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M:\BZ_RAG_BILANCI\BILANCIO PREVENTIVO\Prev. 2026\"/>
    </mc:Choice>
  </mc:AlternateContent>
  <xr:revisionPtr revIDLastSave="0" documentId="13_ncr:1_{109008E6-F0D7-4E90-9D73-6C7BC5A48633}" xr6:coauthVersionLast="47" xr6:coauthVersionMax="47" xr10:uidLastSave="{00000000-0000-0000-0000-000000000000}"/>
  <bookViews>
    <workbookView xWindow="28680" yWindow="-120" windowWidth="29040" windowHeight="15720" firstSheet="4" activeTab="8" xr2:uid="{00000000-000D-0000-FFFF-FFFF00000000}"/>
  </bookViews>
  <sheets>
    <sheet name="pdc2019" sheetId="21" r:id="rId1"/>
    <sheet name="CE statale" sheetId="10" r:id="rId2"/>
    <sheet name="CE statale (2)" sheetId="32" r:id="rId3"/>
    <sheet name="G.u.V.Rechnung Staat" sheetId="11" r:id="rId4"/>
    <sheet name="CE statale pluri" sheetId="22" r:id="rId5"/>
    <sheet name="G.u.V.Rechnung Staat pluri" sheetId="23" r:id="rId6"/>
    <sheet name="CE MINISTERIALE 2019" sheetId="26" r:id="rId7"/>
    <sheet name="CE MINISTERIALE 2019 MOB" sheetId="30" r:id="rId8"/>
    <sheet name="CE MINISTERIALE DE" sheetId="27" r:id="rId9"/>
    <sheet name="CE MINISTERIALE DE MOB" sheetId="31" r:id="rId10"/>
    <sheet name="Anlage A10 - Finanzierungsübers" sheetId="24" r:id="rId11"/>
    <sheet name="Allegato 1) dbase" sheetId="25" r:id="rId12"/>
    <sheet name="CE sintesi" sheetId="18" r:id="rId13"/>
    <sheet name="CE Synthese" sheetId="19" r:id="rId14"/>
    <sheet name="CE-Vergleich" sheetId="29" r:id="rId15"/>
  </sheets>
  <externalReferences>
    <externalReference r:id="rId16"/>
  </externalReferences>
  <definedNames>
    <definedName name="_DAT1" localSheetId="14">#REF!</definedName>
    <definedName name="_DAT1" localSheetId="0">#REF!</definedName>
    <definedName name="_DAT1">#REF!</definedName>
    <definedName name="_DAT10" localSheetId="14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#REF!</definedName>
    <definedName name="_DAT19">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21" localSheetId="0">#REF!</definedName>
    <definedName name="_DAT21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xlnm._FilterDatabase" localSheetId="6" hidden="1">'CE MINISTERIALE 2019'!$L$1:$L$656</definedName>
    <definedName name="_xlnm._FilterDatabase" localSheetId="7" hidden="1">'CE MINISTERIALE 2019 MOB'!$D$1:$D$656</definedName>
    <definedName name="_xlnm._FilterDatabase" localSheetId="8" hidden="1">'CE MINISTERIALE DE'!$L$1:$L$656</definedName>
    <definedName name="_xlnm._FilterDatabase" localSheetId="9" hidden="1">'CE MINISTERIALE DE MOB'!$L$1:$L$656</definedName>
    <definedName name="_xlnm._FilterDatabase" localSheetId="0" hidden="1">'pdc2019'!$A$4:$AK$1108</definedName>
    <definedName name="_xlnm.Print_Area" localSheetId="11">'Allegato 1) dbase'!$C$1:$K$43</definedName>
    <definedName name="_xlnm.Print_Area" localSheetId="6">'CE MINISTERIALE 2019'!$A$1:$AB$605</definedName>
    <definedName name="_xlnm.Print_Area" localSheetId="7">'CE MINISTERIALE 2019 MOB'!$A$1:$AB$605</definedName>
    <definedName name="_xlnm.Print_Area" localSheetId="8">'CE MINISTERIALE DE'!$A$1:$AB$605</definedName>
    <definedName name="_xlnm.Print_Area" localSheetId="9">'CE MINISTERIALE DE MOB'!$A$1:$AB$605</definedName>
    <definedName name="_xlnm.Print_Area" localSheetId="12">'CE sintesi'!$B$1:$K$121</definedName>
    <definedName name="_xlnm.Print_Area" localSheetId="1">'CE statale'!$B$1:$M$122</definedName>
    <definedName name="_xlnm.Print_Area" localSheetId="2">'CE statale (2)'!$B$1:$M$122</definedName>
    <definedName name="_xlnm.Print_Area" localSheetId="4">'CE statale pluri'!$B$1:$N$121</definedName>
    <definedName name="_xlnm.Print_Area" localSheetId="13">'CE Synthese'!$B$1:$K$121</definedName>
    <definedName name="_xlnm.Print_Area" localSheetId="14">'CE-Vergleich'!$B$1:$V$121</definedName>
    <definedName name="_xlnm.Print_Area" localSheetId="3">'G.u.V.Rechnung Staat'!$B$1:$M$121</definedName>
    <definedName name="_xlnm.Print_Area" localSheetId="5">'G.u.V.Rechnung Staat pluri'!$B$1:$N$121</definedName>
    <definedName name="_xlnm.Print_Area" localSheetId="0">'pdc2019'!$B$1:$Y$1116</definedName>
    <definedName name="_xlnm.Criteria" localSheetId="14">#REF!</definedName>
    <definedName name="_xlnm.Criteria" localSheetId="0">#REF!</definedName>
    <definedName name="_xlnm.Criteria">#REF!</definedName>
    <definedName name="_xlnm.Database" localSheetId="14">#REF!</definedName>
    <definedName name="_xlnm.Database" localSheetId="0">#REF!</definedName>
    <definedName name="_xlnm.Database">#REF!</definedName>
    <definedName name="Economico__distretto" localSheetId="10">#REF!</definedName>
    <definedName name="Economico__distretto" localSheetId="12">#REF!</definedName>
    <definedName name="Economico__distretto" localSheetId="1">#REF!</definedName>
    <definedName name="Economico__distretto" localSheetId="2">#REF!</definedName>
    <definedName name="Economico__distretto" localSheetId="4">#REF!</definedName>
    <definedName name="Economico__distretto" localSheetId="14">#REF!</definedName>
    <definedName name="Economico__distretto" localSheetId="0">#REF!</definedName>
    <definedName name="Economico__distretto">#REF!</definedName>
    <definedName name="Economico_classe" localSheetId="10">#REF!</definedName>
    <definedName name="Economico_classe" localSheetId="12">#REF!</definedName>
    <definedName name="Economico_classe" localSheetId="1">#REF!</definedName>
    <definedName name="Economico_classe" localSheetId="2">#REF!</definedName>
    <definedName name="Economico_classe" localSheetId="4">#REF!</definedName>
    <definedName name="Economico_classe" localSheetId="14">#REF!</definedName>
    <definedName name="Economico_classe" localSheetId="0">#REF!</definedName>
    <definedName name="Economico_classe">#REF!</definedName>
    <definedName name="Economico_contabilita" localSheetId="10">#REF!</definedName>
    <definedName name="Economico_contabilita" localSheetId="12">#REF!</definedName>
    <definedName name="Economico_contabilita" localSheetId="1">#REF!</definedName>
    <definedName name="Economico_contabilita" localSheetId="2">#REF!</definedName>
    <definedName name="Economico_contabilita" localSheetId="4">#REF!</definedName>
    <definedName name="Economico_contabilita" localSheetId="14">#REF!</definedName>
    <definedName name="Economico_contabilita" localSheetId="0">#REF!</definedName>
    <definedName name="Economico_contabilita">#REF!</definedName>
    <definedName name="Economico_descrizione" localSheetId="10">#REF!</definedName>
    <definedName name="Economico_descrizione" localSheetId="12">#REF!</definedName>
    <definedName name="Economico_descrizione" localSheetId="1">#REF!</definedName>
    <definedName name="Economico_descrizione" localSheetId="2">#REF!</definedName>
    <definedName name="Economico_descrizione" localSheetId="4">#REF!</definedName>
    <definedName name="Economico_descrizione" localSheetId="14">#REF!</definedName>
    <definedName name="Economico_descrizione" localSheetId="0">#REF!</definedName>
    <definedName name="Economico_descrizione">#REF!</definedName>
    <definedName name="Economico_elaboratoil" localSheetId="10">#REF!</definedName>
    <definedName name="Economico_elaboratoil" localSheetId="12">#REF!</definedName>
    <definedName name="Economico_elaboratoil" localSheetId="1">#REF!</definedName>
    <definedName name="Economico_elaboratoil" localSheetId="2">#REF!</definedName>
    <definedName name="Economico_elaboratoil" localSheetId="4">#REF!</definedName>
    <definedName name="Economico_elaboratoil" localSheetId="14">#REF!</definedName>
    <definedName name="Economico_elaboratoil" localSheetId="0">#REF!</definedName>
    <definedName name="Economico_elaboratoil">#REF!</definedName>
    <definedName name="Economico_istituto" localSheetId="10">#REF!</definedName>
    <definedName name="Economico_istituto" localSheetId="12">#REF!</definedName>
    <definedName name="Economico_istituto" localSheetId="1">#REF!</definedName>
    <definedName name="Economico_istituto" localSheetId="2">#REF!</definedName>
    <definedName name="Economico_istituto" localSheetId="4">#REF!</definedName>
    <definedName name="Economico_istituto" localSheetId="14">#REF!</definedName>
    <definedName name="Economico_istituto" localSheetId="0">#REF!</definedName>
    <definedName name="Economico_istituto">#REF!</definedName>
    <definedName name="Economico_periodo" localSheetId="10">#REF!</definedName>
    <definedName name="Economico_periodo" localSheetId="12">#REF!</definedName>
    <definedName name="Economico_periodo" localSheetId="1">#REF!</definedName>
    <definedName name="Economico_periodo" localSheetId="2">#REF!</definedName>
    <definedName name="Economico_periodo" localSheetId="4">#REF!</definedName>
    <definedName name="Economico_periodo" localSheetId="14">#REF!</definedName>
    <definedName name="Economico_periodo" localSheetId="0">#REF!</definedName>
    <definedName name="Economico_periodo">#REF!</definedName>
    <definedName name="Economico_tipo" localSheetId="10">#REF!</definedName>
    <definedName name="Economico_tipo" localSheetId="12">#REF!</definedName>
    <definedName name="Economico_tipo" localSheetId="1">#REF!</definedName>
    <definedName name="Economico_tipo" localSheetId="2">#REF!</definedName>
    <definedName name="Economico_tipo" localSheetId="4">#REF!</definedName>
    <definedName name="Economico_tipo" localSheetId="14">#REF!</definedName>
    <definedName name="Economico_tipo" localSheetId="0">#REF!</definedName>
    <definedName name="Economico_tipo">#REF!</definedName>
    <definedName name="Economico_tipocont" localSheetId="10">#REF!</definedName>
    <definedName name="Economico_tipocont" localSheetId="12">#REF!</definedName>
    <definedName name="Economico_tipocont" localSheetId="1">#REF!</definedName>
    <definedName name="Economico_tipocont" localSheetId="2">#REF!</definedName>
    <definedName name="Economico_tipocont" localSheetId="4">#REF!</definedName>
    <definedName name="Economico_tipocont" localSheetId="14">#REF!</definedName>
    <definedName name="Economico_tipocont" localSheetId="0">#REF!</definedName>
    <definedName name="Economico_tipocont">#REF!</definedName>
    <definedName name="_xlnm.Extract" localSheetId="14">#REF!</definedName>
    <definedName name="_xlnm.Extract" localSheetId="0">#REF!</definedName>
    <definedName name="_xlnm.Extract">#REF!</definedName>
    <definedName name="Excel_BuiltIn_Criteria" localSheetId="14">#REF!</definedName>
    <definedName name="Excel_BuiltIn_Criteria" localSheetId="0">#REF!</definedName>
    <definedName name="Excel_BuiltIn_Criteria">#REF!</definedName>
    <definedName name="Excel_BuiltIn_Database" localSheetId="14">#REF!</definedName>
    <definedName name="Excel_BuiltIn_Database" localSheetId="0">#REF!</definedName>
    <definedName name="Excel_BuiltIn_Database">#REF!</definedName>
    <definedName name="Excel_BuiltIn_Extract" localSheetId="14">#REF!</definedName>
    <definedName name="Excel_BuiltIn_Extract" localSheetId="0">#REF!</definedName>
    <definedName name="Excel_BuiltIn_Extract">#REF!</definedName>
    <definedName name="finanziario" localSheetId="14">#REF!</definedName>
    <definedName name="finanziario" localSheetId="0">#REF!</definedName>
    <definedName name="finanziario">#REF!</definedName>
    <definedName name="Finanziario_descrizione" localSheetId="10">#REF!</definedName>
    <definedName name="Finanziario_descrizione" localSheetId="12">#REF!</definedName>
    <definedName name="Finanziario_descrizione" localSheetId="1">#REF!</definedName>
    <definedName name="Finanziario_descrizione" localSheetId="2">#REF!</definedName>
    <definedName name="Finanziario_descrizione" localSheetId="4">#REF!</definedName>
    <definedName name="Finanziario_descrizione" localSheetId="14">#REF!</definedName>
    <definedName name="Finanziario_descrizione" localSheetId="0">#REF!</definedName>
    <definedName name="Finanziario_descrizione">#REF!</definedName>
    <definedName name="Finanziario_elaboratoil" localSheetId="10">#REF!</definedName>
    <definedName name="Finanziario_elaboratoil" localSheetId="12">#REF!</definedName>
    <definedName name="Finanziario_elaboratoil" localSheetId="1">#REF!</definedName>
    <definedName name="Finanziario_elaboratoil" localSheetId="2">#REF!</definedName>
    <definedName name="Finanziario_elaboratoil" localSheetId="4">#REF!</definedName>
    <definedName name="Finanziario_elaboratoil" localSheetId="14">#REF!</definedName>
    <definedName name="Finanziario_elaboratoil" localSheetId="0">#REF!</definedName>
    <definedName name="Finanziario_elaboratoil">#REF!</definedName>
    <definedName name="TEST1" localSheetId="14">#REF!</definedName>
    <definedName name="TEST1" localSheetId="0">#REF!</definedName>
    <definedName name="TEST1">#REF!</definedName>
    <definedName name="TESTHKEY" localSheetId="14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_xlnm.Print_Titles" localSheetId="6">'CE MINISTERIALE 2019'!$25:$25</definedName>
    <definedName name="_xlnm.Print_Titles" localSheetId="7">'CE MINISTERIALE 2019 MOB'!$25:$25</definedName>
    <definedName name="_xlnm.Print_Titles" localSheetId="8">'CE MINISTERIALE DE'!$25:$25</definedName>
    <definedName name="_xlnm.Print_Titles" localSheetId="9">'CE MINISTERIALE DE MOB'!$25:$25</definedName>
    <definedName name="_xlnm.Print_Titles" localSheetId="1">'CE statale'!$4:$8</definedName>
    <definedName name="_xlnm.Print_Titles" localSheetId="2">'CE statale (2)'!$4:$8</definedName>
    <definedName name="_xlnm.Print_Titles" localSheetId="4">'CE statale pluri'!$7:$8</definedName>
    <definedName name="_xlnm.Print_Titles" localSheetId="14">'CE-Vergleich'!$7:$8</definedName>
    <definedName name="_xlnm.Print_Titles" localSheetId="3">'G.u.V.Rechnung Staat'!$4:$8</definedName>
    <definedName name="_xlnm.Print_Titles" localSheetId="5">'G.u.V.Rechnung Staat pluri'!$7:$8</definedName>
    <definedName name="_xlnm.Print_Titles" localSheetId="0">'pdc2019'!$1:$3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7" i="10" l="1"/>
  <c r="I59" i="32"/>
  <c r="I17" i="32"/>
  <c r="S1053" i="21" l="1"/>
  <c r="C6" i="24" l="1"/>
  <c r="P1108" i="21"/>
  <c r="O1108" i="21"/>
  <c r="N1108" i="21"/>
  <c r="P1107" i="21"/>
  <c r="Y1107" i="21" s="1"/>
  <c r="O1107" i="21"/>
  <c r="W1107" i="21" s="1"/>
  <c r="N1107" i="21"/>
  <c r="U1107" i="21" s="1"/>
  <c r="P1106" i="21"/>
  <c r="O1106" i="21"/>
  <c r="N1106" i="21"/>
  <c r="P1105" i="21"/>
  <c r="O1105" i="21"/>
  <c r="W1105" i="21" s="1"/>
  <c r="N1105" i="21"/>
  <c r="U1105" i="21" s="1"/>
  <c r="P1104" i="21"/>
  <c r="O1104" i="21"/>
  <c r="N1104" i="21"/>
  <c r="P1103" i="21"/>
  <c r="Y1103" i="21" s="1"/>
  <c r="O1103" i="21"/>
  <c r="W1103" i="21" s="1"/>
  <c r="N1103" i="21"/>
  <c r="U1103" i="21" s="1"/>
  <c r="P1102" i="21"/>
  <c r="O1102" i="21"/>
  <c r="N1102" i="21"/>
  <c r="U1102" i="21" s="1"/>
  <c r="P1101" i="21"/>
  <c r="Y1101" i="21" s="1"/>
  <c r="O1101" i="21"/>
  <c r="W1101" i="21" s="1"/>
  <c r="N1101" i="21"/>
  <c r="U1101" i="21" s="1"/>
  <c r="P1100" i="21"/>
  <c r="O1100" i="21"/>
  <c r="N1100" i="21"/>
  <c r="P1099" i="21"/>
  <c r="O1099" i="21"/>
  <c r="N1099" i="21"/>
  <c r="P1098" i="21"/>
  <c r="O1098" i="21"/>
  <c r="W1098" i="21" s="1"/>
  <c r="N1098" i="21"/>
  <c r="U1098" i="21" s="1"/>
  <c r="P1097" i="21"/>
  <c r="O1097" i="21"/>
  <c r="N1097" i="21"/>
  <c r="P1096" i="21"/>
  <c r="O1096" i="21"/>
  <c r="N1096" i="21"/>
  <c r="U1096" i="21" s="1"/>
  <c r="P1095" i="21"/>
  <c r="O1095" i="21"/>
  <c r="W1095" i="21" s="1"/>
  <c r="N1095" i="21"/>
  <c r="U1095" i="21" s="1"/>
  <c r="P1094" i="21"/>
  <c r="O1094" i="21"/>
  <c r="N1094" i="21"/>
  <c r="P1093" i="21"/>
  <c r="Y1093" i="21" s="1"/>
  <c r="O1093" i="21"/>
  <c r="N1093" i="21"/>
  <c r="U1093" i="21" s="1"/>
  <c r="P1092" i="21"/>
  <c r="O1092" i="21"/>
  <c r="N1092" i="21"/>
  <c r="P1091" i="21"/>
  <c r="O1091" i="21"/>
  <c r="N1091" i="21"/>
  <c r="P1090" i="21"/>
  <c r="O1090" i="21"/>
  <c r="W1090" i="21" s="1"/>
  <c r="N1090" i="21"/>
  <c r="U1090" i="21" s="1"/>
  <c r="P1089" i="21"/>
  <c r="Y1089" i="21" s="1"/>
  <c r="O1089" i="21"/>
  <c r="N1089" i="21"/>
  <c r="P1088" i="21"/>
  <c r="O1088" i="21"/>
  <c r="W1088" i="21" s="1"/>
  <c r="N1088" i="21"/>
  <c r="U1088" i="21" s="1"/>
  <c r="P1087" i="21"/>
  <c r="Y1087" i="21" s="1"/>
  <c r="O1087" i="21"/>
  <c r="N1087" i="21"/>
  <c r="P1086" i="21"/>
  <c r="O1086" i="21"/>
  <c r="W1086" i="21" s="1"/>
  <c r="N1086" i="21"/>
  <c r="U1086" i="21" s="1"/>
  <c r="P1085" i="21"/>
  <c r="O1085" i="21"/>
  <c r="N1085" i="21"/>
  <c r="P1084" i="21"/>
  <c r="O1084" i="21"/>
  <c r="N1084" i="21"/>
  <c r="U1084" i="21" s="1"/>
  <c r="P1083" i="21"/>
  <c r="Y1083" i="21" s="1"/>
  <c r="O1083" i="21"/>
  <c r="N1083" i="21"/>
  <c r="P1082" i="21"/>
  <c r="O1082" i="21"/>
  <c r="W1082" i="21" s="1"/>
  <c r="N1082" i="21"/>
  <c r="U1082" i="21" s="1"/>
  <c r="P1081" i="21"/>
  <c r="Y1081" i="21" s="1"/>
  <c r="O1081" i="21"/>
  <c r="N1081" i="21"/>
  <c r="P1080" i="21"/>
  <c r="O1080" i="21"/>
  <c r="W1080" i="21" s="1"/>
  <c r="N1080" i="21"/>
  <c r="U1080" i="21" s="1"/>
  <c r="P1079" i="21"/>
  <c r="Y1079" i="21" s="1"/>
  <c r="O1079" i="21"/>
  <c r="N1079" i="21"/>
  <c r="P1078" i="21"/>
  <c r="O1078" i="21"/>
  <c r="W1078" i="21" s="1"/>
  <c r="N1078" i="21"/>
  <c r="U1078" i="21" s="1"/>
  <c r="P1077" i="21"/>
  <c r="O1077" i="21"/>
  <c r="N1077" i="21"/>
  <c r="P1076" i="21"/>
  <c r="O1076" i="21"/>
  <c r="W1076" i="21" s="1"/>
  <c r="N1076" i="21"/>
  <c r="U1076" i="21" s="1"/>
  <c r="P1075" i="21"/>
  <c r="Y1075" i="21" s="1"/>
  <c r="O1075" i="21"/>
  <c r="N1075" i="21"/>
  <c r="P1074" i="21"/>
  <c r="O1074" i="21"/>
  <c r="W1074" i="21" s="1"/>
  <c r="N1074" i="21"/>
  <c r="U1074" i="21" s="1"/>
  <c r="P1073" i="21"/>
  <c r="O1073" i="21"/>
  <c r="N1073" i="21"/>
  <c r="P1072" i="21"/>
  <c r="O1072" i="21"/>
  <c r="W1072" i="21" s="1"/>
  <c r="N1072" i="21"/>
  <c r="U1072" i="21" s="1"/>
  <c r="P1071" i="21"/>
  <c r="Y1071" i="21" s="1"/>
  <c r="O1071" i="21"/>
  <c r="N1071" i="21"/>
  <c r="P1070" i="21"/>
  <c r="O1070" i="21"/>
  <c r="W1070" i="21" s="1"/>
  <c r="N1070" i="21"/>
  <c r="P1069" i="21"/>
  <c r="O1069" i="21"/>
  <c r="N1069" i="21"/>
  <c r="P1068" i="21"/>
  <c r="O1068" i="21"/>
  <c r="W1068" i="21" s="1"/>
  <c r="N1068" i="21"/>
  <c r="U1068" i="21" s="1"/>
  <c r="P1067" i="21"/>
  <c r="O1067" i="21"/>
  <c r="N1067" i="21"/>
  <c r="P1066" i="21"/>
  <c r="O1066" i="21"/>
  <c r="W1066" i="21" s="1"/>
  <c r="N1066" i="21"/>
  <c r="U1066" i="21" s="1"/>
  <c r="P1065" i="21"/>
  <c r="O1065" i="21"/>
  <c r="N1065" i="21"/>
  <c r="P1064" i="21"/>
  <c r="O1064" i="21"/>
  <c r="W1064" i="21" s="1"/>
  <c r="N1064" i="21"/>
  <c r="U1064" i="21" s="1"/>
  <c r="P1063" i="21"/>
  <c r="O1063" i="21"/>
  <c r="N1063" i="21"/>
  <c r="P1062" i="21"/>
  <c r="O1062" i="21"/>
  <c r="W1062" i="21" s="1"/>
  <c r="N1062" i="21"/>
  <c r="P1061" i="21"/>
  <c r="O1061" i="21"/>
  <c r="N1061" i="21"/>
  <c r="P1060" i="21"/>
  <c r="O1060" i="21"/>
  <c r="W1060" i="21" s="1"/>
  <c r="N1060" i="21"/>
  <c r="P1059" i="21"/>
  <c r="O1059" i="21"/>
  <c r="N1059" i="21"/>
  <c r="P1058" i="21"/>
  <c r="O1058" i="21"/>
  <c r="N1058" i="21"/>
  <c r="P1057" i="21"/>
  <c r="O1057" i="21"/>
  <c r="N1057" i="21"/>
  <c r="P1056" i="21"/>
  <c r="O1056" i="21"/>
  <c r="W1056" i="21" s="1"/>
  <c r="N1056" i="21"/>
  <c r="P1055" i="21"/>
  <c r="O1055" i="21"/>
  <c r="N1055" i="21"/>
  <c r="P1054" i="21"/>
  <c r="Y1054" i="21" s="1"/>
  <c r="O1054" i="21"/>
  <c r="N1054" i="21"/>
  <c r="P1053" i="21"/>
  <c r="O1053" i="21"/>
  <c r="N1053" i="21"/>
  <c r="P1052" i="21"/>
  <c r="Y1052" i="21" s="1"/>
  <c r="O1052" i="21"/>
  <c r="N1052" i="21"/>
  <c r="P1051" i="21"/>
  <c r="Y1051" i="21" s="1"/>
  <c r="O1051" i="21"/>
  <c r="N1051" i="21"/>
  <c r="U1051" i="21" s="1"/>
  <c r="P1050" i="21"/>
  <c r="O1050" i="21"/>
  <c r="N1050" i="21"/>
  <c r="P1049" i="21"/>
  <c r="Y1049" i="21" s="1"/>
  <c r="O1049" i="21"/>
  <c r="W1049" i="21" s="1"/>
  <c r="N1049" i="21"/>
  <c r="U1049" i="21" s="1"/>
  <c r="P1048" i="21"/>
  <c r="O1048" i="21"/>
  <c r="N1048" i="21"/>
  <c r="P1047" i="21"/>
  <c r="O1047" i="21"/>
  <c r="N1047" i="21"/>
  <c r="P1046" i="21"/>
  <c r="Y1046" i="21" s="1"/>
  <c r="O1046" i="21"/>
  <c r="N1046" i="21"/>
  <c r="P1045" i="21"/>
  <c r="Y1045" i="21" s="1"/>
  <c r="O1045" i="21"/>
  <c r="W1045" i="21" s="1"/>
  <c r="N1045" i="21"/>
  <c r="U1045" i="21" s="1"/>
  <c r="P1044" i="21"/>
  <c r="Y1044" i="21" s="1"/>
  <c r="O1044" i="21"/>
  <c r="N1044" i="21"/>
  <c r="P1043" i="21"/>
  <c r="Y1043" i="21" s="1"/>
  <c r="O1043" i="21"/>
  <c r="W1043" i="21" s="1"/>
  <c r="N1043" i="21"/>
  <c r="P1042" i="21"/>
  <c r="Y1042" i="21" s="1"/>
  <c r="O1042" i="21"/>
  <c r="N1042" i="21"/>
  <c r="P1041" i="21"/>
  <c r="Y1041" i="21" s="1"/>
  <c r="O1041" i="21"/>
  <c r="W1041" i="21" s="1"/>
  <c r="N1041" i="21"/>
  <c r="U1041" i="21" s="1"/>
  <c r="P1040" i="21"/>
  <c r="O1040" i="21"/>
  <c r="N1040" i="21"/>
  <c r="P1039" i="21"/>
  <c r="O1039" i="21"/>
  <c r="N1039" i="21"/>
  <c r="P1038" i="21"/>
  <c r="O1038" i="21"/>
  <c r="N1038" i="21"/>
  <c r="P1037" i="21"/>
  <c r="O1037" i="21"/>
  <c r="N1037" i="21"/>
  <c r="P1036" i="21"/>
  <c r="Y1036" i="21" s="1"/>
  <c r="O1036" i="21"/>
  <c r="N1036" i="21"/>
  <c r="P1035" i="21"/>
  <c r="O1035" i="21"/>
  <c r="N1035" i="21"/>
  <c r="P1034" i="21"/>
  <c r="O1034" i="21"/>
  <c r="N1034" i="21"/>
  <c r="P1033" i="21"/>
  <c r="Y1033" i="21" s="1"/>
  <c r="O1033" i="21"/>
  <c r="N1033" i="21"/>
  <c r="U1033" i="21" s="1"/>
  <c r="P1032" i="21"/>
  <c r="O1032" i="21"/>
  <c r="N1032" i="21"/>
  <c r="P1031" i="21"/>
  <c r="Y1031" i="21" s="1"/>
  <c r="O1031" i="21"/>
  <c r="N1031" i="21"/>
  <c r="U1031" i="21" s="1"/>
  <c r="P1030" i="21"/>
  <c r="O1030" i="21"/>
  <c r="N1030" i="21"/>
  <c r="P1029" i="21"/>
  <c r="Y1029" i="21" s="1"/>
  <c r="O1029" i="21"/>
  <c r="N1029" i="21"/>
  <c r="U1029" i="21" s="1"/>
  <c r="P1028" i="21"/>
  <c r="O1028" i="21"/>
  <c r="N1028" i="21"/>
  <c r="P1027" i="21"/>
  <c r="O1027" i="21"/>
  <c r="N1027" i="21"/>
  <c r="P1026" i="21"/>
  <c r="O1026" i="21"/>
  <c r="N1026" i="21"/>
  <c r="U1026" i="21" s="1"/>
  <c r="P1025" i="21"/>
  <c r="O1025" i="21"/>
  <c r="N1025" i="21"/>
  <c r="P1024" i="21"/>
  <c r="O1024" i="21"/>
  <c r="N1024" i="21"/>
  <c r="P1023" i="21"/>
  <c r="O1023" i="21"/>
  <c r="N1023" i="21"/>
  <c r="P1022" i="21"/>
  <c r="O1022" i="21"/>
  <c r="W1022" i="21" s="1"/>
  <c r="N1022" i="21"/>
  <c r="U1022" i="21" s="1"/>
  <c r="P1021" i="21"/>
  <c r="O1021" i="21"/>
  <c r="N1021" i="21"/>
  <c r="P1020" i="21"/>
  <c r="O1020" i="21"/>
  <c r="N1020" i="21"/>
  <c r="U1020" i="21" s="1"/>
  <c r="P1019" i="21"/>
  <c r="O1019" i="21"/>
  <c r="N1019" i="21"/>
  <c r="P1018" i="21"/>
  <c r="Y1018" i="21" s="1"/>
  <c r="O1018" i="21"/>
  <c r="W1018" i="21" s="1"/>
  <c r="N1018" i="21"/>
  <c r="U1018" i="21" s="1"/>
  <c r="P1017" i="21"/>
  <c r="Y1017" i="21" s="1"/>
  <c r="O1017" i="21"/>
  <c r="N1017" i="21"/>
  <c r="U1017" i="21" s="1"/>
  <c r="P1016" i="21"/>
  <c r="O1016" i="21"/>
  <c r="W1016" i="21" s="1"/>
  <c r="N1016" i="21"/>
  <c r="P1015" i="21"/>
  <c r="Y1015" i="21" s="1"/>
  <c r="O1015" i="21"/>
  <c r="N1015" i="21"/>
  <c r="P1014" i="21"/>
  <c r="O1014" i="21"/>
  <c r="W1014" i="21" s="1"/>
  <c r="N1014" i="21"/>
  <c r="U1014" i="21" s="1"/>
  <c r="P1013" i="21"/>
  <c r="Y1013" i="21" s="1"/>
  <c r="O1013" i="21"/>
  <c r="W1013" i="21" s="1"/>
  <c r="N1013" i="21"/>
  <c r="U1013" i="21" s="1"/>
  <c r="P1012" i="21"/>
  <c r="O1012" i="21"/>
  <c r="N1012" i="21"/>
  <c r="U1012" i="21" s="1"/>
  <c r="P1011" i="21"/>
  <c r="Y1011" i="21" s="1"/>
  <c r="O1011" i="21"/>
  <c r="N1011" i="21"/>
  <c r="U1011" i="21" s="1"/>
  <c r="P1010" i="21"/>
  <c r="O1010" i="21"/>
  <c r="N1010" i="21"/>
  <c r="P1009" i="21"/>
  <c r="Y1009" i="21" s="1"/>
  <c r="O1009" i="21"/>
  <c r="N1009" i="21"/>
  <c r="U1009" i="21" s="1"/>
  <c r="P1008" i="21"/>
  <c r="O1008" i="21"/>
  <c r="N1008" i="21"/>
  <c r="P1007" i="21"/>
  <c r="O1007" i="21"/>
  <c r="N1007" i="21"/>
  <c r="P1006" i="21"/>
  <c r="Y1006" i="21" s="1"/>
  <c r="O1006" i="21"/>
  <c r="N1006" i="21"/>
  <c r="P1005" i="21"/>
  <c r="O1005" i="21"/>
  <c r="N1005" i="21"/>
  <c r="P1004" i="21"/>
  <c r="O1004" i="21"/>
  <c r="N1004" i="21"/>
  <c r="P1003" i="21"/>
  <c r="O1003" i="21"/>
  <c r="N1003" i="21"/>
  <c r="P1002" i="21"/>
  <c r="O1002" i="21"/>
  <c r="N1002" i="21"/>
  <c r="P1001" i="21"/>
  <c r="O1001" i="21"/>
  <c r="N1001" i="21"/>
  <c r="P1000" i="21"/>
  <c r="O1000" i="21"/>
  <c r="N1000" i="21"/>
  <c r="P999" i="21"/>
  <c r="O999" i="21"/>
  <c r="N999" i="21"/>
  <c r="P998" i="21"/>
  <c r="Y998" i="21" s="1"/>
  <c r="O998" i="21"/>
  <c r="W998" i="21" s="1"/>
  <c r="N998" i="21"/>
  <c r="U998" i="21" s="1"/>
  <c r="P997" i="21"/>
  <c r="O997" i="21"/>
  <c r="N997" i="21"/>
  <c r="P996" i="21"/>
  <c r="O996" i="21"/>
  <c r="N996" i="21"/>
  <c r="P995" i="21"/>
  <c r="O995" i="21"/>
  <c r="N995" i="21"/>
  <c r="P994" i="21"/>
  <c r="O994" i="21"/>
  <c r="W994" i="21" s="1"/>
  <c r="N994" i="21"/>
  <c r="U994" i="21" s="1"/>
  <c r="P993" i="21"/>
  <c r="O993" i="21"/>
  <c r="N993" i="21"/>
  <c r="P992" i="21"/>
  <c r="O992" i="21"/>
  <c r="W992" i="21" s="1"/>
  <c r="N992" i="21"/>
  <c r="U992" i="21" s="1"/>
  <c r="P991" i="21"/>
  <c r="O991" i="21"/>
  <c r="W991" i="21" s="1"/>
  <c r="N991" i="21"/>
  <c r="U991" i="21" s="1"/>
  <c r="P990" i="21"/>
  <c r="O990" i="21"/>
  <c r="N990" i="21"/>
  <c r="P989" i="21"/>
  <c r="O989" i="21"/>
  <c r="N989" i="21"/>
  <c r="P988" i="21"/>
  <c r="O988" i="21"/>
  <c r="N988" i="21"/>
  <c r="P987" i="21"/>
  <c r="O987" i="21"/>
  <c r="N987" i="21"/>
  <c r="P986" i="21"/>
  <c r="O986" i="21"/>
  <c r="W986" i="21" s="1"/>
  <c r="N986" i="21"/>
  <c r="U986" i="21" s="1"/>
  <c r="P985" i="21"/>
  <c r="O985" i="21"/>
  <c r="N985" i="21"/>
  <c r="U985" i="21" s="1"/>
  <c r="P984" i="21"/>
  <c r="O984" i="21"/>
  <c r="N984" i="21"/>
  <c r="P983" i="21"/>
  <c r="Y983" i="21" s="1"/>
  <c r="O983" i="21"/>
  <c r="N983" i="21"/>
  <c r="P982" i="21"/>
  <c r="O982" i="21"/>
  <c r="N982" i="21"/>
  <c r="P981" i="21"/>
  <c r="O981" i="21"/>
  <c r="N981" i="21"/>
  <c r="U981" i="21" s="1"/>
  <c r="P980" i="21"/>
  <c r="O980" i="21"/>
  <c r="N980" i="21"/>
  <c r="P979" i="21"/>
  <c r="O979" i="21"/>
  <c r="N979" i="21"/>
  <c r="P978" i="21"/>
  <c r="O978" i="21"/>
  <c r="W978" i="21" s="1"/>
  <c r="N978" i="21"/>
  <c r="U978" i="21" s="1"/>
  <c r="P977" i="21"/>
  <c r="O977" i="21"/>
  <c r="N977" i="21"/>
  <c r="P976" i="21"/>
  <c r="O976" i="21"/>
  <c r="N976" i="21"/>
  <c r="P975" i="21"/>
  <c r="O975" i="21"/>
  <c r="N975" i="21"/>
  <c r="P974" i="21"/>
  <c r="O974" i="21"/>
  <c r="N974" i="21"/>
  <c r="U974" i="21" s="1"/>
  <c r="P973" i="21"/>
  <c r="O973" i="21"/>
  <c r="N973" i="21"/>
  <c r="U973" i="21" s="1"/>
  <c r="P972" i="21"/>
  <c r="O972" i="21"/>
  <c r="N972" i="21"/>
  <c r="P971" i="21"/>
  <c r="O971" i="21"/>
  <c r="N971" i="21"/>
  <c r="P970" i="21"/>
  <c r="O970" i="21"/>
  <c r="W970" i="21" s="1"/>
  <c r="N970" i="21"/>
  <c r="U970" i="21" s="1"/>
  <c r="P969" i="21"/>
  <c r="O969" i="21"/>
  <c r="N969" i="21"/>
  <c r="P968" i="21"/>
  <c r="O968" i="21"/>
  <c r="W968" i="21" s="1"/>
  <c r="N968" i="21"/>
  <c r="U968" i="21" s="1"/>
  <c r="P967" i="21"/>
  <c r="O967" i="21"/>
  <c r="N967" i="21"/>
  <c r="P966" i="21"/>
  <c r="O966" i="21"/>
  <c r="W966" i="21" s="1"/>
  <c r="N966" i="21"/>
  <c r="U966" i="21" s="1"/>
  <c r="P965" i="21"/>
  <c r="O965" i="21"/>
  <c r="N965" i="21"/>
  <c r="P964" i="21"/>
  <c r="O964" i="21"/>
  <c r="N964" i="21"/>
  <c r="P963" i="21"/>
  <c r="O963" i="21"/>
  <c r="N963" i="21"/>
  <c r="P962" i="21"/>
  <c r="O962" i="21"/>
  <c r="N962" i="21"/>
  <c r="P961" i="21"/>
  <c r="O961" i="21"/>
  <c r="N961" i="21"/>
  <c r="U961" i="21" s="1"/>
  <c r="P960" i="21"/>
  <c r="O960" i="21"/>
  <c r="N960" i="21"/>
  <c r="P959" i="21"/>
  <c r="O959" i="21"/>
  <c r="N959" i="21"/>
  <c r="P958" i="21"/>
  <c r="O958" i="21"/>
  <c r="W958" i="21" s="1"/>
  <c r="N958" i="21"/>
  <c r="U958" i="21" s="1"/>
  <c r="P957" i="21"/>
  <c r="O957" i="21"/>
  <c r="N957" i="21"/>
  <c r="U957" i="21" s="1"/>
  <c r="P956" i="21"/>
  <c r="O956" i="21"/>
  <c r="W956" i="21" s="1"/>
  <c r="N956" i="21"/>
  <c r="U956" i="21" s="1"/>
  <c r="P955" i="21"/>
  <c r="O955" i="21"/>
  <c r="N955" i="21"/>
  <c r="P954" i="21"/>
  <c r="O954" i="21"/>
  <c r="N954" i="21"/>
  <c r="U954" i="21" s="1"/>
  <c r="P953" i="21"/>
  <c r="O953" i="21"/>
  <c r="N953" i="21"/>
  <c r="U953" i="21" s="1"/>
  <c r="P952" i="21"/>
  <c r="O952" i="21"/>
  <c r="W952" i="21" s="1"/>
  <c r="N952" i="21"/>
  <c r="U952" i="21" s="1"/>
  <c r="P951" i="21"/>
  <c r="Y951" i="21" s="1"/>
  <c r="O951" i="21"/>
  <c r="N951" i="21"/>
  <c r="P950" i="21"/>
  <c r="O950" i="21"/>
  <c r="W950" i="21" s="1"/>
  <c r="N950" i="21"/>
  <c r="U950" i="21" s="1"/>
  <c r="P949" i="21"/>
  <c r="O949" i="21"/>
  <c r="N949" i="21"/>
  <c r="U949" i="21" s="1"/>
  <c r="P948" i="21"/>
  <c r="O948" i="21"/>
  <c r="W948" i="21" s="1"/>
  <c r="N948" i="21"/>
  <c r="U948" i="21" s="1"/>
  <c r="P947" i="21"/>
  <c r="O947" i="21"/>
  <c r="N947" i="21"/>
  <c r="P946" i="21"/>
  <c r="O946" i="21"/>
  <c r="W946" i="21" s="1"/>
  <c r="N946" i="21"/>
  <c r="U946" i="21" s="1"/>
  <c r="P945" i="21"/>
  <c r="O945" i="21"/>
  <c r="N945" i="21"/>
  <c r="P944" i="21"/>
  <c r="O944" i="21"/>
  <c r="N944" i="21"/>
  <c r="P943" i="21"/>
  <c r="Y943" i="21" s="1"/>
  <c r="O943" i="21"/>
  <c r="N943" i="21"/>
  <c r="P942" i="21"/>
  <c r="O942" i="21"/>
  <c r="N942" i="21"/>
  <c r="U942" i="21" s="1"/>
  <c r="P941" i="21"/>
  <c r="O941" i="21"/>
  <c r="N941" i="21"/>
  <c r="U941" i="21" s="1"/>
  <c r="P940" i="21"/>
  <c r="O940" i="21"/>
  <c r="W940" i="21" s="1"/>
  <c r="N940" i="21"/>
  <c r="U940" i="21" s="1"/>
  <c r="P939" i="21"/>
  <c r="O939" i="21"/>
  <c r="N939" i="21"/>
  <c r="P938" i="21"/>
  <c r="O938" i="21"/>
  <c r="N938" i="21"/>
  <c r="P937" i="21"/>
  <c r="Y937" i="21" s="1"/>
  <c r="O937" i="21"/>
  <c r="N937" i="21"/>
  <c r="U937" i="21" s="1"/>
  <c r="P936" i="21"/>
  <c r="O936" i="21"/>
  <c r="N936" i="21"/>
  <c r="P935" i="21"/>
  <c r="O935" i="21"/>
  <c r="N935" i="21"/>
  <c r="P934" i="21"/>
  <c r="O934" i="21"/>
  <c r="N934" i="21"/>
  <c r="P933" i="21"/>
  <c r="O933" i="21"/>
  <c r="N933" i="21"/>
  <c r="P932" i="21"/>
  <c r="O932" i="21"/>
  <c r="N932" i="21"/>
  <c r="P931" i="21"/>
  <c r="O931" i="21"/>
  <c r="N931" i="21"/>
  <c r="P930" i="21"/>
  <c r="O930" i="21"/>
  <c r="N930" i="21"/>
  <c r="P929" i="21"/>
  <c r="Y929" i="21" s="1"/>
  <c r="O929" i="21"/>
  <c r="N929" i="21"/>
  <c r="U929" i="21" s="1"/>
  <c r="P928" i="21"/>
  <c r="O928" i="21"/>
  <c r="N928" i="21"/>
  <c r="U928" i="21" s="1"/>
  <c r="P927" i="21"/>
  <c r="O927" i="21"/>
  <c r="N927" i="21"/>
  <c r="P926" i="21"/>
  <c r="O926" i="21"/>
  <c r="W926" i="21" s="1"/>
  <c r="N926" i="21"/>
  <c r="U926" i="21" s="1"/>
  <c r="P925" i="21"/>
  <c r="Y925" i="21" s="1"/>
  <c r="O925" i="21"/>
  <c r="N925" i="21"/>
  <c r="U925" i="21" s="1"/>
  <c r="P924" i="21"/>
  <c r="O924" i="21"/>
  <c r="W924" i="21" s="1"/>
  <c r="N924" i="21"/>
  <c r="U924" i="21" s="1"/>
  <c r="P923" i="21"/>
  <c r="O923" i="21"/>
  <c r="N923" i="21"/>
  <c r="P922" i="21"/>
  <c r="O922" i="21"/>
  <c r="N922" i="21"/>
  <c r="P921" i="21"/>
  <c r="O921" i="21"/>
  <c r="W921" i="21" s="1"/>
  <c r="N921" i="21"/>
  <c r="P920" i="21"/>
  <c r="Y920" i="21" s="1"/>
  <c r="O920" i="21"/>
  <c r="N920" i="21"/>
  <c r="U920" i="21" s="1"/>
  <c r="P919" i="21"/>
  <c r="O919" i="21"/>
  <c r="W919" i="21" s="1"/>
  <c r="N919" i="21"/>
  <c r="P918" i="21"/>
  <c r="O918" i="21"/>
  <c r="W918" i="21" s="1"/>
  <c r="N918" i="21"/>
  <c r="P917" i="21"/>
  <c r="O917" i="21"/>
  <c r="N917" i="21"/>
  <c r="P916" i="21"/>
  <c r="O916" i="21"/>
  <c r="W916" i="21" s="1"/>
  <c r="N916" i="21"/>
  <c r="U916" i="21" s="1"/>
  <c r="P915" i="21"/>
  <c r="O915" i="21"/>
  <c r="W915" i="21" s="1"/>
  <c r="N915" i="21"/>
  <c r="P914" i="21"/>
  <c r="O914" i="21"/>
  <c r="N914" i="21"/>
  <c r="P913" i="21"/>
  <c r="O913" i="21"/>
  <c r="W913" i="21" s="1"/>
  <c r="N913" i="21"/>
  <c r="P912" i="21"/>
  <c r="O912" i="21"/>
  <c r="N912" i="21"/>
  <c r="U912" i="21" s="1"/>
  <c r="P911" i="21"/>
  <c r="O911" i="21"/>
  <c r="W911" i="21" s="1"/>
  <c r="N911" i="21"/>
  <c r="P910" i="21"/>
  <c r="O910" i="21"/>
  <c r="N910" i="21"/>
  <c r="P909" i="21"/>
  <c r="O909" i="21"/>
  <c r="W909" i="21" s="1"/>
  <c r="N909" i="21"/>
  <c r="P908" i="21"/>
  <c r="O908" i="21"/>
  <c r="N908" i="21"/>
  <c r="U908" i="21" s="1"/>
  <c r="P907" i="21"/>
  <c r="O907" i="21"/>
  <c r="N907" i="21"/>
  <c r="P906" i="21"/>
  <c r="Y906" i="21" s="1"/>
  <c r="O906" i="21"/>
  <c r="W906" i="21" s="1"/>
  <c r="N906" i="21"/>
  <c r="U906" i="21" s="1"/>
  <c r="P905" i="21"/>
  <c r="O905" i="21"/>
  <c r="W905" i="21" s="1"/>
  <c r="N905" i="21"/>
  <c r="P904" i="21"/>
  <c r="Y904" i="21" s="1"/>
  <c r="O904" i="21"/>
  <c r="N904" i="21"/>
  <c r="U904" i="21" s="1"/>
  <c r="P903" i="21"/>
  <c r="O903" i="21"/>
  <c r="W903" i="21" s="1"/>
  <c r="N903" i="21"/>
  <c r="P902" i="21"/>
  <c r="Y902" i="21" s="1"/>
  <c r="O902" i="21"/>
  <c r="N902" i="21"/>
  <c r="U902" i="21" s="1"/>
  <c r="P901" i="21"/>
  <c r="O901" i="21"/>
  <c r="W901" i="21" s="1"/>
  <c r="N901" i="21"/>
  <c r="P900" i="21"/>
  <c r="O900" i="21"/>
  <c r="N900" i="21"/>
  <c r="P899" i="21"/>
  <c r="O899" i="21"/>
  <c r="W899" i="21" s="1"/>
  <c r="N899" i="21"/>
  <c r="P898" i="21"/>
  <c r="Y898" i="21" s="1"/>
  <c r="O898" i="21"/>
  <c r="W898" i="21" s="1"/>
  <c r="N898" i="21"/>
  <c r="U898" i="21" s="1"/>
  <c r="P897" i="21"/>
  <c r="O897" i="21"/>
  <c r="W897" i="21" s="1"/>
  <c r="N897" i="21"/>
  <c r="P896" i="21"/>
  <c r="O896" i="21"/>
  <c r="N896" i="21"/>
  <c r="U896" i="21" s="1"/>
  <c r="P895" i="21"/>
  <c r="O895" i="21"/>
  <c r="W895" i="21" s="1"/>
  <c r="N895" i="21"/>
  <c r="P894" i="21"/>
  <c r="O894" i="21"/>
  <c r="N894" i="21"/>
  <c r="U894" i="21" s="1"/>
  <c r="P893" i="21"/>
  <c r="O893" i="21"/>
  <c r="W893" i="21" s="1"/>
  <c r="N893" i="21"/>
  <c r="P892" i="21"/>
  <c r="O892" i="21"/>
  <c r="N892" i="21"/>
  <c r="P891" i="21"/>
  <c r="O891" i="21"/>
  <c r="W891" i="21" s="1"/>
  <c r="N891" i="21"/>
  <c r="P890" i="21"/>
  <c r="O890" i="21"/>
  <c r="N890" i="21"/>
  <c r="P889" i="21"/>
  <c r="O889" i="21"/>
  <c r="N889" i="21"/>
  <c r="P888" i="21"/>
  <c r="O888" i="21"/>
  <c r="N888" i="21"/>
  <c r="P887" i="21"/>
  <c r="O887" i="21"/>
  <c r="N887" i="21"/>
  <c r="P886" i="21"/>
  <c r="O886" i="21"/>
  <c r="W886" i="21" s="1"/>
  <c r="N886" i="21"/>
  <c r="U886" i="21" s="1"/>
  <c r="P885" i="21"/>
  <c r="O885" i="21"/>
  <c r="W885" i="21" s="1"/>
  <c r="N885" i="21"/>
  <c r="P884" i="21"/>
  <c r="O884" i="21"/>
  <c r="N884" i="21"/>
  <c r="P883" i="21"/>
  <c r="O883" i="21"/>
  <c r="W883" i="21" s="1"/>
  <c r="N883" i="21"/>
  <c r="P882" i="21"/>
  <c r="O882" i="21"/>
  <c r="N882" i="21"/>
  <c r="U882" i="21" s="1"/>
  <c r="P881" i="21"/>
  <c r="O881" i="21"/>
  <c r="W881" i="21" s="1"/>
  <c r="N881" i="21"/>
  <c r="P880" i="21"/>
  <c r="O880" i="21"/>
  <c r="N880" i="21"/>
  <c r="P879" i="21"/>
  <c r="O879" i="21"/>
  <c r="W879" i="21" s="1"/>
  <c r="N879" i="21"/>
  <c r="P878" i="21"/>
  <c r="O878" i="21"/>
  <c r="N878" i="21"/>
  <c r="U878" i="21" s="1"/>
  <c r="P877" i="21"/>
  <c r="O877" i="21"/>
  <c r="W877" i="21" s="1"/>
  <c r="N877" i="21"/>
  <c r="P876" i="21"/>
  <c r="Y876" i="21" s="1"/>
  <c r="O876" i="21"/>
  <c r="W876" i="21" s="1"/>
  <c r="N876" i="21"/>
  <c r="U876" i="21" s="1"/>
  <c r="P875" i="21"/>
  <c r="O875" i="21"/>
  <c r="W875" i="21" s="1"/>
  <c r="N875" i="21"/>
  <c r="P874" i="21"/>
  <c r="O874" i="21"/>
  <c r="N874" i="21"/>
  <c r="P873" i="21"/>
  <c r="O873" i="21"/>
  <c r="N873" i="21"/>
  <c r="P872" i="21"/>
  <c r="O872" i="21"/>
  <c r="W872" i="21" s="1"/>
  <c r="N872" i="21"/>
  <c r="U872" i="21" s="1"/>
  <c r="P871" i="21"/>
  <c r="O871" i="21"/>
  <c r="W871" i="21" s="1"/>
  <c r="N871" i="21"/>
  <c r="P870" i="21"/>
  <c r="Y870" i="21" s="1"/>
  <c r="O870" i="21"/>
  <c r="W870" i="21" s="1"/>
  <c r="N870" i="21"/>
  <c r="U870" i="21" s="1"/>
  <c r="P869" i="21"/>
  <c r="O869" i="21"/>
  <c r="W869" i="21" s="1"/>
  <c r="N869" i="21"/>
  <c r="P868" i="21"/>
  <c r="O868" i="21"/>
  <c r="W868" i="21" s="1"/>
  <c r="N868" i="21"/>
  <c r="P867" i="21"/>
  <c r="O867" i="21"/>
  <c r="W867" i="21" s="1"/>
  <c r="N867" i="21"/>
  <c r="P866" i="21"/>
  <c r="O866" i="21"/>
  <c r="W866" i="21" s="1"/>
  <c r="N866" i="21"/>
  <c r="P865" i="21"/>
  <c r="O865" i="21"/>
  <c r="W865" i="21" s="1"/>
  <c r="N865" i="21"/>
  <c r="P864" i="21"/>
  <c r="O864" i="21"/>
  <c r="W864" i="21" s="1"/>
  <c r="N864" i="21"/>
  <c r="P863" i="21"/>
  <c r="O863" i="21"/>
  <c r="N863" i="21"/>
  <c r="P862" i="21"/>
  <c r="Y862" i="21" s="1"/>
  <c r="O862" i="21"/>
  <c r="W862" i="21" s="1"/>
  <c r="N862" i="21"/>
  <c r="U862" i="21" s="1"/>
  <c r="P861" i="21"/>
  <c r="O861" i="21"/>
  <c r="W861" i="21" s="1"/>
  <c r="N861" i="21"/>
  <c r="P860" i="21"/>
  <c r="O860" i="21"/>
  <c r="W860" i="21" s="1"/>
  <c r="N860" i="21"/>
  <c r="P859" i="21"/>
  <c r="O859" i="21"/>
  <c r="W859" i="21" s="1"/>
  <c r="N859" i="21"/>
  <c r="P858" i="21"/>
  <c r="O858" i="21"/>
  <c r="W858" i="21" s="1"/>
  <c r="N858" i="21"/>
  <c r="P857" i="21"/>
  <c r="O857" i="21"/>
  <c r="W857" i="21" s="1"/>
  <c r="N857" i="21"/>
  <c r="P856" i="21"/>
  <c r="O856" i="21"/>
  <c r="W856" i="21" s="1"/>
  <c r="N856" i="21"/>
  <c r="P855" i="21"/>
  <c r="Y855" i="21" s="1"/>
  <c r="O855" i="21"/>
  <c r="W855" i="21" s="1"/>
  <c r="N855" i="21"/>
  <c r="P854" i="21"/>
  <c r="O854" i="21"/>
  <c r="N854" i="21"/>
  <c r="P853" i="21"/>
  <c r="O853" i="21"/>
  <c r="W853" i="21" s="1"/>
  <c r="N853" i="21"/>
  <c r="P852" i="21"/>
  <c r="Y852" i="21" s="1"/>
  <c r="O852" i="21"/>
  <c r="W852" i="21" s="1"/>
  <c r="N852" i="21"/>
  <c r="U852" i="21" s="1"/>
  <c r="P851" i="21"/>
  <c r="O851" i="21"/>
  <c r="N851" i="21"/>
  <c r="P850" i="21"/>
  <c r="Y850" i="21" s="1"/>
  <c r="O850" i="21"/>
  <c r="N850" i="21"/>
  <c r="U850" i="21" s="1"/>
  <c r="P849" i="21"/>
  <c r="O849" i="21"/>
  <c r="W849" i="21" s="1"/>
  <c r="N849" i="21"/>
  <c r="P848" i="21"/>
  <c r="O848" i="21"/>
  <c r="N848" i="21"/>
  <c r="P847" i="21"/>
  <c r="Y847" i="21" s="1"/>
  <c r="O847" i="21"/>
  <c r="W847" i="21" s="1"/>
  <c r="N847" i="21"/>
  <c r="U847" i="21" s="1"/>
  <c r="P846" i="21"/>
  <c r="O846" i="21"/>
  <c r="W846" i="21" s="1"/>
  <c r="N846" i="21"/>
  <c r="U846" i="21" s="1"/>
  <c r="P845" i="21"/>
  <c r="Y845" i="21" s="1"/>
  <c r="O845" i="21"/>
  <c r="W845" i="21" s="1"/>
  <c r="N845" i="21"/>
  <c r="U845" i="21" s="1"/>
  <c r="P844" i="21"/>
  <c r="O844" i="21"/>
  <c r="N844" i="21"/>
  <c r="P843" i="21"/>
  <c r="Y843" i="21" s="1"/>
  <c r="O843" i="21"/>
  <c r="W843" i="21" s="1"/>
  <c r="N843" i="21"/>
  <c r="U843" i="21" s="1"/>
  <c r="P842" i="21"/>
  <c r="O842" i="21"/>
  <c r="N842" i="21"/>
  <c r="P841" i="21"/>
  <c r="O841" i="21"/>
  <c r="W841" i="21" s="1"/>
  <c r="N841" i="21"/>
  <c r="U841" i="21" s="1"/>
  <c r="P840" i="21"/>
  <c r="O840" i="21"/>
  <c r="N840" i="21"/>
  <c r="P839" i="21"/>
  <c r="O839" i="21"/>
  <c r="W839" i="21" s="1"/>
  <c r="N839" i="21"/>
  <c r="U839" i="21" s="1"/>
  <c r="P838" i="21"/>
  <c r="O838" i="21"/>
  <c r="W838" i="21" s="1"/>
  <c r="N838" i="21"/>
  <c r="U838" i="21" s="1"/>
  <c r="P837" i="21"/>
  <c r="O837" i="21"/>
  <c r="N837" i="21"/>
  <c r="U837" i="21" s="1"/>
  <c r="P836" i="21"/>
  <c r="O836" i="21"/>
  <c r="W836" i="21" s="1"/>
  <c r="N836" i="21"/>
  <c r="U836" i="21" s="1"/>
  <c r="P835" i="21"/>
  <c r="O835" i="21"/>
  <c r="W835" i="21" s="1"/>
  <c r="N835" i="21"/>
  <c r="U835" i="21" s="1"/>
  <c r="P834" i="21"/>
  <c r="O834" i="21"/>
  <c r="W834" i="21" s="1"/>
  <c r="N834" i="21"/>
  <c r="U834" i="21" s="1"/>
  <c r="P833" i="21"/>
  <c r="O833" i="21"/>
  <c r="I115" i="32" s="1"/>
  <c r="N833" i="21"/>
  <c r="P832" i="21"/>
  <c r="O832" i="21"/>
  <c r="N832" i="21"/>
  <c r="U832" i="21" s="1"/>
  <c r="P831" i="21"/>
  <c r="O831" i="21"/>
  <c r="I114" i="32" s="1"/>
  <c r="N831" i="21"/>
  <c r="P830" i="21"/>
  <c r="O830" i="21"/>
  <c r="N830" i="21"/>
  <c r="P829" i="21"/>
  <c r="O829" i="21"/>
  <c r="W829" i="21" s="1"/>
  <c r="N829" i="21"/>
  <c r="U829" i="21" s="1"/>
  <c r="P828" i="21"/>
  <c r="O828" i="21"/>
  <c r="N828" i="21"/>
  <c r="P827" i="21"/>
  <c r="O827" i="21"/>
  <c r="W827" i="21" s="1"/>
  <c r="N827" i="21"/>
  <c r="U827" i="21" s="1"/>
  <c r="P826" i="21"/>
  <c r="O826" i="21"/>
  <c r="W826" i="21" s="1"/>
  <c r="N826" i="21"/>
  <c r="U826" i="21" s="1"/>
  <c r="P825" i="21"/>
  <c r="O825" i="21"/>
  <c r="N825" i="21"/>
  <c r="U825" i="21" s="1"/>
  <c r="P824" i="21"/>
  <c r="O824" i="21"/>
  <c r="W824" i="21" s="1"/>
  <c r="N824" i="21"/>
  <c r="U824" i="21" s="1"/>
  <c r="P823" i="21"/>
  <c r="Y823" i="21" s="1"/>
  <c r="O823" i="21"/>
  <c r="W823" i="21" s="1"/>
  <c r="N823" i="21"/>
  <c r="U823" i="21" s="1"/>
  <c r="P822" i="21"/>
  <c r="O822" i="21"/>
  <c r="W822" i="21" s="1"/>
  <c r="N822" i="21"/>
  <c r="U822" i="21" s="1"/>
  <c r="P821" i="21"/>
  <c r="O821" i="21"/>
  <c r="W821" i="21" s="1"/>
  <c r="N821" i="21"/>
  <c r="U821" i="21" s="1"/>
  <c r="P820" i="21"/>
  <c r="O820" i="21"/>
  <c r="N820" i="21"/>
  <c r="U820" i="21" s="1"/>
  <c r="P819" i="21"/>
  <c r="Y819" i="21" s="1"/>
  <c r="O819" i="21"/>
  <c r="W819" i="21" s="1"/>
  <c r="N819" i="21"/>
  <c r="U819" i="21" s="1"/>
  <c r="P818" i="21"/>
  <c r="O818" i="21"/>
  <c r="W818" i="21" s="1"/>
  <c r="N818" i="21"/>
  <c r="U818" i="21" s="1"/>
  <c r="P817" i="21"/>
  <c r="Y817" i="21" s="1"/>
  <c r="O817" i="21"/>
  <c r="W817" i="21" s="1"/>
  <c r="N817" i="21"/>
  <c r="U817" i="21" s="1"/>
  <c r="P816" i="21"/>
  <c r="O816" i="21"/>
  <c r="W816" i="21" s="1"/>
  <c r="N816" i="21"/>
  <c r="U816" i="21" s="1"/>
  <c r="P815" i="21"/>
  <c r="O815" i="21"/>
  <c r="W815" i="21" s="1"/>
  <c r="N815" i="21"/>
  <c r="U815" i="21" s="1"/>
  <c r="P814" i="21"/>
  <c r="O814" i="21"/>
  <c r="W814" i="21" s="1"/>
  <c r="N814" i="21"/>
  <c r="U814" i="21" s="1"/>
  <c r="P813" i="21"/>
  <c r="Y813" i="21" s="1"/>
  <c r="O813" i="21"/>
  <c r="N813" i="21"/>
  <c r="U813" i="21" s="1"/>
  <c r="P812" i="21"/>
  <c r="O812" i="21"/>
  <c r="W812" i="21" s="1"/>
  <c r="N812" i="21"/>
  <c r="U812" i="21" s="1"/>
  <c r="P811" i="21"/>
  <c r="Y811" i="21" s="1"/>
  <c r="O811" i="21"/>
  <c r="W811" i="21" s="1"/>
  <c r="N811" i="21"/>
  <c r="U811" i="21" s="1"/>
  <c r="P810" i="21"/>
  <c r="O810" i="21"/>
  <c r="W810" i="21" s="1"/>
  <c r="N810" i="21"/>
  <c r="U810" i="21" s="1"/>
  <c r="P809" i="21"/>
  <c r="O809" i="21"/>
  <c r="W809" i="21" s="1"/>
  <c r="N809" i="21"/>
  <c r="P808" i="21"/>
  <c r="O808" i="21"/>
  <c r="N808" i="21"/>
  <c r="U808" i="21" s="1"/>
  <c r="P807" i="21"/>
  <c r="Y807" i="21" s="1"/>
  <c r="O807" i="21"/>
  <c r="W807" i="21" s="1"/>
  <c r="N807" i="21"/>
  <c r="U807" i="21" s="1"/>
  <c r="P806" i="21"/>
  <c r="O806" i="21"/>
  <c r="W806" i="21" s="1"/>
  <c r="N806" i="21"/>
  <c r="U806" i="21" s="1"/>
  <c r="P805" i="21"/>
  <c r="O805" i="21"/>
  <c r="W805" i="21" s="1"/>
  <c r="N805" i="21"/>
  <c r="P804" i="21"/>
  <c r="O804" i="21"/>
  <c r="W804" i="21" s="1"/>
  <c r="N804" i="21"/>
  <c r="U804" i="21" s="1"/>
  <c r="P803" i="21"/>
  <c r="O803" i="21"/>
  <c r="W803" i="21" s="1"/>
  <c r="N803" i="21"/>
  <c r="U803" i="21" s="1"/>
  <c r="P802" i="21"/>
  <c r="O802" i="21"/>
  <c r="W802" i="21" s="1"/>
  <c r="N802" i="21"/>
  <c r="U802" i="21" s="1"/>
  <c r="P801" i="21"/>
  <c r="O801" i="21"/>
  <c r="W801" i="21" s="1"/>
  <c r="N801" i="21"/>
  <c r="U801" i="21" s="1"/>
  <c r="P800" i="21"/>
  <c r="O800" i="21"/>
  <c r="N800" i="21"/>
  <c r="P799" i="21"/>
  <c r="O799" i="21"/>
  <c r="W799" i="21" s="1"/>
  <c r="N799" i="21"/>
  <c r="U799" i="21" s="1"/>
  <c r="P798" i="21"/>
  <c r="O798" i="21"/>
  <c r="W798" i="21" s="1"/>
  <c r="N798" i="21"/>
  <c r="U798" i="21" s="1"/>
  <c r="P797" i="21"/>
  <c r="O797" i="21"/>
  <c r="W797" i="21" s="1"/>
  <c r="N797" i="21"/>
  <c r="U797" i="21" s="1"/>
  <c r="P796" i="21"/>
  <c r="O796" i="21"/>
  <c r="W796" i="21" s="1"/>
  <c r="N796" i="21"/>
  <c r="U796" i="21" s="1"/>
  <c r="P795" i="21"/>
  <c r="O795" i="21"/>
  <c r="N795" i="21"/>
  <c r="P794" i="21"/>
  <c r="O794" i="21"/>
  <c r="W794" i="21" s="1"/>
  <c r="N794" i="21"/>
  <c r="P793" i="21"/>
  <c r="O793" i="21"/>
  <c r="W793" i="21" s="1"/>
  <c r="N793" i="21"/>
  <c r="P792" i="21"/>
  <c r="O792" i="21"/>
  <c r="W792" i="21" s="1"/>
  <c r="N792" i="21"/>
  <c r="P791" i="21"/>
  <c r="O791" i="21"/>
  <c r="W791" i="21" s="1"/>
  <c r="N791" i="21"/>
  <c r="P790" i="21"/>
  <c r="O790" i="21"/>
  <c r="N790" i="21"/>
  <c r="P789" i="21"/>
  <c r="O789" i="21"/>
  <c r="W789" i="21" s="1"/>
  <c r="N789" i="21"/>
  <c r="P788" i="21"/>
  <c r="O788" i="21"/>
  <c r="W788" i="21" s="1"/>
  <c r="N788" i="21"/>
  <c r="P787" i="21"/>
  <c r="O787" i="21"/>
  <c r="N787" i="21"/>
  <c r="P786" i="21"/>
  <c r="O786" i="21"/>
  <c r="W786" i="21" s="1"/>
  <c r="N786" i="21"/>
  <c r="U786" i="21" s="1"/>
  <c r="P785" i="21"/>
  <c r="Y785" i="21" s="1"/>
  <c r="O785" i="21"/>
  <c r="N785" i="21"/>
  <c r="U785" i="21" s="1"/>
  <c r="P784" i="21"/>
  <c r="O784" i="21"/>
  <c r="W784" i="21" s="1"/>
  <c r="N784" i="21"/>
  <c r="U784" i="21" s="1"/>
  <c r="P783" i="21"/>
  <c r="Y783" i="21" s="1"/>
  <c r="O783" i="21"/>
  <c r="N783" i="21"/>
  <c r="P782" i="21"/>
  <c r="O782" i="21"/>
  <c r="W782" i="21" s="1"/>
  <c r="N782" i="21"/>
  <c r="U782" i="21" s="1"/>
  <c r="P781" i="21"/>
  <c r="Y781" i="21" s="1"/>
  <c r="O781" i="21"/>
  <c r="N781" i="21"/>
  <c r="U781" i="21" s="1"/>
  <c r="P780" i="21"/>
  <c r="O780" i="21"/>
  <c r="N780" i="21"/>
  <c r="U780" i="21" s="1"/>
  <c r="P779" i="21"/>
  <c r="O779" i="21"/>
  <c r="N779" i="21"/>
  <c r="P778" i="21"/>
  <c r="O778" i="21"/>
  <c r="W778" i="21" s="1"/>
  <c r="N778" i="21"/>
  <c r="U778" i="21" s="1"/>
  <c r="P777" i="21"/>
  <c r="O777" i="21"/>
  <c r="N777" i="21"/>
  <c r="U777" i="21" s="1"/>
  <c r="P776" i="21"/>
  <c r="O776" i="21"/>
  <c r="W776" i="21" s="1"/>
  <c r="N776" i="21"/>
  <c r="U776" i="21" s="1"/>
  <c r="P775" i="21"/>
  <c r="Y775" i="21" s="1"/>
  <c r="O775" i="21"/>
  <c r="N775" i="21"/>
  <c r="P774" i="21"/>
  <c r="O774" i="21"/>
  <c r="W774" i="21" s="1"/>
  <c r="N774" i="21"/>
  <c r="U774" i="21" s="1"/>
  <c r="P773" i="21"/>
  <c r="O773" i="21"/>
  <c r="N773" i="21"/>
  <c r="U773" i="21" s="1"/>
  <c r="P772" i="21"/>
  <c r="O772" i="21"/>
  <c r="W772" i="21" s="1"/>
  <c r="N772" i="21"/>
  <c r="U772" i="21" s="1"/>
  <c r="P771" i="21"/>
  <c r="Y771" i="21" s="1"/>
  <c r="O771" i="21"/>
  <c r="N771" i="21"/>
  <c r="P770" i="21"/>
  <c r="O770" i="21"/>
  <c r="W770" i="21" s="1"/>
  <c r="N770" i="21"/>
  <c r="P769" i="21"/>
  <c r="O769" i="21"/>
  <c r="N769" i="21"/>
  <c r="U769" i="21" s="1"/>
  <c r="P768" i="21"/>
  <c r="O768" i="21"/>
  <c r="W768" i="21" s="1"/>
  <c r="N768" i="21"/>
  <c r="U768" i="21" s="1"/>
  <c r="P767" i="21"/>
  <c r="Y767" i="21" s="1"/>
  <c r="O767" i="21"/>
  <c r="N767" i="21"/>
  <c r="P766" i="21"/>
  <c r="O766" i="21"/>
  <c r="W766" i="21" s="1"/>
  <c r="N766" i="21"/>
  <c r="P765" i="21"/>
  <c r="O765" i="21"/>
  <c r="N765" i="21"/>
  <c r="P764" i="21"/>
  <c r="O764" i="21"/>
  <c r="W764" i="21" s="1"/>
  <c r="N764" i="21"/>
  <c r="U764" i="21" s="1"/>
  <c r="P763" i="21"/>
  <c r="O763" i="21"/>
  <c r="N763" i="21"/>
  <c r="P762" i="21"/>
  <c r="O762" i="21"/>
  <c r="N762" i="21"/>
  <c r="P761" i="21"/>
  <c r="O761" i="21"/>
  <c r="N761" i="21"/>
  <c r="U761" i="21" s="1"/>
  <c r="P760" i="21"/>
  <c r="O760" i="21"/>
  <c r="W760" i="21" s="1"/>
  <c r="N760" i="21"/>
  <c r="U760" i="21" s="1"/>
  <c r="P759" i="21"/>
  <c r="Y759" i="21" s="1"/>
  <c r="O759" i="21"/>
  <c r="N759" i="21"/>
  <c r="U759" i="21" s="1"/>
  <c r="P758" i="21"/>
  <c r="O758" i="21"/>
  <c r="W758" i="21" s="1"/>
  <c r="N758" i="21"/>
  <c r="U758" i="21" s="1"/>
  <c r="P757" i="21"/>
  <c r="Y757" i="21" s="1"/>
  <c r="O757" i="21"/>
  <c r="N757" i="21"/>
  <c r="U757" i="21" s="1"/>
  <c r="P756" i="21"/>
  <c r="O756" i="21"/>
  <c r="N756" i="21"/>
  <c r="U756" i="21" s="1"/>
  <c r="P755" i="21"/>
  <c r="O755" i="21"/>
  <c r="N755" i="21"/>
  <c r="U755" i="21" s="1"/>
  <c r="P754" i="21"/>
  <c r="O754" i="21"/>
  <c r="N754" i="21"/>
  <c r="P753" i="21"/>
  <c r="O753" i="21"/>
  <c r="N753" i="21"/>
  <c r="P752" i="21"/>
  <c r="O752" i="21"/>
  <c r="N752" i="21"/>
  <c r="U752" i="21" s="1"/>
  <c r="P751" i="21"/>
  <c r="Y751" i="21" s="1"/>
  <c r="O751" i="21"/>
  <c r="N751" i="21"/>
  <c r="U751" i="21" s="1"/>
  <c r="P750" i="21"/>
  <c r="O750" i="21"/>
  <c r="W750" i="21" s="1"/>
  <c r="N750" i="21"/>
  <c r="U750" i="21" s="1"/>
  <c r="P749" i="21"/>
  <c r="O749" i="21"/>
  <c r="N749" i="21"/>
  <c r="U749" i="21" s="1"/>
  <c r="P748" i="21"/>
  <c r="O748" i="21"/>
  <c r="N748" i="21"/>
  <c r="U748" i="21" s="1"/>
  <c r="P747" i="21"/>
  <c r="O747" i="21"/>
  <c r="N747" i="21"/>
  <c r="U747" i="21" s="1"/>
  <c r="P746" i="21"/>
  <c r="O746" i="21"/>
  <c r="W746" i="21" s="1"/>
  <c r="N746" i="21"/>
  <c r="U746" i="21" s="1"/>
  <c r="P745" i="21"/>
  <c r="O745" i="21"/>
  <c r="N745" i="21"/>
  <c r="P744" i="21"/>
  <c r="O744" i="21"/>
  <c r="N744" i="21"/>
  <c r="P743" i="21"/>
  <c r="Y743" i="21" s="1"/>
  <c r="O743" i="21"/>
  <c r="N743" i="21"/>
  <c r="U743" i="21" s="1"/>
  <c r="P742" i="21"/>
  <c r="O742" i="21"/>
  <c r="N742" i="21"/>
  <c r="U742" i="21" s="1"/>
  <c r="P741" i="21"/>
  <c r="Y741" i="21" s="1"/>
  <c r="O741" i="21"/>
  <c r="N741" i="21"/>
  <c r="U741" i="21" s="1"/>
  <c r="P740" i="21"/>
  <c r="O740" i="21"/>
  <c r="N740" i="21"/>
  <c r="U740" i="21" s="1"/>
  <c r="P739" i="21"/>
  <c r="Y739" i="21" s="1"/>
  <c r="O739" i="21"/>
  <c r="N739" i="21"/>
  <c r="U739" i="21" s="1"/>
  <c r="P738" i="21"/>
  <c r="O738" i="21"/>
  <c r="N738" i="21"/>
  <c r="U738" i="21" s="1"/>
  <c r="P737" i="21"/>
  <c r="O737" i="21"/>
  <c r="N737" i="21"/>
  <c r="U737" i="21" s="1"/>
  <c r="P736" i="21"/>
  <c r="O736" i="21"/>
  <c r="N736" i="21"/>
  <c r="U736" i="21" s="1"/>
  <c r="P735" i="21"/>
  <c r="Y735" i="21" s="1"/>
  <c r="O735" i="21"/>
  <c r="N735" i="21"/>
  <c r="U735" i="21" s="1"/>
  <c r="P734" i="21"/>
  <c r="O734" i="21"/>
  <c r="N734" i="21"/>
  <c r="U734" i="21" s="1"/>
  <c r="P733" i="21"/>
  <c r="Y733" i="21" s="1"/>
  <c r="O733" i="21"/>
  <c r="N733" i="21"/>
  <c r="U733" i="21" s="1"/>
  <c r="P732" i="21"/>
  <c r="O732" i="21"/>
  <c r="N732" i="21"/>
  <c r="U732" i="21" s="1"/>
  <c r="P731" i="21"/>
  <c r="Y731" i="21" s="1"/>
  <c r="O731" i="21"/>
  <c r="N731" i="21"/>
  <c r="U731" i="21" s="1"/>
  <c r="P730" i="21"/>
  <c r="O730" i="21"/>
  <c r="W730" i="21" s="1"/>
  <c r="N730" i="21"/>
  <c r="P729" i="21"/>
  <c r="O729" i="21"/>
  <c r="N729" i="21"/>
  <c r="U729" i="21" s="1"/>
  <c r="P728" i="21"/>
  <c r="O728" i="21"/>
  <c r="N728" i="21"/>
  <c r="U728" i="21" s="1"/>
  <c r="P727" i="21"/>
  <c r="O727" i="21"/>
  <c r="N727" i="21"/>
  <c r="P726" i="21"/>
  <c r="O726" i="21"/>
  <c r="W726" i="21" s="1"/>
  <c r="N726" i="21"/>
  <c r="U726" i="21" s="1"/>
  <c r="P725" i="21"/>
  <c r="Y725" i="21" s="1"/>
  <c r="O725" i="21"/>
  <c r="N725" i="21"/>
  <c r="U725" i="21" s="1"/>
  <c r="P724" i="21"/>
  <c r="O724" i="21"/>
  <c r="W724" i="21" s="1"/>
  <c r="N724" i="21"/>
  <c r="U724" i="21" s="1"/>
  <c r="P723" i="21"/>
  <c r="Y723" i="21" s="1"/>
  <c r="O723" i="21"/>
  <c r="N723" i="21"/>
  <c r="P722" i="21"/>
  <c r="O722" i="21"/>
  <c r="W722" i="21" s="1"/>
  <c r="N722" i="21"/>
  <c r="U722" i="21" s="1"/>
  <c r="P721" i="21"/>
  <c r="Y721" i="21" s="1"/>
  <c r="O721" i="21"/>
  <c r="N721" i="21"/>
  <c r="U721" i="21" s="1"/>
  <c r="P720" i="21"/>
  <c r="O720" i="21"/>
  <c r="N720" i="21"/>
  <c r="P719" i="21"/>
  <c r="Y719" i="21" s="1"/>
  <c r="O719" i="21"/>
  <c r="N719" i="21"/>
  <c r="P718" i="21"/>
  <c r="O718" i="21"/>
  <c r="W718" i="21" s="1"/>
  <c r="N718" i="21"/>
  <c r="U718" i="21" s="1"/>
  <c r="P717" i="21"/>
  <c r="O717" i="21"/>
  <c r="N717" i="21"/>
  <c r="P716" i="21"/>
  <c r="O716" i="21"/>
  <c r="N716" i="21"/>
  <c r="P715" i="21"/>
  <c r="O715" i="21"/>
  <c r="N715" i="21"/>
  <c r="P714" i="21"/>
  <c r="O714" i="21"/>
  <c r="N714" i="21"/>
  <c r="P713" i="21"/>
  <c r="Y713" i="21" s="1"/>
  <c r="O713" i="21"/>
  <c r="N713" i="21"/>
  <c r="U713" i="21" s="1"/>
  <c r="P712" i="21"/>
  <c r="O712" i="21"/>
  <c r="N712" i="21"/>
  <c r="P711" i="21"/>
  <c r="O711" i="21"/>
  <c r="N711" i="21"/>
  <c r="U711" i="21" s="1"/>
  <c r="P710" i="21"/>
  <c r="O710" i="21"/>
  <c r="W710" i="21" s="1"/>
  <c r="N710" i="21"/>
  <c r="U710" i="21" s="1"/>
  <c r="P709" i="21"/>
  <c r="O709" i="21"/>
  <c r="N709" i="21"/>
  <c r="U709" i="21" s="1"/>
  <c r="P708" i="21"/>
  <c r="O708" i="21"/>
  <c r="W708" i="21" s="1"/>
  <c r="N708" i="21"/>
  <c r="U708" i="21" s="1"/>
  <c r="P707" i="21"/>
  <c r="Y707" i="21" s="1"/>
  <c r="O707" i="21"/>
  <c r="N707" i="21"/>
  <c r="U707" i="21" s="1"/>
  <c r="P706" i="21"/>
  <c r="O706" i="21"/>
  <c r="W706" i="21" s="1"/>
  <c r="N706" i="21"/>
  <c r="U706" i="21" s="1"/>
  <c r="P705" i="21"/>
  <c r="O705" i="21"/>
  <c r="N705" i="21"/>
  <c r="U705" i="21" s="1"/>
  <c r="P704" i="21"/>
  <c r="O704" i="21"/>
  <c r="N704" i="21"/>
  <c r="P703" i="21"/>
  <c r="Y703" i="21" s="1"/>
  <c r="O703" i="21"/>
  <c r="N703" i="21"/>
  <c r="P702" i="21"/>
  <c r="O702" i="21"/>
  <c r="N702" i="21"/>
  <c r="P701" i="21"/>
  <c r="Y701" i="21" s="1"/>
  <c r="O701" i="21"/>
  <c r="N701" i="21"/>
  <c r="U701" i="21" s="1"/>
  <c r="P700" i="21"/>
  <c r="O700" i="21"/>
  <c r="N700" i="21"/>
  <c r="P699" i="21"/>
  <c r="Y699" i="21" s="1"/>
  <c r="O699" i="21"/>
  <c r="N699" i="21"/>
  <c r="P698" i="21"/>
  <c r="O698" i="21"/>
  <c r="N698" i="21"/>
  <c r="P697" i="21"/>
  <c r="O697" i="21"/>
  <c r="N697" i="21"/>
  <c r="U697" i="21" s="1"/>
  <c r="P696" i="21"/>
  <c r="O696" i="21"/>
  <c r="N696" i="21"/>
  <c r="U696" i="21" s="1"/>
  <c r="P695" i="21"/>
  <c r="Y695" i="21" s="1"/>
  <c r="O695" i="21"/>
  <c r="N695" i="21"/>
  <c r="P694" i="21"/>
  <c r="O694" i="21"/>
  <c r="N694" i="21"/>
  <c r="U694" i="21" s="1"/>
  <c r="P693" i="21"/>
  <c r="O693" i="21"/>
  <c r="N693" i="21"/>
  <c r="U693" i="21" s="1"/>
  <c r="P692" i="21"/>
  <c r="O692" i="21"/>
  <c r="N692" i="21"/>
  <c r="U692" i="21" s="1"/>
  <c r="P691" i="21"/>
  <c r="O691" i="21"/>
  <c r="N691" i="21"/>
  <c r="P690" i="21"/>
  <c r="O690" i="21"/>
  <c r="W690" i="21" s="1"/>
  <c r="N690" i="21"/>
  <c r="U690" i="21" s="1"/>
  <c r="P689" i="21"/>
  <c r="Y689" i="21" s="1"/>
  <c r="O689" i="21"/>
  <c r="N689" i="21"/>
  <c r="U689" i="21" s="1"/>
  <c r="P688" i="21"/>
  <c r="O688" i="21"/>
  <c r="W688" i="21" s="1"/>
  <c r="N688" i="21"/>
  <c r="U688" i="21" s="1"/>
  <c r="P687" i="21"/>
  <c r="O687" i="21"/>
  <c r="N687" i="21"/>
  <c r="P686" i="21"/>
  <c r="O686" i="21"/>
  <c r="W686" i="21" s="1"/>
  <c r="N686" i="21"/>
  <c r="U686" i="21" s="1"/>
  <c r="P685" i="21"/>
  <c r="O685" i="21"/>
  <c r="N685" i="21"/>
  <c r="U685" i="21" s="1"/>
  <c r="P684" i="21"/>
  <c r="O684" i="21"/>
  <c r="N684" i="21"/>
  <c r="U684" i="21" s="1"/>
  <c r="P683" i="21"/>
  <c r="O683" i="21"/>
  <c r="N683" i="21"/>
  <c r="U683" i="21" s="1"/>
  <c r="P682" i="21"/>
  <c r="O682" i="21"/>
  <c r="W682" i="21" s="1"/>
  <c r="N682" i="21"/>
  <c r="U682" i="21" s="1"/>
  <c r="P681" i="21"/>
  <c r="Y681" i="21" s="1"/>
  <c r="O681" i="21"/>
  <c r="N681" i="21"/>
  <c r="U681" i="21" s="1"/>
  <c r="P680" i="21"/>
  <c r="O680" i="21"/>
  <c r="N680" i="21"/>
  <c r="U680" i="21" s="1"/>
  <c r="P679" i="21"/>
  <c r="O679" i="21"/>
  <c r="N679" i="21"/>
  <c r="U679" i="21" s="1"/>
  <c r="P678" i="21"/>
  <c r="O678" i="21"/>
  <c r="W678" i="21" s="1"/>
  <c r="N678" i="21"/>
  <c r="U678" i="21" s="1"/>
  <c r="P677" i="21"/>
  <c r="O677" i="21"/>
  <c r="N677" i="21"/>
  <c r="P676" i="21"/>
  <c r="O676" i="21"/>
  <c r="W676" i="21" s="1"/>
  <c r="N676" i="21"/>
  <c r="U676" i="21" s="1"/>
  <c r="P675" i="21"/>
  <c r="O675" i="21"/>
  <c r="N675" i="21"/>
  <c r="P674" i="21"/>
  <c r="O674" i="21"/>
  <c r="W674" i="21" s="1"/>
  <c r="N674" i="21"/>
  <c r="U674" i="21" s="1"/>
  <c r="P673" i="21"/>
  <c r="Y673" i="21" s="1"/>
  <c r="O673" i="21"/>
  <c r="N673" i="21"/>
  <c r="U673" i="21" s="1"/>
  <c r="P672" i="21"/>
  <c r="O672" i="21"/>
  <c r="W672" i="21" s="1"/>
  <c r="N672" i="21"/>
  <c r="P671" i="21"/>
  <c r="Y671" i="21" s="1"/>
  <c r="O671" i="21"/>
  <c r="N671" i="21"/>
  <c r="U671" i="21" s="1"/>
  <c r="P670" i="21"/>
  <c r="O670" i="21"/>
  <c r="N670" i="21"/>
  <c r="P669" i="21"/>
  <c r="Y669" i="21" s="1"/>
  <c r="O669" i="21"/>
  <c r="N669" i="21"/>
  <c r="U669" i="21" s="1"/>
  <c r="P668" i="21"/>
  <c r="O668" i="21"/>
  <c r="N668" i="21"/>
  <c r="U668" i="21" s="1"/>
  <c r="P667" i="21"/>
  <c r="Y667" i="21" s="1"/>
  <c r="O667" i="21"/>
  <c r="N667" i="21"/>
  <c r="U667" i="21" s="1"/>
  <c r="P666" i="21"/>
  <c r="O666" i="21"/>
  <c r="N666" i="21"/>
  <c r="P665" i="21"/>
  <c r="O665" i="21"/>
  <c r="N665" i="21"/>
  <c r="U665" i="21" s="1"/>
  <c r="P664" i="21"/>
  <c r="O664" i="21"/>
  <c r="N664" i="21"/>
  <c r="P663" i="21"/>
  <c r="O663" i="21"/>
  <c r="N663" i="21"/>
  <c r="U663" i="21" s="1"/>
  <c r="P662" i="21"/>
  <c r="O662" i="21"/>
  <c r="W662" i="21" s="1"/>
  <c r="N662" i="21"/>
  <c r="U662" i="21" s="1"/>
  <c r="P661" i="21"/>
  <c r="Y661" i="21" s="1"/>
  <c r="O661" i="21"/>
  <c r="N661" i="21"/>
  <c r="U661" i="21" s="1"/>
  <c r="P660" i="21"/>
  <c r="O660" i="21"/>
  <c r="N660" i="21"/>
  <c r="P659" i="21"/>
  <c r="O659" i="21"/>
  <c r="N659" i="21"/>
  <c r="P658" i="21"/>
  <c r="Y658" i="21" s="1"/>
  <c r="O658" i="21"/>
  <c r="N658" i="21"/>
  <c r="P657" i="21"/>
  <c r="O657" i="21"/>
  <c r="N657" i="21"/>
  <c r="P656" i="21"/>
  <c r="O656" i="21"/>
  <c r="N656" i="21"/>
  <c r="U656" i="21" s="1"/>
  <c r="P655" i="21"/>
  <c r="O655" i="21"/>
  <c r="N655" i="21"/>
  <c r="P654" i="21"/>
  <c r="Y654" i="21" s="1"/>
  <c r="O654" i="21"/>
  <c r="N654" i="21"/>
  <c r="P653" i="21"/>
  <c r="O653" i="21"/>
  <c r="W653" i="21" s="1"/>
  <c r="N653" i="21"/>
  <c r="P652" i="21"/>
  <c r="O652" i="21"/>
  <c r="N652" i="21"/>
  <c r="U652" i="21" s="1"/>
  <c r="P651" i="21"/>
  <c r="O651" i="21"/>
  <c r="N651" i="21"/>
  <c r="P650" i="21"/>
  <c r="O650" i="21"/>
  <c r="N650" i="21"/>
  <c r="P649" i="21"/>
  <c r="Y649" i="21" s="1"/>
  <c r="O649" i="21"/>
  <c r="N649" i="21"/>
  <c r="U649" i="21" s="1"/>
  <c r="P648" i="21"/>
  <c r="O648" i="21"/>
  <c r="N648" i="21"/>
  <c r="P647" i="21"/>
  <c r="O647" i="21"/>
  <c r="N647" i="21"/>
  <c r="P646" i="21"/>
  <c r="O646" i="21"/>
  <c r="N646" i="21"/>
  <c r="P645" i="21"/>
  <c r="O645" i="21"/>
  <c r="N645" i="21"/>
  <c r="P644" i="21"/>
  <c r="O644" i="21"/>
  <c r="N644" i="21"/>
  <c r="P643" i="21"/>
  <c r="O643" i="21"/>
  <c r="N643" i="21"/>
  <c r="U643" i="21" s="1"/>
  <c r="P642" i="21"/>
  <c r="O642" i="21"/>
  <c r="N642" i="21"/>
  <c r="P641" i="21"/>
  <c r="O641" i="21"/>
  <c r="N641" i="21"/>
  <c r="P640" i="21"/>
  <c r="O640" i="21"/>
  <c r="N640" i="21"/>
  <c r="P639" i="21"/>
  <c r="O639" i="21"/>
  <c r="N639" i="21"/>
  <c r="P638" i="21"/>
  <c r="O638" i="21"/>
  <c r="N638" i="21"/>
  <c r="P637" i="21"/>
  <c r="O637" i="21"/>
  <c r="N637" i="21"/>
  <c r="U637" i="21" s="1"/>
  <c r="P636" i="21"/>
  <c r="O636" i="21"/>
  <c r="W636" i="21" s="1"/>
  <c r="N636" i="21"/>
  <c r="U636" i="21" s="1"/>
  <c r="P635" i="21"/>
  <c r="O635" i="21"/>
  <c r="N635" i="21"/>
  <c r="U635" i="21" s="1"/>
  <c r="P634" i="21"/>
  <c r="O634" i="21"/>
  <c r="N634" i="21"/>
  <c r="P633" i="21"/>
  <c r="O633" i="21"/>
  <c r="N633" i="21"/>
  <c r="P632" i="21"/>
  <c r="O632" i="21"/>
  <c r="N632" i="21"/>
  <c r="P631" i="21"/>
  <c r="O631" i="21"/>
  <c r="N631" i="21"/>
  <c r="P630" i="21"/>
  <c r="O630" i="21"/>
  <c r="N630" i="21"/>
  <c r="P629" i="21"/>
  <c r="O629" i="21"/>
  <c r="N629" i="21"/>
  <c r="P628" i="21"/>
  <c r="O628" i="21"/>
  <c r="N628" i="21"/>
  <c r="U628" i="21" s="1"/>
  <c r="P627" i="21"/>
  <c r="O627" i="21"/>
  <c r="N627" i="21"/>
  <c r="U627" i="21" s="1"/>
  <c r="P626" i="21"/>
  <c r="O626" i="21"/>
  <c r="N626" i="21"/>
  <c r="P625" i="21"/>
  <c r="O625" i="21"/>
  <c r="N625" i="21"/>
  <c r="P624" i="21"/>
  <c r="O624" i="21"/>
  <c r="N624" i="21"/>
  <c r="U624" i="21" s="1"/>
  <c r="P623" i="21"/>
  <c r="O623" i="21"/>
  <c r="N623" i="21"/>
  <c r="P622" i="21"/>
  <c r="O622" i="21"/>
  <c r="N622" i="21"/>
  <c r="P621" i="21"/>
  <c r="O621" i="21"/>
  <c r="N621" i="21"/>
  <c r="P620" i="21"/>
  <c r="O620" i="21"/>
  <c r="W620" i="21" s="1"/>
  <c r="N620" i="21"/>
  <c r="U620" i="21" s="1"/>
  <c r="P619" i="21"/>
  <c r="O619" i="21"/>
  <c r="N619" i="21"/>
  <c r="U619" i="21" s="1"/>
  <c r="P618" i="21"/>
  <c r="O618" i="21"/>
  <c r="N618" i="21"/>
  <c r="P617" i="21"/>
  <c r="O617" i="21"/>
  <c r="N617" i="21"/>
  <c r="P616" i="21"/>
  <c r="O616" i="21"/>
  <c r="W616" i="21" s="1"/>
  <c r="N616" i="21"/>
  <c r="U616" i="21" s="1"/>
  <c r="P615" i="21"/>
  <c r="O615" i="21"/>
  <c r="N615" i="21"/>
  <c r="P614" i="21"/>
  <c r="O614" i="21"/>
  <c r="N614" i="21"/>
  <c r="U614" i="21" s="1"/>
  <c r="P613" i="21"/>
  <c r="Y613" i="21" s="1"/>
  <c r="O613" i="21"/>
  <c r="N613" i="21"/>
  <c r="U613" i="21" s="1"/>
  <c r="P612" i="21"/>
  <c r="Y612" i="21" s="1"/>
  <c r="O612" i="21"/>
  <c r="W612" i="21" s="1"/>
  <c r="N612" i="21"/>
  <c r="U612" i="21" s="1"/>
  <c r="P611" i="21"/>
  <c r="Y611" i="21" s="1"/>
  <c r="O611" i="21"/>
  <c r="N611" i="21"/>
  <c r="P610" i="21"/>
  <c r="O610" i="21"/>
  <c r="N610" i="21"/>
  <c r="U610" i="21" s="1"/>
  <c r="P609" i="21"/>
  <c r="O609" i="21"/>
  <c r="N609" i="21"/>
  <c r="P608" i="21"/>
  <c r="O608" i="21"/>
  <c r="N608" i="21"/>
  <c r="P607" i="21"/>
  <c r="O607" i="21"/>
  <c r="N607" i="21"/>
  <c r="P606" i="21"/>
  <c r="O606" i="21"/>
  <c r="N606" i="21"/>
  <c r="P605" i="21"/>
  <c r="Y605" i="21" s="1"/>
  <c r="O605" i="21"/>
  <c r="W605" i="21" s="1"/>
  <c r="N605" i="21"/>
  <c r="U605" i="21" s="1"/>
  <c r="P604" i="21"/>
  <c r="O604" i="21"/>
  <c r="N604" i="21"/>
  <c r="P603" i="21"/>
  <c r="O603" i="21"/>
  <c r="N603" i="21"/>
  <c r="P602" i="21"/>
  <c r="O602" i="21"/>
  <c r="W602" i="21" s="1"/>
  <c r="N602" i="21"/>
  <c r="P601" i="21"/>
  <c r="O601" i="21"/>
  <c r="N601" i="21"/>
  <c r="P600" i="21"/>
  <c r="O600" i="21"/>
  <c r="W600" i="21" s="1"/>
  <c r="N600" i="21"/>
  <c r="U600" i="21" s="1"/>
  <c r="P599" i="21"/>
  <c r="O599" i="21"/>
  <c r="N599" i="21"/>
  <c r="P598" i="21"/>
  <c r="O598" i="21"/>
  <c r="N598" i="21"/>
  <c r="P597" i="21"/>
  <c r="O597" i="21"/>
  <c r="W597" i="21" s="1"/>
  <c r="N597" i="21"/>
  <c r="P596" i="21"/>
  <c r="O596" i="21"/>
  <c r="N596" i="21"/>
  <c r="P595" i="21"/>
  <c r="Y595" i="21" s="1"/>
  <c r="O595" i="21"/>
  <c r="W595" i="21" s="1"/>
  <c r="N595" i="21"/>
  <c r="U595" i="21" s="1"/>
  <c r="P594" i="21"/>
  <c r="O594" i="21"/>
  <c r="W594" i="21" s="1"/>
  <c r="N594" i="21"/>
  <c r="P593" i="21"/>
  <c r="O593" i="21"/>
  <c r="N593" i="21"/>
  <c r="P592" i="21"/>
  <c r="O592" i="21"/>
  <c r="N592" i="21"/>
  <c r="P591" i="21"/>
  <c r="O591" i="21"/>
  <c r="N591" i="21"/>
  <c r="P590" i="21"/>
  <c r="O590" i="21"/>
  <c r="W590" i="21" s="1"/>
  <c r="N590" i="21"/>
  <c r="P589" i="21"/>
  <c r="O589" i="21"/>
  <c r="W589" i="21" s="1"/>
  <c r="N589" i="21"/>
  <c r="U589" i="21" s="1"/>
  <c r="P588" i="21"/>
  <c r="O588" i="21"/>
  <c r="N588" i="21"/>
  <c r="P587" i="21"/>
  <c r="O587" i="21"/>
  <c r="N587" i="21"/>
  <c r="P586" i="21"/>
  <c r="O586" i="21"/>
  <c r="W586" i="21" s="1"/>
  <c r="N586" i="21"/>
  <c r="P585" i="21"/>
  <c r="Y585" i="21" s="1"/>
  <c r="O585" i="21"/>
  <c r="W585" i="21" s="1"/>
  <c r="N585" i="21"/>
  <c r="U585" i="21" s="1"/>
  <c r="P584" i="21"/>
  <c r="O584" i="21"/>
  <c r="N584" i="21"/>
  <c r="P583" i="21"/>
  <c r="Y583" i="21" s="1"/>
  <c r="O583" i="21"/>
  <c r="N583" i="21"/>
  <c r="P582" i="21"/>
  <c r="O582" i="21"/>
  <c r="N582" i="21"/>
  <c r="P581" i="21"/>
  <c r="Y581" i="21" s="1"/>
  <c r="O581" i="21"/>
  <c r="W581" i="21" s="1"/>
  <c r="N581" i="21"/>
  <c r="U581" i="21" s="1"/>
  <c r="P580" i="21"/>
  <c r="O580" i="21"/>
  <c r="N580" i="21"/>
  <c r="P579" i="21"/>
  <c r="O579" i="21"/>
  <c r="N579" i="21"/>
  <c r="P578" i="21"/>
  <c r="O578" i="21"/>
  <c r="W578" i="21" s="1"/>
  <c r="N578" i="21"/>
  <c r="P577" i="21"/>
  <c r="Y577" i="21" s="1"/>
  <c r="O577" i="21"/>
  <c r="W577" i="21" s="1"/>
  <c r="N577" i="21"/>
  <c r="U577" i="21" s="1"/>
  <c r="P576" i="21"/>
  <c r="O576" i="21"/>
  <c r="N576" i="21"/>
  <c r="P575" i="21"/>
  <c r="O575" i="21"/>
  <c r="N575" i="21"/>
  <c r="P574" i="21"/>
  <c r="O574" i="21"/>
  <c r="W574" i="21" s="1"/>
  <c r="N574" i="21"/>
  <c r="P573" i="21"/>
  <c r="O573" i="21"/>
  <c r="W573" i="21" s="1"/>
  <c r="N573" i="21"/>
  <c r="U573" i="21" s="1"/>
  <c r="P572" i="21"/>
  <c r="O572" i="21"/>
  <c r="N572" i="21"/>
  <c r="P571" i="21"/>
  <c r="O571" i="21"/>
  <c r="N571" i="21"/>
  <c r="P570" i="21"/>
  <c r="O570" i="21"/>
  <c r="W570" i="21" s="1"/>
  <c r="N570" i="21"/>
  <c r="P569" i="21"/>
  <c r="Y569" i="21" s="1"/>
  <c r="O569" i="21"/>
  <c r="W569" i="21" s="1"/>
  <c r="N569" i="21"/>
  <c r="U569" i="21" s="1"/>
  <c r="P568" i="21"/>
  <c r="O568" i="21"/>
  <c r="N568" i="21"/>
  <c r="P567" i="21"/>
  <c r="O567" i="21"/>
  <c r="N567" i="21"/>
  <c r="P566" i="21"/>
  <c r="O566" i="21"/>
  <c r="W566" i="21" s="1"/>
  <c r="N566" i="21"/>
  <c r="P565" i="21"/>
  <c r="O565" i="21"/>
  <c r="W565" i="21" s="1"/>
  <c r="N565" i="21"/>
  <c r="U565" i="21" s="1"/>
  <c r="P564" i="21"/>
  <c r="O564" i="21"/>
  <c r="W564" i="21" s="1"/>
  <c r="N564" i="21"/>
  <c r="P563" i="21"/>
  <c r="O563" i="21"/>
  <c r="W563" i="21" s="1"/>
  <c r="N563" i="21"/>
  <c r="U563" i="21" s="1"/>
  <c r="P562" i="21"/>
  <c r="O562" i="21"/>
  <c r="W562" i="21" s="1"/>
  <c r="N562" i="21"/>
  <c r="P561" i="21"/>
  <c r="O561" i="21"/>
  <c r="W561" i="21" s="1"/>
  <c r="N561" i="21"/>
  <c r="U561" i="21" s="1"/>
  <c r="P560" i="21"/>
  <c r="O560" i="21"/>
  <c r="N560" i="21"/>
  <c r="P559" i="21"/>
  <c r="O559" i="21"/>
  <c r="N559" i="21"/>
  <c r="P558" i="21"/>
  <c r="O558" i="21"/>
  <c r="N558" i="21"/>
  <c r="P557" i="21"/>
  <c r="O557" i="21"/>
  <c r="W557" i="21" s="1"/>
  <c r="N557" i="21"/>
  <c r="U557" i="21" s="1"/>
  <c r="P556" i="21"/>
  <c r="O556" i="21"/>
  <c r="W556" i="21" s="1"/>
  <c r="N556" i="21"/>
  <c r="P555" i="21"/>
  <c r="O555" i="21"/>
  <c r="W555" i="21" s="1"/>
  <c r="N555" i="21"/>
  <c r="U555" i="21" s="1"/>
  <c r="P554" i="21"/>
  <c r="O554" i="21"/>
  <c r="N554" i="21"/>
  <c r="P553" i="21"/>
  <c r="O553" i="21"/>
  <c r="N553" i="21"/>
  <c r="P552" i="21"/>
  <c r="O552" i="21"/>
  <c r="W552" i="21" s="1"/>
  <c r="N552" i="21"/>
  <c r="P551" i="21"/>
  <c r="O551" i="21"/>
  <c r="W551" i="21" s="1"/>
  <c r="N551" i="21"/>
  <c r="U551" i="21" s="1"/>
  <c r="P550" i="21"/>
  <c r="O550" i="21"/>
  <c r="W550" i="21" s="1"/>
  <c r="N550" i="21"/>
  <c r="P549" i="21"/>
  <c r="O549" i="21"/>
  <c r="N549" i="21"/>
  <c r="P548" i="21"/>
  <c r="O548" i="21"/>
  <c r="N548" i="21"/>
  <c r="P547" i="21"/>
  <c r="O547" i="21"/>
  <c r="W547" i="21" s="1"/>
  <c r="N547" i="21"/>
  <c r="U547" i="21" s="1"/>
  <c r="P546" i="21"/>
  <c r="O546" i="21"/>
  <c r="W546" i="21" s="1"/>
  <c r="N546" i="21"/>
  <c r="P545" i="21"/>
  <c r="O545" i="21"/>
  <c r="W545" i="21" s="1"/>
  <c r="N545" i="21"/>
  <c r="U545" i="21" s="1"/>
  <c r="P544" i="21"/>
  <c r="O544" i="21"/>
  <c r="W544" i="21" s="1"/>
  <c r="N544" i="21"/>
  <c r="P543" i="21"/>
  <c r="O543" i="21"/>
  <c r="N543" i="21"/>
  <c r="P542" i="21"/>
  <c r="O542" i="21"/>
  <c r="N542" i="21"/>
  <c r="P541" i="21"/>
  <c r="O541" i="21"/>
  <c r="N541" i="21"/>
  <c r="P540" i="21"/>
  <c r="O540" i="21"/>
  <c r="N540" i="21"/>
  <c r="U540" i="21" s="1"/>
  <c r="P539" i="21"/>
  <c r="Y539" i="21" s="1"/>
  <c r="O539" i="21"/>
  <c r="W539" i="21" s="1"/>
  <c r="N539" i="21"/>
  <c r="U539" i="21" s="1"/>
  <c r="P538" i="21"/>
  <c r="O538" i="21"/>
  <c r="N538" i="21"/>
  <c r="U538" i="21" s="1"/>
  <c r="P537" i="21"/>
  <c r="Y537" i="21" s="1"/>
  <c r="O537" i="21"/>
  <c r="W537" i="21" s="1"/>
  <c r="N537" i="21"/>
  <c r="U537" i="21" s="1"/>
  <c r="P536" i="21"/>
  <c r="O536" i="21"/>
  <c r="N536" i="21"/>
  <c r="U536" i="21" s="1"/>
  <c r="P535" i="21"/>
  <c r="Y535" i="21" s="1"/>
  <c r="O535" i="21"/>
  <c r="W535" i="21" s="1"/>
  <c r="N535" i="21"/>
  <c r="U535" i="21" s="1"/>
  <c r="P534" i="21"/>
  <c r="O534" i="21"/>
  <c r="N534" i="21"/>
  <c r="P533" i="21"/>
  <c r="O533" i="21"/>
  <c r="N533" i="21"/>
  <c r="P532" i="21"/>
  <c r="O532" i="21"/>
  <c r="N532" i="21"/>
  <c r="U532" i="21" s="1"/>
  <c r="P531" i="21"/>
  <c r="O531" i="21"/>
  <c r="N531" i="21"/>
  <c r="P530" i="21"/>
  <c r="O530" i="21"/>
  <c r="N530" i="21"/>
  <c r="P529" i="21"/>
  <c r="O529" i="21"/>
  <c r="N529" i="21"/>
  <c r="P528" i="21"/>
  <c r="O528" i="21"/>
  <c r="W528" i="21" s="1"/>
  <c r="N528" i="21"/>
  <c r="U528" i="21" s="1"/>
  <c r="P527" i="21"/>
  <c r="Y527" i="21" s="1"/>
  <c r="O527" i="21"/>
  <c r="W527" i="21" s="1"/>
  <c r="N527" i="21"/>
  <c r="U527" i="21" s="1"/>
  <c r="P526" i="21"/>
  <c r="O526" i="21"/>
  <c r="N526" i="21"/>
  <c r="P525" i="21"/>
  <c r="O525" i="21"/>
  <c r="N525" i="21"/>
  <c r="P524" i="21"/>
  <c r="O524" i="21"/>
  <c r="N524" i="21"/>
  <c r="U524" i="21" s="1"/>
  <c r="P523" i="21"/>
  <c r="O523" i="21"/>
  <c r="W523" i="21" s="1"/>
  <c r="N523" i="21"/>
  <c r="U523" i="21" s="1"/>
  <c r="P522" i="21"/>
  <c r="O522" i="21"/>
  <c r="N522" i="21"/>
  <c r="P521" i="21"/>
  <c r="O521" i="21"/>
  <c r="N521" i="21"/>
  <c r="P520" i="21"/>
  <c r="O520" i="21"/>
  <c r="W520" i="21" s="1"/>
  <c r="N520" i="21"/>
  <c r="U520" i="21" s="1"/>
  <c r="P519" i="21"/>
  <c r="Y519" i="21" s="1"/>
  <c r="O519" i="21"/>
  <c r="W519" i="21" s="1"/>
  <c r="N519" i="21"/>
  <c r="U519" i="21" s="1"/>
  <c r="P518" i="21"/>
  <c r="O518" i="21"/>
  <c r="N518" i="21"/>
  <c r="P517" i="21"/>
  <c r="O517" i="21"/>
  <c r="N517" i="21"/>
  <c r="P516" i="21"/>
  <c r="O516" i="21"/>
  <c r="N516" i="21"/>
  <c r="U516" i="21" s="1"/>
  <c r="P515" i="21"/>
  <c r="O515" i="21"/>
  <c r="W515" i="21" s="1"/>
  <c r="N515" i="21"/>
  <c r="U515" i="21" s="1"/>
  <c r="P514" i="21"/>
  <c r="O514" i="21"/>
  <c r="W514" i="21" s="1"/>
  <c r="N514" i="21"/>
  <c r="U514" i="21" s="1"/>
  <c r="P513" i="21"/>
  <c r="O513" i="21"/>
  <c r="W513" i="21" s="1"/>
  <c r="N513" i="21"/>
  <c r="U513" i="21" s="1"/>
  <c r="P512" i="21"/>
  <c r="O512" i="21"/>
  <c r="N512" i="21"/>
  <c r="U512" i="21" s="1"/>
  <c r="P511" i="21"/>
  <c r="O511" i="21"/>
  <c r="W511" i="21" s="1"/>
  <c r="N511" i="21"/>
  <c r="U511" i="21" s="1"/>
  <c r="P510" i="21"/>
  <c r="O510" i="21"/>
  <c r="W510" i="21" s="1"/>
  <c r="N510" i="21"/>
  <c r="U510" i="21" s="1"/>
  <c r="P509" i="21"/>
  <c r="O509" i="21"/>
  <c r="N509" i="21"/>
  <c r="P508" i="21"/>
  <c r="O508" i="21"/>
  <c r="N508" i="21"/>
  <c r="P507" i="21"/>
  <c r="Y507" i="21" s="1"/>
  <c r="O507" i="21"/>
  <c r="W507" i="21" s="1"/>
  <c r="N507" i="21"/>
  <c r="U507" i="21" s="1"/>
  <c r="P506" i="21"/>
  <c r="O506" i="21"/>
  <c r="N506" i="21"/>
  <c r="P505" i="21"/>
  <c r="Y505" i="21" s="1"/>
  <c r="O505" i="21"/>
  <c r="W505" i="21" s="1"/>
  <c r="N505" i="21"/>
  <c r="U505" i="21" s="1"/>
  <c r="P504" i="21"/>
  <c r="O504" i="21"/>
  <c r="W504" i="21" s="1"/>
  <c r="N504" i="21"/>
  <c r="U504" i="21" s="1"/>
  <c r="P503" i="21"/>
  <c r="O503" i="21"/>
  <c r="N503" i="21"/>
  <c r="P502" i="21"/>
  <c r="O502" i="21"/>
  <c r="N502" i="21"/>
  <c r="U502" i="21" s="1"/>
  <c r="P501" i="21"/>
  <c r="O501" i="21"/>
  <c r="W501" i="21" s="1"/>
  <c r="N501" i="21"/>
  <c r="U501" i="21" s="1"/>
  <c r="P500" i="21"/>
  <c r="O500" i="21"/>
  <c r="N500" i="21"/>
  <c r="U500" i="21" s="1"/>
  <c r="P499" i="21"/>
  <c r="O499" i="21"/>
  <c r="N499" i="21"/>
  <c r="P498" i="21"/>
  <c r="O498" i="21"/>
  <c r="N498" i="21"/>
  <c r="P497" i="21"/>
  <c r="Y497" i="21" s="1"/>
  <c r="O497" i="21"/>
  <c r="W497" i="21" s="1"/>
  <c r="N497" i="21"/>
  <c r="U497" i="21" s="1"/>
  <c r="P496" i="21"/>
  <c r="O496" i="21"/>
  <c r="W496" i="21" s="1"/>
  <c r="N496" i="21"/>
  <c r="U496" i="21" s="1"/>
  <c r="P495" i="21"/>
  <c r="Y495" i="21" s="1"/>
  <c r="O495" i="21"/>
  <c r="W495" i="21" s="1"/>
  <c r="N495" i="21"/>
  <c r="U495" i="21" s="1"/>
  <c r="P494" i="21"/>
  <c r="O494" i="21"/>
  <c r="W494" i="21" s="1"/>
  <c r="N494" i="21"/>
  <c r="U494" i="21" s="1"/>
  <c r="P493" i="21"/>
  <c r="O493" i="21"/>
  <c r="W493" i="21" s="1"/>
  <c r="N493" i="21"/>
  <c r="U493" i="21" s="1"/>
  <c r="P492" i="21"/>
  <c r="O492" i="21"/>
  <c r="N492" i="21"/>
  <c r="P491" i="21"/>
  <c r="O491" i="21"/>
  <c r="N491" i="21"/>
  <c r="P490" i="21"/>
  <c r="O490" i="21"/>
  <c r="N490" i="21"/>
  <c r="U490" i="21" s="1"/>
  <c r="P489" i="21"/>
  <c r="O489" i="21"/>
  <c r="W489" i="21" s="1"/>
  <c r="N489" i="21"/>
  <c r="U489" i="21" s="1"/>
  <c r="P488" i="21"/>
  <c r="O488" i="21"/>
  <c r="W488" i="21" s="1"/>
  <c r="N488" i="21"/>
  <c r="U488" i="21" s="1"/>
  <c r="P487" i="21"/>
  <c r="O487" i="21"/>
  <c r="N487" i="21"/>
  <c r="U487" i="21" s="1"/>
  <c r="P486" i="21"/>
  <c r="O486" i="21"/>
  <c r="N486" i="21"/>
  <c r="U486" i="21" s="1"/>
  <c r="P485" i="21"/>
  <c r="O485" i="21"/>
  <c r="W485" i="21" s="1"/>
  <c r="N485" i="21"/>
  <c r="U485" i="21" s="1"/>
  <c r="P484" i="21"/>
  <c r="O484" i="21"/>
  <c r="N484" i="21"/>
  <c r="P483" i="21"/>
  <c r="Y483" i="21" s="1"/>
  <c r="O483" i="21"/>
  <c r="N483" i="21"/>
  <c r="P482" i="21"/>
  <c r="O482" i="21"/>
  <c r="N482" i="21"/>
  <c r="P481" i="21"/>
  <c r="Y481" i="21" s="1"/>
  <c r="O481" i="21"/>
  <c r="N481" i="21"/>
  <c r="P480" i="21"/>
  <c r="O480" i="21"/>
  <c r="N480" i="21"/>
  <c r="P479" i="21"/>
  <c r="Y479" i="21" s="1"/>
  <c r="O479" i="21"/>
  <c r="N479" i="21"/>
  <c r="P478" i="21"/>
  <c r="O478" i="21"/>
  <c r="N478" i="21"/>
  <c r="P477" i="21"/>
  <c r="O477" i="21"/>
  <c r="N477" i="21"/>
  <c r="P476" i="21"/>
  <c r="O476" i="21"/>
  <c r="N476" i="21"/>
  <c r="P475" i="21"/>
  <c r="O475" i="21"/>
  <c r="N475" i="21"/>
  <c r="P474" i="21"/>
  <c r="O474" i="21"/>
  <c r="N474" i="21"/>
  <c r="P473" i="21"/>
  <c r="O473" i="21"/>
  <c r="W473" i="21" s="1"/>
  <c r="N473" i="21"/>
  <c r="P472" i="21"/>
  <c r="O472" i="21"/>
  <c r="N472" i="21"/>
  <c r="P471" i="21"/>
  <c r="O471" i="21"/>
  <c r="N471" i="21"/>
  <c r="P470" i="21"/>
  <c r="O470" i="21"/>
  <c r="N470" i="21"/>
  <c r="P469" i="21"/>
  <c r="O469" i="21"/>
  <c r="N469" i="21"/>
  <c r="P468" i="21"/>
  <c r="O468" i="21"/>
  <c r="N468" i="21"/>
  <c r="P467" i="21"/>
  <c r="O467" i="21"/>
  <c r="N467" i="21"/>
  <c r="P466" i="21"/>
  <c r="O466" i="21"/>
  <c r="N466" i="21"/>
  <c r="P465" i="21"/>
  <c r="O465" i="21"/>
  <c r="N465" i="21"/>
  <c r="P464" i="21"/>
  <c r="O464" i="21"/>
  <c r="N464" i="21"/>
  <c r="P463" i="21"/>
  <c r="O463" i="21"/>
  <c r="N463" i="21"/>
  <c r="P462" i="21"/>
  <c r="O462" i="21"/>
  <c r="N462" i="21"/>
  <c r="P461" i="21"/>
  <c r="O461" i="21"/>
  <c r="N461" i="21"/>
  <c r="P460" i="21"/>
  <c r="O460" i="21"/>
  <c r="N460" i="21"/>
  <c r="P459" i="21"/>
  <c r="O459" i="21"/>
  <c r="N459" i="21"/>
  <c r="P458" i="21"/>
  <c r="O458" i="21"/>
  <c r="N458" i="21"/>
  <c r="P457" i="21"/>
  <c r="O457" i="21"/>
  <c r="N457" i="21"/>
  <c r="P456" i="21"/>
  <c r="O456" i="21"/>
  <c r="N456" i="21"/>
  <c r="P455" i="21"/>
  <c r="O455" i="21"/>
  <c r="N455" i="21"/>
  <c r="P454" i="21"/>
  <c r="O454" i="21"/>
  <c r="N454" i="21"/>
  <c r="U454" i="21" s="1"/>
  <c r="P453" i="21"/>
  <c r="Y453" i="21" s="1"/>
  <c r="O453" i="21"/>
  <c r="N453" i="21"/>
  <c r="U453" i="21" s="1"/>
  <c r="P452" i="21"/>
  <c r="O452" i="21"/>
  <c r="W452" i="21" s="1"/>
  <c r="N452" i="21"/>
  <c r="U452" i="21" s="1"/>
  <c r="P451" i="21"/>
  <c r="Y451" i="21" s="1"/>
  <c r="O451" i="21"/>
  <c r="N451" i="21"/>
  <c r="P450" i="21"/>
  <c r="O450" i="21"/>
  <c r="N450" i="21"/>
  <c r="U450" i="21" s="1"/>
  <c r="P449" i="21"/>
  <c r="Y449" i="21" s="1"/>
  <c r="O449" i="21"/>
  <c r="N449" i="21"/>
  <c r="U449" i="21" s="1"/>
  <c r="P448" i="21"/>
  <c r="O448" i="21"/>
  <c r="W448" i="21" s="1"/>
  <c r="N448" i="21"/>
  <c r="U448" i="21" s="1"/>
  <c r="P447" i="21"/>
  <c r="O447" i="21"/>
  <c r="N447" i="21"/>
  <c r="P446" i="21"/>
  <c r="O446" i="21"/>
  <c r="N446" i="21"/>
  <c r="P445" i="21"/>
  <c r="O445" i="21"/>
  <c r="N445" i="21"/>
  <c r="P444" i="21"/>
  <c r="O444" i="21"/>
  <c r="N444" i="21"/>
  <c r="P443" i="21"/>
  <c r="O443" i="21"/>
  <c r="N443" i="21"/>
  <c r="P442" i="21"/>
  <c r="O442" i="21"/>
  <c r="N442" i="21"/>
  <c r="P441" i="21"/>
  <c r="O441" i="21"/>
  <c r="N441" i="21"/>
  <c r="U441" i="21" s="1"/>
  <c r="P440" i="21"/>
  <c r="O440" i="21"/>
  <c r="W440" i="21" s="1"/>
  <c r="N440" i="21"/>
  <c r="U440" i="21" s="1"/>
  <c r="P439" i="21"/>
  <c r="O439" i="21"/>
  <c r="N439" i="21"/>
  <c r="P438" i="21"/>
  <c r="O438" i="21"/>
  <c r="W438" i="21" s="1"/>
  <c r="N438" i="21"/>
  <c r="P437" i="21"/>
  <c r="O437" i="21"/>
  <c r="N437" i="21"/>
  <c r="P436" i="21"/>
  <c r="O436" i="21"/>
  <c r="W436" i="21" s="1"/>
  <c r="N436" i="21"/>
  <c r="P435" i="21"/>
  <c r="O435" i="21"/>
  <c r="N435" i="21"/>
  <c r="P434" i="21"/>
  <c r="O434" i="21"/>
  <c r="N434" i="21"/>
  <c r="P433" i="21"/>
  <c r="O433" i="21"/>
  <c r="N433" i="21"/>
  <c r="P432" i="21"/>
  <c r="O432" i="21"/>
  <c r="N432" i="21"/>
  <c r="P431" i="21"/>
  <c r="Y431" i="21" s="1"/>
  <c r="O431" i="21"/>
  <c r="N431" i="21"/>
  <c r="P430" i="21"/>
  <c r="O430" i="21"/>
  <c r="N430" i="21"/>
  <c r="P429" i="21"/>
  <c r="O429" i="21"/>
  <c r="N429" i="21"/>
  <c r="U429" i="21" s="1"/>
  <c r="P428" i="21"/>
  <c r="O428" i="21"/>
  <c r="N428" i="21"/>
  <c r="P427" i="21"/>
  <c r="O427" i="21"/>
  <c r="N427" i="21"/>
  <c r="P426" i="21"/>
  <c r="O426" i="21"/>
  <c r="N426" i="21"/>
  <c r="P425" i="21"/>
  <c r="O425" i="21"/>
  <c r="N425" i="21"/>
  <c r="P424" i="21"/>
  <c r="O424" i="21"/>
  <c r="N424" i="21"/>
  <c r="P423" i="21"/>
  <c r="O423" i="21"/>
  <c r="N423" i="21"/>
  <c r="P422" i="21"/>
  <c r="O422" i="21"/>
  <c r="W422" i="21" s="1"/>
  <c r="N422" i="21"/>
  <c r="U422" i="21" s="1"/>
  <c r="P421" i="21"/>
  <c r="Y421" i="21" s="1"/>
  <c r="O421" i="21"/>
  <c r="N421" i="21"/>
  <c r="P420" i="21"/>
  <c r="O420" i="21"/>
  <c r="W420" i="21" s="1"/>
  <c r="N420" i="21"/>
  <c r="U420" i="21" s="1"/>
  <c r="P419" i="21"/>
  <c r="O419" i="21"/>
  <c r="N419" i="21"/>
  <c r="P418" i="21"/>
  <c r="O418" i="21"/>
  <c r="N418" i="21"/>
  <c r="P417" i="21"/>
  <c r="O417" i="21"/>
  <c r="W417" i="21" s="1"/>
  <c r="N417" i="21"/>
  <c r="U417" i="21" s="1"/>
  <c r="P416" i="21"/>
  <c r="O416" i="21"/>
  <c r="W416" i="21" s="1"/>
  <c r="N416" i="21"/>
  <c r="U416" i="21" s="1"/>
  <c r="P415" i="21"/>
  <c r="O415" i="21"/>
  <c r="N415" i="21"/>
  <c r="P414" i="21"/>
  <c r="O414" i="21"/>
  <c r="N414" i="21"/>
  <c r="P413" i="21"/>
  <c r="Y413" i="21" s="1"/>
  <c r="O413" i="21"/>
  <c r="W413" i="21" s="1"/>
  <c r="N413" i="21"/>
  <c r="U413" i="21" s="1"/>
  <c r="P412" i="21"/>
  <c r="O412" i="21"/>
  <c r="N412" i="21"/>
  <c r="P411" i="21"/>
  <c r="O411" i="21"/>
  <c r="N411" i="21"/>
  <c r="P410" i="21"/>
  <c r="O410" i="21"/>
  <c r="N410" i="21"/>
  <c r="P409" i="21"/>
  <c r="Y409" i="21" s="1"/>
  <c r="O409" i="21"/>
  <c r="W409" i="21" s="1"/>
  <c r="N409" i="21"/>
  <c r="U409" i="21" s="1"/>
  <c r="P408" i="21"/>
  <c r="O408" i="21"/>
  <c r="N408" i="21"/>
  <c r="U408" i="21" s="1"/>
  <c r="P407" i="21"/>
  <c r="Y407" i="21" s="1"/>
  <c r="O407" i="21"/>
  <c r="W407" i="21" s="1"/>
  <c r="N407" i="21"/>
  <c r="U407" i="21" s="1"/>
  <c r="P406" i="21"/>
  <c r="O406" i="21"/>
  <c r="N406" i="21"/>
  <c r="P405" i="21"/>
  <c r="Y405" i="21" s="1"/>
  <c r="O405" i="21"/>
  <c r="W405" i="21" s="1"/>
  <c r="N405" i="21"/>
  <c r="U405" i="21" s="1"/>
  <c r="P404" i="21"/>
  <c r="O404" i="21"/>
  <c r="N404" i="21"/>
  <c r="P403" i="21"/>
  <c r="Y403" i="21" s="1"/>
  <c r="O403" i="21"/>
  <c r="W403" i="21" s="1"/>
  <c r="N403" i="21"/>
  <c r="U403" i="21" s="1"/>
  <c r="P402" i="21"/>
  <c r="O402" i="21"/>
  <c r="N402" i="21"/>
  <c r="P401" i="21"/>
  <c r="O401" i="21"/>
  <c r="W401" i="21" s="1"/>
  <c r="N401" i="21"/>
  <c r="U401" i="21" s="1"/>
  <c r="P400" i="21"/>
  <c r="O400" i="21"/>
  <c r="N400" i="21"/>
  <c r="P399" i="21"/>
  <c r="O399" i="21"/>
  <c r="W399" i="21" s="1"/>
  <c r="N399" i="21"/>
  <c r="U399" i="21" s="1"/>
  <c r="P398" i="21"/>
  <c r="O398" i="21"/>
  <c r="N398" i="21"/>
  <c r="P397" i="21"/>
  <c r="O397" i="21"/>
  <c r="N397" i="21"/>
  <c r="P396" i="21"/>
  <c r="O396" i="21"/>
  <c r="W396" i="21" s="1"/>
  <c r="N396" i="21"/>
  <c r="U396" i="21" s="1"/>
  <c r="P395" i="21"/>
  <c r="O395" i="21"/>
  <c r="N395" i="21"/>
  <c r="P394" i="21"/>
  <c r="O394" i="21"/>
  <c r="W394" i="21" s="1"/>
  <c r="N394" i="21"/>
  <c r="U394" i="21" s="1"/>
  <c r="P393" i="21"/>
  <c r="O393" i="21"/>
  <c r="N393" i="21"/>
  <c r="P392" i="21"/>
  <c r="O392" i="21"/>
  <c r="W392" i="21" s="1"/>
  <c r="N392" i="21"/>
  <c r="U392" i="21" s="1"/>
  <c r="P391" i="21"/>
  <c r="O391" i="21"/>
  <c r="N391" i="21"/>
  <c r="P390" i="21"/>
  <c r="O390" i="21"/>
  <c r="W390" i="21" s="1"/>
  <c r="N390" i="21"/>
  <c r="U390" i="21" s="1"/>
  <c r="P389" i="21"/>
  <c r="O389" i="21"/>
  <c r="N389" i="21"/>
  <c r="P388" i="21"/>
  <c r="O388" i="21"/>
  <c r="N388" i="21"/>
  <c r="U388" i="21" s="1"/>
  <c r="P387" i="21"/>
  <c r="O387" i="21"/>
  <c r="W387" i="21" s="1"/>
  <c r="N387" i="21"/>
  <c r="P386" i="21"/>
  <c r="O386" i="21"/>
  <c r="W386" i="21" s="1"/>
  <c r="N386" i="21"/>
  <c r="P385" i="21"/>
  <c r="O385" i="21"/>
  <c r="N385" i="21"/>
  <c r="P384" i="21"/>
  <c r="O384" i="21"/>
  <c r="W384" i="21" s="1"/>
  <c r="N384" i="21"/>
  <c r="U384" i="21" s="1"/>
  <c r="P383" i="21"/>
  <c r="O383" i="21"/>
  <c r="N383" i="21"/>
  <c r="P382" i="21"/>
  <c r="O382" i="21"/>
  <c r="N382" i="21"/>
  <c r="P381" i="21"/>
  <c r="O381" i="21"/>
  <c r="N381" i="21"/>
  <c r="P380" i="21"/>
  <c r="Y380" i="21" s="1"/>
  <c r="O380" i="21"/>
  <c r="W380" i="21" s="1"/>
  <c r="N380" i="21"/>
  <c r="U380" i="21" s="1"/>
  <c r="P379" i="21"/>
  <c r="O379" i="21"/>
  <c r="N379" i="21"/>
  <c r="P378" i="21"/>
  <c r="O378" i="21"/>
  <c r="W378" i="21" s="1"/>
  <c r="N378" i="21"/>
  <c r="U378" i="21" s="1"/>
  <c r="P377" i="21"/>
  <c r="O377" i="21"/>
  <c r="N377" i="21"/>
  <c r="P376" i="21"/>
  <c r="O376" i="21"/>
  <c r="W376" i="21" s="1"/>
  <c r="N376" i="21"/>
  <c r="U376" i="21" s="1"/>
  <c r="P375" i="21"/>
  <c r="O375" i="21"/>
  <c r="W375" i="21" s="1"/>
  <c r="N375" i="21"/>
  <c r="U375" i="21" s="1"/>
  <c r="P374" i="21"/>
  <c r="Y374" i="21" s="1"/>
  <c r="O374" i="21"/>
  <c r="W374" i="21" s="1"/>
  <c r="N374" i="21"/>
  <c r="U374" i="21" s="1"/>
  <c r="P373" i="21"/>
  <c r="O373" i="21"/>
  <c r="W373" i="21" s="1"/>
  <c r="N373" i="21"/>
  <c r="U373" i="21" s="1"/>
  <c r="P372" i="21"/>
  <c r="Y372" i="21" s="1"/>
  <c r="O372" i="21"/>
  <c r="W372" i="21" s="1"/>
  <c r="N372" i="21"/>
  <c r="U372" i="21" s="1"/>
  <c r="P371" i="21"/>
  <c r="O371" i="21"/>
  <c r="N371" i="21"/>
  <c r="P370" i="21"/>
  <c r="O370" i="21"/>
  <c r="N370" i="21"/>
  <c r="P369" i="21"/>
  <c r="O369" i="21"/>
  <c r="W369" i="21" s="1"/>
  <c r="N369" i="21"/>
  <c r="U369" i="21" s="1"/>
  <c r="P368" i="21"/>
  <c r="Y368" i="21" s="1"/>
  <c r="O368" i="21"/>
  <c r="W368" i="21" s="1"/>
  <c r="N368" i="21"/>
  <c r="U368" i="21" s="1"/>
  <c r="P367" i="21"/>
  <c r="O367" i="21"/>
  <c r="N367" i="21"/>
  <c r="P366" i="21"/>
  <c r="Y366" i="21" s="1"/>
  <c r="O366" i="21"/>
  <c r="W366" i="21" s="1"/>
  <c r="N366" i="21"/>
  <c r="U366" i="21" s="1"/>
  <c r="P365" i="21"/>
  <c r="O365" i="21"/>
  <c r="N365" i="21"/>
  <c r="P364" i="21"/>
  <c r="O364" i="21"/>
  <c r="N364" i="21"/>
  <c r="P363" i="21"/>
  <c r="O363" i="21"/>
  <c r="N363" i="21"/>
  <c r="P362" i="21"/>
  <c r="Y362" i="21" s="1"/>
  <c r="O362" i="21"/>
  <c r="W362" i="21" s="1"/>
  <c r="N362" i="21"/>
  <c r="U362" i="21" s="1"/>
  <c r="P361" i="21"/>
  <c r="O361" i="21"/>
  <c r="N361" i="21"/>
  <c r="U361" i="21" s="1"/>
  <c r="P360" i="21"/>
  <c r="O360" i="21"/>
  <c r="N360" i="21"/>
  <c r="P359" i="21"/>
  <c r="O359" i="21"/>
  <c r="W359" i="21" s="1"/>
  <c r="N359" i="21"/>
  <c r="U359" i="21" s="1"/>
  <c r="P358" i="21"/>
  <c r="Y358" i="21" s="1"/>
  <c r="O358" i="21"/>
  <c r="W358" i="21" s="1"/>
  <c r="N358" i="21"/>
  <c r="U358" i="21" s="1"/>
  <c r="P357" i="21"/>
  <c r="O357" i="21"/>
  <c r="W357" i="21" s="1"/>
  <c r="N357" i="21"/>
  <c r="U357" i="21" s="1"/>
  <c r="P356" i="21"/>
  <c r="Y356" i="21" s="1"/>
  <c r="O356" i="21"/>
  <c r="W356" i="21" s="1"/>
  <c r="N356" i="21"/>
  <c r="U356" i="21" s="1"/>
  <c r="P355" i="21"/>
  <c r="O355" i="21"/>
  <c r="W355" i="21" s="1"/>
  <c r="N355" i="21"/>
  <c r="U355" i="21" s="1"/>
  <c r="P354" i="21"/>
  <c r="Y354" i="21" s="1"/>
  <c r="O354" i="21"/>
  <c r="W354" i="21" s="1"/>
  <c r="N354" i="21"/>
  <c r="U354" i="21" s="1"/>
  <c r="P353" i="21"/>
  <c r="O353" i="21"/>
  <c r="W353" i="21" s="1"/>
  <c r="N353" i="21"/>
  <c r="U353" i="21" s="1"/>
  <c r="P352" i="21"/>
  <c r="Y352" i="21" s="1"/>
  <c r="O352" i="21"/>
  <c r="W352" i="21" s="1"/>
  <c r="N352" i="21"/>
  <c r="U352" i="21" s="1"/>
  <c r="P351" i="21"/>
  <c r="O351" i="21"/>
  <c r="N351" i="21"/>
  <c r="P350" i="21"/>
  <c r="Y350" i="21" s="1"/>
  <c r="O350" i="21"/>
  <c r="N350" i="21"/>
  <c r="U350" i="21" s="1"/>
  <c r="P349" i="21"/>
  <c r="O349" i="21"/>
  <c r="W349" i="21" s="1"/>
  <c r="N349" i="21"/>
  <c r="U349" i="21" s="1"/>
  <c r="P348" i="21"/>
  <c r="O348" i="21"/>
  <c r="N348" i="21"/>
  <c r="P347" i="21"/>
  <c r="O347" i="21"/>
  <c r="N347" i="21"/>
  <c r="P346" i="21"/>
  <c r="Y346" i="21" s="1"/>
  <c r="O346" i="21"/>
  <c r="W346" i="21" s="1"/>
  <c r="N346" i="21"/>
  <c r="U346" i="21" s="1"/>
  <c r="P345" i="21"/>
  <c r="O345" i="21"/>
  <c r="N345" i="21"/>
  <c r="P344" i="21"/>
  <c r="Y344" i="21" s="1"/>
  <c r="O344" i="21"/>
  <c r="W344" i="21" s="1"/>
  <c r="N344" i="21"/>
  <c r="U344" i="21" s="1"/>
  <c r="P343" i="21"/>
  <c r="O343" i="21"/>
  <c r="N343" i="21"/>
  <c r="P342" i="21"/>
  <c r="O342" i="21"/>
  <c r="N342" i="21"/>
  <c r="P341" i="21"/>
  <c r="O341" i="21"/>
  <c r="W341" i="21" s="1"/>
  <c r="N341" i="21"/>
  <c r="U341" i="21" s="1"/>
  <c r="P340" i="21"/>
  <c r="Y340" i="21" s="1"/>
  <c r="O340" i="21"/>
  <c r="W340" i="21" s="1"/>
  <c r="N340" i="21"/>
  <c r="U340" i="21" s="1"/>
  <c r="P339" i="21"/>
  <c r="O339" i="21"/>
  <c r="N339" i="21"/>
  <c r="P338" i="21"/>
  <c r="Y338" i="21" s="1"/>
  <c r="O338" i="21"/>
  <c r="W338" i="21" s="1"/>
  <c r="N338" i="21"/>
  <c r="U338" i="21" s="1"/>
  <c r="P337" i="21"/>
  <c r="O337" i="21"/>
  <c r="N337" i="21"/>
  <c r="P336" i="21"/>
  <c r="Y336" i="21" s="1"/>
  <c r="O336" i="21"/>
  <c r="W336" i="21" s="1"/>
  <c r="N336" i="21"/>
  <c r="U336" i="21" s="1"/>
  <c r="P335" i="21"/>
  <c r="O335" i="21"/>
  <c r="W335" i="21" s="1"/>
  <c r="N335" i="21"/>
  <c r="U335" i="21" s="1"/>
  <c r="P334" i="21"/>
  <c r="Y334" i="21" s="1"/>
  <c r="O334" i="21"/>
  <c r="W334" i="21" s="1"/>
  <c r="N334" i="21"/>
  <c r="U334" i="21" s="1"/>
  <c r="P333" i="21"/>
  <c r="O333" i="21"/>
  <c r="N333" i="21"/>
  <c r="P332" i="21"/>
  <c r="Y332" i="21" s="1"/>
  <c r="O332" i="21"/>
  <c r="W332" i="21" s="1"/>
  <c r="N332" i="21"/>
  <c r="U332" i="21" s="1"/>
  <c r="P331" i="21"/>
  <c r="O331" i="21"/>
  <c r="W331" i="21" s="1"/>
  <c r="N331" i="21"/>
  <c r="U331" i="21" s="1"/>
  <c r="P330" i="21"/>
  <c r="O330" i="21"/>
  <c r="N330" i="21"/>
  <c r="P329" i="21"/>
  <c r="O329" i="21"/>
  <c r="N329" i="21"/>
  <c r="U329" i="21" s="1"/>
  <c r="P328" i="21"/>
  <c r="Y328" i="21" s="1"/>
  <c r="O328" i="21"/>
  <c r="W328" i="21" s="1"/>
  <c r="N328" i="21"/>
  <c r="U328" i="21" s="1"/>
  <c r="P327" i="21"/>
  <c r="O327" i="21"/>
  <c r="W327" i="21" s="1"/>
  <c r="N327" i="21"/>
  <c r="U327" i="21" s="1"/>
  <c r="P326" i="21"/>
  <c r="Y326" i="21" s="1"/>
  <c r="O326" i="21"/>
  <c r="W326" i="21" s="1"/>
  <c r="N326" i="21"/>
  <c r="U326" i="21" s="1"/>
  <c r="P325" i="21"/>
  <c r="O325" i="21"/>
  <c r="W325" i="21" s="1"/>
  <c r="N325" i="21"/>
  <c r="U325" i="21" s="1"/>
  <c r="P324" i="21"/>
  <c r="O324" i="21"/>
  <c r="N324" i="21"/>
  <c r="P323" i="21"/>
  <c r="O323" i="21"/>
  <c r="W323" i="21" s="1"/>
  <c r="N323" i="21"/>
  <c r="U323" i="21" s="1"/>
  <c r="P322" i="21"/>
  <c r="O322" i="21"/>
  <c r="N322" i="21"/>
  <c r="P321" i="21"/>
  <c r="O321" i="21"/>
  <c r="N321" i="21"/>
  <c r="P320" i="21"/>
  <c r="Y320" i="21" s="1"/>
  <c r="O320" i="21"/>
  <c r="W320" i="21" s="1"/>
  <c r="N320" i="21"/>
  <c r="U320" i="21" s="1"/>
  <c r="P319" i="21"/>
  <c r="O319" i="21"/>
  <c r="N319" i="21"/>
  <c r="P318" i="21"/>
  <c r="Y318" i="21" s="1"/>
  <c r="O318" i="21"/>
  <c r="W318" i="21" s="1"/>
  <c r="N318" i="21"/>
  <c r="U318" i="21" s="1"/>
  <c r="P317" i="21"/>
  <c r="O317" i="21"/>
  <c r="W317" i="21" s="1"/>
  <c r="N317" i="21"/>
  <c r="U317" i="21" s="1"/>
  <c r="P316" i="21"/>
  <c r="O316" i="21"/>
  <c r="N316" i="21"/>
  <c r="P315" i="21"/>
  <c r="O315" i="21"/>
  <c r="W315" i="21" s="1"/>
  <c r="N315" i="21"/>
  <c r="U315" i="21" s="1"/>
  <c r="P314" i="21"/>
  <c r="O314" i="21"/>
  <c r="N314" i="21"/>
  <c r="P313" i="21"/>
  <c r="O313" i="21"/>
  <c r="N313" i="21"/>
  <c r="U313" i="21" s="1"/>
  <c r="P312" i="21"/>
  <c r="O312" i="21"/>
  <c r="N312" i="21"/>
  <c r="P311" i="21"/>
  <c r="O311" i="21"/>
  <c r="W311" i="21" s="1"/>
  <c r="N311" i="21"/>
  <c r="U311" i="21" s="1"/>
  <c r="P310" i="21"/>
  <c r="Y310" i="21" s="1"/>
  <c r="O310" i="21"/>
  <c r="W310" i="21" s="1"/>
  <c r="N310" i="21"/>
  <c r="U310" i="21" s="1"/>
  <c r="P309" i="21"/>
  <c r="O309" i="21"/>
  <c r="N309" i="21"/>
  <c r="U309" i="21" s="1"/>
  <c r="P308" i="21"/>
  <c r="O308" i="21"/>
  <c r="W308" i="21" s="1"/>
  <c r="N308" i="21"/>
  <c r="U308" i="21" s="1"/>
  <c r="P307" i="21"/>
  <c r="O307" i="21"/>
  <c r="N307" i="21"/>
  <c r="P306" i="21"/>
  <c r="O306" i="21"/>
  <c r="W306" i="21" s="1"/>
  <c r="N306" i="21"/>
  <c r="U306" i="21" s="1"/>
  <c r="P305" i="21"/>
  <c r="O305" i="21"/>
  <c r="N305" i="21"/>
  <c r="P304" i="21"/>
  <c r="O304" i="21"/>
  <c r="N304" i="21"/>
  <c r="U304" i="21" s="1"/>
  <c r="P303" i="21"/>
  <c r="Y303" i="21" s="1"/>
  <c r="O303" i="21"/>
  <c r="W303" i="21" s="1"/>
  <c r="N303" i="21"/>
  <c r="U303" i="21" s="1"/>
  <c r="P302" i="21"/>
  <c r="O302" i="21"/>
  <c r="N302" i="21"/>
  <c r="P301" i="21"/>
  <c r="O301" i="21"/>
  <c r="W301" i="21" s="1"/>
  <c r="N301" i="21"/>
  <c r="U301" i="21" s="1"/>
  <c r="P300" i="21"/>
  <c r="O300" i="21"/>
  <c r="N300" i="21"/>
  <c r="P299" i="21"/>
  <c r="O299" i="21"/>
  <c r="N299" i="21"/>
  <c r="P298" i="21"/>
  <c r="O298" i="21"/>
  <c r="N298" i="21"/>
  <c r="P297" i="21"/>
  <c r="O297" i="21"/>
  <c r="N297" i="21"/>
  <c r="P296" i="21"/>
  <c r="O296" i="21"/>
  <c r="W296" i="21" s="1"/>
  <c r="N296" i="21"/>
  <c r="U296" i="21" s="1"/>
  <c r="P295" i="21"/>
  <c r="Y295" i="21" s="1"/>
  <c r="O295" i="21"/>
  <c r="W295" i="21" s="1"/>
  <c r="N295" i="21"/>
  <c r="U295" i="21" s="1"/>
  <c r="P294" i="21"/>
  <c r="O294" i="21"/>
  <c r="N294" i="21"/>
  <c r="P293" i="21"/>
  <c r="O293" i="21"/>
  <c r="W293" i="21" s="1"/>
  <c r="N293" i="21"/>
  <c r="U293" i="21" s="1"/>
  <c r="P292" i="21"/>
  <c r="O292" i="21"/>
  <c r="W292" i="21" s="1"/>
  <c r="N292" i="21"/>
  <c r="U292" i="21" s="1"/>
  <c r="P291" i="21"/>
  <c r="O291" i="21"/>
  <c r="N291" i="21"/>
  <c r="P290" i="21"/>
  <c r="O290" i="21"/>
  <c r="N290" i="21"/>
  <c r="P289" i="21"/>
  <c r="O289" i="21"/>
  <c r="N289" i="21"/>
  <c r="P288" i="21"/>
  <c r="O288" i="21"/>
  <c r="N288" i="21"/>
  <c r="P287" i="21"/>
  <c r="Y287" i="21" s="1"/>
  <c r="O287" i="21"/>
  <c r="W287" i="21" s="1"/>
  <c r="N287" i="21"/>
  <c r="U287" i="21" s="1"/>
  <c r="P286" i="21"/>
  <c r="O286" i="21"/>
  <c r="N286" i="21"/>
  <c r="P285" i="21"/>
  <c r="O285" i="21"/>
  <c r="N285" i="21"/>
  <c r="P284" i="21"/>
  <c r="O284" i="21"/>
  <c r="W284" i="21" s="1"/>
  <c r="N284" i="21"/>
  <c r="U284" i="21" s="1"/>
  <c r="P283" i="21"/>
  <c r="O283" i="21"/>
  <c r="W283" i="21" s="1"/>
  <c r="N283" i="21"/>
  <c r="U283" i="21" s="1"/>
  <c r="P282" i="21"/>
  <c r="O282" i="21"/>
  <c r="N282" i="21"/>
  <c r="P281" i="21"/>
  <c r="O281" i="21"/>
  <c r="N281" i="21"/>
  <c r="P280" i="21"/>
  <c r="O280" i="21"/>
  <c r="W280" i="21" s="1"/>
  <c r="N280" i="21"/>
  <c r="U280" i="21" s="1"/>
  <c r="P279" i="21"/>
  <c r="O279" i="21"/>
  <c r="N279" i="21"/>
  <c r="P278" i="21"/>
  <c r="O278" i="21"/>
  <c r="N278" i="21"/>
  <c r="P277" i="21"/>
  <c r="O277" i="21"/>
  <c r="N277" i="21"/>
  <c r="P276" i="21"/>
  <c r="O276" i="21"/>
  <c r="W276" i="21" s="1"/>
  <c r="N276" i="21"/>
  <c r="U276" i="21" s="1"/>
  <c r="P275" i="21"/>
  <c r="O275" i="21"/>
  <c r="N275" i="21"/>
  <c r="P274" i="21"/>
  <c r="O274" i="21"/>
  <c r="W274" i="21" s="1"/>
  <c r="N274" i="21"/>
  <c r="U274" i="21" s="1"/>
  <c r="P273" i="21"/>
  <c r="O273" i="21"/>
  <c r="N273" i="21"/>
  <c r="P272" i="21"/>
  <c r="O272" i="21"/>
  <c r="W272" i="21" s="1"/>
  <c r="N272" i="21"/>
  <c r="U272" i="21" s="1"/>
  <c r="P271" i="21"/>
  <c r="O271" i="21"/>
  <c r="N271" i="21"/>
  <c r="P270" i="21"/>
  <c r="O270" i="21"/>
  <c r="W270" i="21" s="1"/>
  <c r="N270" i="21"/>
  <c r="U270" i="21" s="1"/>
  <c r="P269" i="21"/>
  <c r="O269" i="21"/>
  <c r="N269" i="21"/>
  <c r="P268" i="21"/>
  <c r="O268" i="21"/>
  <c r="N268" i="21"/>
  <c r="P267" i="21"/>
  <c r="O267" i="21"/>
  <c r="N267" i="21"/>
  <c r="P266" i="21"/>
  <c r="O266" i="21"/>
  <c r="N266" i="21"/>
  <c r="P265" i="21"/>
  <c r="O265" i="21"/>
  <c r="N265" i="21"/>
  <c r="P264" i="21"/>
  <c r="O264" i="21"/>
  <c r="W264" i="21" s="1"/>
  <c r="N264" i="21"/>
  <c r="U264" i="21" s="1"/>
  <c r="P263" i="21"/>
  <c r="O263" i="21"/>
  <c r="W263" i="21" s="1"/>
  <c r="N263" i="21"/>
  <c r="U263" i="21" s="1"/>
  <c r="P262" i="21"/>
  <c r="O262" i="21"/>
  <c r="N262" i="21"/>
  <c r="P261" i="21"/>
  <c r="O261" i="21"/>
  <c r="N261" i="21"/>
  <c r="P260" i="21"/>
  <c r="O260" i="21"/>
  <c r="N260" i="21"/>
  <c r="P259" i="21"/>
  <c r="O259" i="21"/>
  <c r="W259" i="21" s="1"/>
  <c r="N259" i="21"/>
  <c r="U259" i="21" s="1"/>
  <c r="P258" i="21"/>
  <c r="O258" i="21"/>
  <c r="N258" i="21"/>
  <c r="P257" i="21"/>
  <c r="O257" i="21"/>
  <c r="N257" i="21"/>
  <c r="P256" i="21"/>
  <c r="O256" i="21"/>
  <c r="N256" i="21"/>
  <c r="P255" i="21"/>
  <c r="O255" i="21"/>
  <c r="N255" i="21"/>
  <c r="P254" i="21"/>
  <c r="O254" i="21"/>
  <c r="N254" i="21"/>
  <c r="P253" i="21"/>
  <c r="O253" i="21"/>
  <c r="N253" i="21"/>
  <c r="P252" i="21"/>
  <c r="Y252" i="21" s="1"/>
  <c r="O252" i="21"/>
  <c r="W252" i="21" s="1"/>
  <c r="N252" i="21"/>
  <c r="U252" i="21" s="1"/>
  <c r="P251" i="21"/>
  <c r="O251" i="21"/>
  <c r="N251" i="21"/>
  <c r="U251" i="21" s="1"/>
  <c r="P250" i="21"/>
  <c r="O250" i="21"/>
  <c r="N250" i="21"/>
  <c r="P249" i="21"/>
  <c r="O249" i="21"/>
  <c r="N249" i="21"/>
  <c r="U249" i="21" s="1"/>
  <c r="P248" i="21"/>
  <c r="O248" i="21"/>
  <c r="W248" i="21" s="1"/>
  <c r="N248" i="21"/>
  <c r="U248" i="21" s="1"/>
  <c r="P247" i="21"/>
  <c r="O247" i="21"/>
  <c r="N247" i="21"/>
  <c r="P246" i="21"/>
  <c r="O246" i="21"/>
  <c r="W246" i="21" s="1"/>
  <c r="N246" i="21"/>
  <c r="U246" i="21" s="1"/>
  <c r="P245" i="21"/>
  <c r="O245" i="21"/>
  <c r="W245" i="21" s="1"/>
  <c r="N245" i="21"/>
  <c r="U245" i="21" s="1"/>
  <c r="P244" i="21"/>
  <c r="Y244" i="21" s="1"/>
  <c r="O244" i="21"/>
  <c r="W244" i="21" s="1"/>
  <c r="N244" i="21"/>
  <c r="U244" i="21" s="1"/>
  <c r="P243" i="21"/>
  <c r="O243" i="21"/>
  <c r="W243" i="21" s="1"/>
  <c r="N243" i="21"/>
  <c r="U243" i="21" s="1"/>
  <c r="P242" i="21"/>
  <c r="O242" i="21"/>
  <c r="W242" i="21" s="1"/>
  <c r="N242" i="21"/>
  <c r="U242" i="21" s="1"/>
  <c r="P241" i="21"/>
  <c r="O241" i="21"/>
  <c r="W241" i="21" s="1"/>
  <c r="N241" i="21"/>
  <c r="U241" i="21" s="1"/>
  <c r="P240" i="21"/>
  <c r="O240" i="21"/>
  <c r="W240" i="21" s="1"/>
  <c r="N240" i="21"/>
  <c r="U240" i="21" s="1"/>
  <c r="P239" i="21"/>
  <c r="O239" i="21"/>
  <c r="N239" i="21"/>
  <c r="P238" i="21"/>
  <c r="O238" i="21"/>
  <c r="N238" i="21"/>
  <c r="P237" i="21"/>
  <c r="O237" i="21"/>
  <c r="N237" i="21"/>
  <c r="P236" i="21"/>
  <c r="O236" i="21"/>
  <c r="N236" i="21"/>
  <c r="P235" i="21"/>
  <c r="O235" i="21"/>
  <c r="N235" i="21"/>
  <c r="P234" i="21"/>
  <c r="O234" i="21"/>
  <c r="N234" i="21"/>
  <c r="P233" i="21"/>
  <c r="O233" i="21"/>
  <c r="N233" i="21"/>
  <c r="P232" i="21"/>
  <c r="O232" i="21"/>
  <c r="N232" i="21"/>
  <c r="P231" i="21"/>
  <c r="O231" i="21"/>
  <c r="N231" i="21"/>
  <c r="P230" i="21"/>
  <c r="O230" i="21"/>
  <c r="N230" i="21"/>
  <c r="U230" i="21" s="1"/>
  <c r="P229" i="21"/>
  <c r="O229" i="21"/>
  <c r="W229" i="21" s="1"/>
  <c r="N229" i="21"/>
  <c r="U229" i="21" s="1"/>
  <c r="P228" i="21"/>
  <c r="O228" i="21"/>
  <c r="N228" i="21"/>
  <c r="P227" i="21"/>
  <c r="O227" i="21"/>
  <c r="W227" i="21" s="1"/>
  <c r="N227" i="21"/>
  <c r="U227" i="21" s="1"/>
  <c r="P226" i="21"/>
  <c r="O226" i="21"/>
  <c r="N226" i="21"/>
  <c r="U226" i="21" s="1"/>
  <c r="P225" i="21"/>
  <c r="O225" i="21"/>
  <c r="W225" i="21" s="1"/>
  <c r="N225" i="21"/>
  <c r="U225" i="21" s="1"/>
  <c r="P224" i="21"/>
  <c r="O224" i="21"/>
  <c r="N224" i="21"/>
  <c r="P223" i="21"/>
  <c r="O223" i="21"/>
  <c r="N223" i="21"/>
  <c r="P222" i="21"/>
  <c r="O222" i="21"/>
  <c r="N222" i="21"/>
  <c r="P221" i="21"/>
  <c r="O221" i="21"/>
  <c r="N221" i="21"/>
  <c r="P220" i="21"/>
  <c r="O220" i="21"/>
  <c r="N220" i="21"/>
  <c r="P219" i="21"/>
  <c r="O219" i="21"/>
  <c r="N219" i="21"/>
  <c r="P218" i="21"/>
  <c r="O218" i="21"/>
  <c r="N218" i="21"/>
  <c r="P217" i="21"/>
  <c r="O217" i="21"/>
  <c r="N217" i="21"/>
  <c r="U217" i="21" s="1"/>
  <c r="P216" i="21"/>
  <c r="O216" i="21"/>
  <c r="N216" i="21"/>
  <c r="P215" i="21"/>
  <c r="O215" i="21"/>
  <c r="N215" i="21"/>
  <c r="P214" i="21"/>
  <c r="O214" i="21"/>
  <c r="N214" i="21"/>
  <c r="U214" i="21" s="1"/>
  <c r="P213" i="21"/>
  <c r="O213" i="21"/>
  <c r="N213" i="21"/>
  <c r="P212" i="21"/>
  <c r="O212" i="21"/>
  <c r="N212" i="21"/>
  <c r="P211" i="21"/>
  <c r="O211" i="21"/>
  <c r="W211" i="21" s="1"/>
  <c r="N211" i="21"/>
  <c r="U211" i="21" s="1"/>
  <c r="P210" i="21"/>
  <c r="O210" i="21"/>
  <c r="N210" i="21"/>
  <c r="U210" i="21" s="1"/>
  <c r="P209" i="21"/>
  <c r="O209" i="21"/>
  <c r="W209" i="21" s="1"/>
  <c r="N209" i="21"/>
  <c r="U209" i="21" s="1"/>
  <c r="P208" i="21"/>
  <c r="Y208" i="21" s="1"/>
  <c r="O208" i="21"/>
  <c r="N208" i="21"/>
  <c r="P207" i="21"/>
  <c r="O207" i="21"/>
  <c r="N207" i="21"/>
  <c r="P206" i="21"/>
  <c r="Y206" i="21" s="1"/>
  <c r="O206" i="21"/>
  <c r="N206" i="21"/>
  <c r="U206" i="21" s="1"/>
  <c r="P205" i="21"/>
  <c r="O205" i="21"/>
  <c r="N205" i="21"/>
  <c r="U205" i="21" s="1"/>
  <c r="P204" i="21"/>
  <c r="Y204" i="21" s="1"/>
  <c r="O204" i="21"/>
  <c r="N204" i="21"/>
  <c r="P203" i="21"/>
  <c r="O203" i="21"/>
  <c r="N203" i="21"/>
  <c r="U203" i="21" s="1"/>
  <c r="P202" i="21"/>
  <c r="Y202" i="21" s="1"/>
  <c r="O202" i="21"/>
  <c r="N202" i="21"/>
  <c r="U202" i="21" s="1"/>
  <c r="P201" i="21"/>
  <c r="O201" i="21"/>
  <c r="N201" i="21"/>
  <c r="U201" i="21" s="1"/>
  <c r="P200" i="21"/>
  <c r="Y200" i="21" s="1"/>
  <c r="O200" i="21"/>
  <c r="N200" i="21"/>
  <c r="P199" i="21"/>
  <c r="O199" i="21"/>
  <c r="N199" i="21"/>
  <c r="U199" i="21" s="1"/>
  <c r="P198" i="21"/>
  <c r="Y198" i="21" s="1"/>
  <c r="O198" i="21"/>
  <c r="N198" i="21"/>
  <c r="U198" i="21" s="1"/>
  <c r="P197" i="21"/>
  <c r="O197" i="21"/>
  <c r="W197" i="21" s="1"/>
  <c r="N197" i="21"/>
  <c r="U197" i="21" s="1"/>
  <c r="P196" i="21"/>
  <c r="Y196" i="21" s="1"/>
  <c r="O196" i="21"/>
  <c r="N196" i="21"/>
  <c r="P195" i="21"/>
  <c r="O195" i="21"/>
  <c r="N195" i="21"/>
  <c r="U195" i="21" s="1"/>
  <c r="P194" i="21"/>
  <c r="Y194" i="21" s="1"/>
  <c r="O194" i="21"/>
  <c r="N194" i="21"/>
  <c r="U194" i="21" s="1"/>
  <c r="P193" i="21"/>
  <c r="O193" i="21"/>
  <c r="N193" i="21"/>
  <c r="P192" i="21"/>
  <c r="O192" i="21"/>
  <c r="N192" i="21"/>
  <c r="P191" i="21"/>
  <c r="O191" i="21"/>
  <c r="N191" i="21"/>
  <c r="U191" i="21" s="1"/>
  <c r="P190" i="21"/>
  <c r="O190" i="21"/>
  <c r="N190" i="21"/>
  <c r="U190" i="21" s="1"/>
  <c r="P189" i="21"/>
  <c r="O189" i="21"/>
  <c r="N189" i="21"/>
  <c r="P188" i="21"/>
  <c r="O188" i="21"/>
  <c r="N188" i="21"/>
  <c r="P187" i="21"/>
  <c r="O187" i="21"/>
  <c r="W187" i="21" s="1"/>
  <c r="N187" i="21"/>
  <c r="U187" i="21" s="1"/>
  <c r="P186" i="21"/>
  <c r="Y186" i="21" s="1"/>
  <c r="O186" i="21"/>
  <c r="N186" i="21"/>
  <c r="U186" i="21" s="1"/>
  <c r="P185" i="21"/>
  <c r="O185" i="21"/>
  <c r="N185" i="21"/>
  <c r="P184" i="21"/>
  <c r="O184" i="21"/>
  <c r="N184" i="21"/>
  <c r="P183" i="21"/>
  <c r="O183" i="21"/>
  <c r="N183" i="21"/>
  <c r="P182" i="21"/>
  <c r="O182" i="21"/>
  <c r="N182" i="21"/>
  <c r="U182" i="21" s="1"/>
  <c r="P181" i="21"/>
  <c r="O181" i="21"/>
  <c r="N181" i="21"/>
  <c r="P180" i="21"/>
  <c r="O180" i="21"/>
  <c r="N180" i="21"/>
  <c r="P179" i="21"/>
  <c r="O179" i="21"/>
  <c r="N179" i="21"/>
  <c r="U179" i="21" s="1"/>
  <c r="P178" i="21"/>
  <c r="O178" i="21"/>
  <c r="N178" i="21"/>
  <c r="P177" i="21"/>
  <c r="O177" i="21"/>
  <c r="N177" i="21"/>
  <c r="P176" i="21"/>
  <c r="O176" i="21"/>
  <c r="N176" i="21"/>
  <c r="U176" i="21" s="1"/>
  <c r="P175" i="21"/>
  <c r="O175" i="21"/>
  <c r="W175" i="21" s="1"/>
  <c r="N175" i="21"/>
  <c r="U175" i="21" s="1"/>
  <c r="P174" i="21"/>
  <c r="O174" i="21"/>
  <c r="N174" i="21"/>
  <c r="U174" i="21" s="1"/>
  <c r="P173" i="21"/>
  <c r="O173" i="21"/>
  <c r="W173" i="21" s="1"/>
  <c r="N173" i="21"/>
  <c r="U173" i="21" s="1"/>
  <c r="P172" i="21"/>
  <c r="O172" i="21"/>
  <c r="I83" i="32" s="1"/>
  <c r="N172" i="21"/>
  <c r="P171" i="21"/>
  <c r="O171" i="21"/>
  <c r="W171" i="21" s="1"/>
  <c r="N171" i="21"/>
  <c r="U171" i="21" s="1"/>
  <c r="P170" i="21"/>
  <c r="O170" i="21"/>
  <c r="N170" i="21"/>
  <c r="P169" i="21"/>
  <c r="O169" i="21"/>
  <c r="N169" i="21"/>
  <c r="P168" i="21"/>
  <c r="O168" i="21"/>
  <c r="N168" i="21"/>
  <c r="P167" i="21"/>
  <c r="O167" i="21"/>
  <c r="W167" i="21" s="1"/>
  <c r="N167" i="21"/>
  <c r="U167" i="21" s="1"/>
  <c r="P166" i="21"/>
  <c r="O166" i="21"/>
  <c r="N166" i="21"/>
  <c r="P165" i="21"/>
  <c r="O165" i="21"/>
  <c r="N165" i="21"/>
  <c r="P164" i="21"/>
  <c r="O164" i="21"/>
  <c r="W164" i="21" s="1"/>
  <c r="N164" i="21"/>
  <c r="U164" i="21" s="1"/>
  <c r="P163" i="21"/>
  <c r="O163" i="21"/>
  <c r="N163" i="21"/>
  <c r="P162" i="21"/>
  <c r="O162" i="21"/>
  <c r="W162" i="21" s="1"/>
  <c r="N162" i="21"/>
  <c r="P161" i="21"/>
  <c r="O161" i="21"/>
  <c r="N161" i="21"/>
  <c r="P160" i="21"/>
  <c r="O160" i="21"/>
  <c r="N160" i="21"/>
  <c r="P159" i="21"/>
  <c r="O159" i="21"/>
  <c r="N159" i="21"/>
  <c r="P158" i="21"/>
  <c r="O158" i="21"/>
  <c r="N158" i="21"/>
  <c r="U158" i="21" s="1"/>
  <c r="P157" i="21"/>
  <c r="Y157" i="21" s="1"/>
  <c r="O157" i="21"/>
  <c r="N157" i="21"/>
  <c r="P156" i="21"/>
  <c r="O156" i="21"/>
  <c r="N156" i="21"/>
  <c r="P155" i="21"/>
  <c r="O155" i="21"/>
  <c r="N155" i="21"/>
  <c r="P154" i="21"/>
  <c r="O154" i="21"/>
  <c r="N154" i="21"/>
  <c r="P153" i="21"/>
  <c r="O153" i="21"/>
  <c r="N153" i="21"/>
  <c r="P152" i="21"/>
  <c r="O152" i="21"/>
  <c r="N152" i="21"/>
  <c r="P151" i="21"/>
  <c r="O151" i="21"/>
  <c r="N151" i="21"/>
  <c r="P150" i="21"/>
  <c r="O150" i="21"/>
  <c r="N150" i="21"/>
  <c r="P149" i="21"/>
  <c r="O149" i="21"/>
  <c r="W149" i="21" s="1"/>
  <c r="N149" i="21"/>
  <c r="U149" i="21" s="1"/>
  <c r="P148" i="21"/>
  <c r="O148" i="21"/>
  <c r="N148" i="21"/>
  <c r="P147" i="21"/>
  <c r="O147" i="21"/>
  <c r="W147" i="21" s="1"/>
  <c r="N147" i="21"/>
  <c r="U147" i="21" s="1"/>
  <c r="P146" i="21"/>
  <c r="O146" i="21"/>
  <c r="N146" i="21"/>
  <c r="P145" i="21"/>
  <c r="O145" i="21"/>
  <c r="W145" i="21" s="1"/>
  <c r="N145" i="21"/>
  <c r="U145" i="21" s="1"/>
  <c r="P144" i="21"/>
  <c r="O144" i="21"/>
  <c r="N144" i="21"/>
  <c r="P143" i="21"/>
  <c r="O143" i="21"/>
  <c r="N143" i="21"/>
  <c r="P142" i="21"/>
  <c r="O142" i="21"/>
  <c r="N142" i="21"/>
  <c r="P141" i="21"/>
  <c r="O141" i="21"/>
  <c r="N141" i="21"/>
  <c r="U141" i="21" s="1"/>
  <c r="P140" i="21"/>
  <c r="O140" i="21"/>
  <c r="N140" i="21"/>
  <c r="P139" i="21"/>
  <c r="O139" i="21"/>
  <c r="N139" i="21"/>
  <c r="P138" i="21"/>
  <c r="O138" i="21"/>
  <c r="N138" i="21"/>
  <c r="U138" i="21" s="1"/>
  <c r="P137" i="21"/>
  <c r="O137" i="21"/>
  <c r="N137" i="21"/>
  <c r="P136" i="21"/>
  <c r="O136" i="21"/>
  <c r="N136" i="21"/>
  <c r="P135" i="21"/>
  <c r="O135" i="21"/>
  <c r="N135" i="21"/>
  <c r="P134" i="21"/>
  <c r="O134" i="21"/>
  <c r="N134" i="21"/>
  <c r="U134" i="21" s="1"/>
  <c r="P133" i="21"/>
  <c r="O133" i="21"/>
  <c r="W133" i="21" s="1"/>
  <c r="N133" i="21"/>
  <c r="U133" i="21" s="1"/>
  <c r="P132" i="21"/>
  <c r="O132" i="21"/>
  <c r="N132" i="21"/>
  <c r="P131" i="21"/>
  <c r="O131" i="21"/>
  <c r="W131" i="21" s="1"/>
  <c r="N131" i="21"/>
  <c r="U131" i="21" s="1"/>
  <c r="P130" i="21"/>
  <c r="O130" i="21"/>
  <c r="N130" i="21"/>
  <c r="P129" i="21"/>
  <c r="O129" i="21"/>
  <c r="N129" i="21"/>
  <c r="U129" i="21" s="1"/>
  <c r="P128" i="21"/>
  <c r="O128" i="21"/>
  <c r="N128" i="21"/>
  <c r="P127" i="21"/>
  <c r="O127" i="21"/>
  <c r="W127" i="21" s="1"/>
  <c r="N127" i="21"/>
  <c r="U127" i="21" s="1"/>
  <c r="P126" i="21"/>
  <c r="O126" i="21"/>
  <c r="N126" i="21"/>
  <c r="P125" i="21"/>
  <c r="O125" i="21"/>
  <c r="W125" i="21" s="1"/>
  <c r="N125" i="21"/>
  <c r="U125" i="21" s="1"/>
  <c r="P124" i="21"/>
  <c r="O124" i="21"/>
  <c r="N124" i="21"/>
  <c r="P123" i="21"/>
  <c r="O123" i="21"/>
  <c r="W123" i="21" s="1"/>
  <c r="N123" i="21"/>
  <c r="U123" i="21" s="1"/>
  <c r="P122" i="21"/>
  <c r="O122" i="21"/>
  <c r="N122" i="21"/>
  <c r="P121" i="21"/>
  <c r="O121" i="21"/>
  <c r="W121" i="21" s="1"/>
  <c r="N121" i="21"/>
  <c r="U121" i="21" s="1"/>
  <c r="P120" i="21"/>
  <c r="O120" i="21"/>
  <c r="N120" i="21"/>
  <c r="P119" i="21"/>
  <c r="O119" i="21"/>
  <c r="N119" i="21"/>
  <c r="U119" i="21" s="1"/>
  <c r="P118" i="21"/>
  <c r="O118" i="21"/>
  <c r="N118" i="21"/>
  <c r="P117" i="21"/>
  <c r="O117" i="21"/>
  <c r="W117" i="21" s="1"/>
  <c r="N117" i="21"/>
  <c r="U117" i="21" s="1"/>
  <c r="P116" i="21"/>
  <c r="O116" i="21"/>
  <c r="N116" i="21"/>
  <c r="P115" i="21"/>
  <c r="O115" i="21"/>
  <c r="N115" i="21"/>
  <c r="P114" i="21"/>
  <c r="O114" i="21"/>
  <c r="N114" i="21"/>
  <c r="P113" i="21"/>
  <c r="O113" i="21"/>
  <c r="N113" i="21"/>
  <c r="P112" i="21"/>
  <c r="O112" i="21"/>
  <c r="N112" i="21"/>
  <c r="P111" i="21"/>
  <c r="O111" i="21"/>
  <c r="N111" i="21"/>
  <c r="P110" i="21"/>
  <c r="O110" i="21"/>
  <c r="N110" i="21"/>
  <c r="P109" i="21"/>
  <c r="O109" i="21"/>
  <c r="N109" i="21"/>
  <c r="U109" i="21" s="1"/>
  <c r="P108" i="21"/>
  <c r="O108" i="21"/>
  <c r="N108" i="21"/>
  <c r="P107" i="21"/>
  <c r="O107" i="21"/>
  <c r="N107" i="21"/>
  <c r="U107" i="21" s="1"/>
  <c r="P106" i="21"/>
  <c r="O106" i="21"/>
  <c r="N106" i="21"/>
  <c r="P105" i="21"/>
  <c r="O105" i="21"/>
  <c r="N105" i="21"/>
  <c r="U105" i="21" s="1"/>
  <c r="P104" i="21"/>
  <c r="O104" i="21"/>
  <c r="N104" i="21"/>
  <c r="P103" i="21"/>
  <c r="O103" i="21"/>
  <c r="N103" i="21"/>
  <c r="U103" i="21" s="1"/>
  <c r="P102" i="21"/>
  <c r="O102" i="21"/>
  <c r="N102" i="21"/>
  <c r="P101" i="21"/>
  <c r="O101" i="21"/>
  <c r="W101" i="21" s="1"/>
  <c r="N101" i="21"/>
  <c r="U101" i="21" s="1"/>
  <c r="P100" i="21"/>
  <c r="O100" i="21"/>
  <c r="N100" i="21"/>
  <c r="U100" i="21" s="1"/>
  <c r="P99" i="21"/>
  <c r="O99" i="21"/>
  <c r="N99" i="21"/>
  <c r="U99" i="21" s="1"/>
  <c r="P98" i="21"/>
  <c r="O98" i="21"/>
  <c r="N98" i="21"/>
  <c r="U98" i="21" s="1"/>
  <c r="P97" i="21"/>
  <c r="O97" i="21"/>
  <c r="N97" i="21"/>
  <c r="P96" i="21"/>
  <c r="Y96" i="21" s="1"/>
  <c r="O96" i="21"/>
  <c r="N96" i="21"/>
  <c r="U96" i="21" s="1"/>
  <c r="P95" i="21"/>
  <c r="O95" i="21"/>
  <c r="N95" i="21"/>
  <c r="P94" i="21"/>
  <c r="Y94" i="21" s="1"/>
  <c r="O94" i="21"/>
  <c r="N94" i="21"/>
  <c r="U94" i="21" s="1"/>
  <c r="P93" i="21"/>
  <c r="O93" i="21"/>
  <c r="N93" i="21"/>
  <c r="P92" i="21"/>
  <c r="Y92" i="21" s="1"/>
  <c r="O92" i="21"/>
  <c r="N92" i="21"/>
  <c r="U92" i="21" s="1"/>
  <c r="P91" i="21"/>
  <c r="O91" i="21"/>
  <c r="N91" i="21"/>
  <c r="P90" i="21"/>
  <c r="O90" i="21"/>
  <c r="N90" i="21"/>
  <c r="P89" i="21"/>
  <c r="O89" i="21"/>
  <c r="N89" i="21"/>
  <c r="U89" i="21" s="1"/>
  <c r="P88" i="21"/>
  <c r="Y88" i="21" s="1"/>
  <c r="O88" i="21"/>
  <c r="N88" i="21"/>
  <c r="U88" i="21" s="1"/>
  <c r="P87" i="21"/>
  <c r="O87" i="21"/>
  <c r="N87" i="21"/>
  <c r="P86" i="21"/>
  <c r="Y86" i="21" s="1"/>
  <c r="O86" i="21"/>
  <c r="N86" i="21"/>
  <c r="P85" i="21"/>
  <c r="O85" i="21"/>
  <c r="W85" i="21" s="1"/>
  <c r="N85" i="21"/>
  <c r="U85" i="21" s="1"/>
  <c r="P84" i="21"/>
  <c r="O84" i="21"/>
  <c r="N84" i="21"/>
  <c r="P83" i="21"/>
  <c r="Y83" i="21" s="1"/>
  <c r="O83" i="21"/>
  <c r="N83" i="21"/>
  <c r="U83" i="21" s="1"/>
  <c r="P82" i="21"/>
  <c r="O82" i="21"/>
  <c r="N82" i="21"/>
  <c r="P81" i="21"/>
  <c r="O81" i="21"/>
  <c r="W81" i="21" s="1"/>
  <c r="N81" i="21"/>
  <c r="U81" i="21" s="1"/>
  <c r="P80" i="21"/>
  <c r="O80" i="21"/>
  <c r="N80" i="21"/>
  <c r="P79" i="21"/>
  <c r="O79" i="21"/>
  <c r="W79" i="21" s="1"/>
  <c r="N79" i="21"/>
  <c r="U79" i="21" s="1"/>
  <c r="P78" i="21"/>
  <c r="O78" i="21"/>
  <c r="N78" i="21"/>
  <c r="P77" i="21"/>
  <c r="O77" i="21"/>
  <c r="W77" i="21" s="1"/>
  <c r="N77" i="21"/>
  <c r="U77" i="21" s="1"/>
  <c r="P76" i="21"/>
  <c r="O76" i="21"/>
  <c r="N76" i="21"/>
  <c r="P75" i="21"/>
  <c r="O75" i="21"/>
  <c r="N75" i="21"/>
  <c r="U75" i="21" s="1"/>
  <c r="P74" i="21"/>
  <c r="O74" i="21"/>
  <c r="N74" i="21"/>
  <c r="P73" i="21"/>
  <c r="O73" i="21"/>
  <c r="W73" i="21" s="1"/>
  <c r="N73" i="21"/>
  <c r="U73" i="21" s="1"/>
  <c r="P72" i="21"/>
  <c r="Y72" i="21" s="1"/>
  <c r="O72" i="21"/>
  <c r="N72" i="21"/>
  <c r="P71" i="21"/>
  <c r="O71" i="21"/>
  <c r="W71" i="21" s="1"/>
  <c r="N71" i="21"/>
  <c r="U71" i="21" s="1"/>
  <c r="P70" i="21"/>
  <c r="Y70" i="21" s="1"/>
  <c r="O70" i="21"/>
  <c r="N70" i="21"/>
  <c r="U70" i="21" s="1"/>
  <c r="P69" i="21"/>
  <c r="O69" i="21"/>
  <c r="N69" i="21"/>
  <c r="P68" i="21"/>
  <c r="O68" i="21"/>
  <c r="N68" i="21"/>
  <c r="U68" i="21" s="1"/>
  <c r="P67" i="21"/>
  <c r="O67" i="21"/>
  <c r="N67" i="21"/>
  <c r="P66" i="21"/>
  <c r="O66" i="21"/>
  <c r="N66" i="21"/>
  <c r="P65" i="21"/>
  <c r="O65" i="21"/>
  <c r="N65" i="21"/>
  <c r="P64" i="21"/>
  <c r="Y64" i="21" s="1"/>
  <c r="O64" i="21"/>
  <c r="W64" i="21" s="1"/>
  <c r="N64" i="21"/>
  <c r="U64" i="21" s="1"/>
  <c r="P63" i="21"/>
  <c r="O63" i="21"/>
  <c r="N63" i="21"/>
  <c r="P62" i="21"/>
  <c r="Y62" i="21" s="1"/>
  <c r="O62" i="21"/>
  <c r="W62" i="21" s="1"/>
  <c r="N62" i="21"/>
  <c r="U62" i="21" s="1"/>
  <c r="P61" i="21"/>
  <c r="O61" i="21"/>
  <c r="N61" i="21"/>
  <c r="P60" i="21"/>
  <c r="O60" i="21"/>
  <c r="N60" i="21"/>
  <c r="P59" i="21"/>
  <c r="Y59" i="21" s="1"/>
  <c r="O59" i="21"/>
  <c r="W59" i="21" s="1"/>
  <c r="N59" i="21"/>
  <c r="P58" i="21"/>
  <c r="Y58" i="21" s="1"/>
  <c r="O58" i="21"/>
  <c r="W58" i="21" s="1"/>
  <c r="N58" i="21"/>
  <c r="U58" i="21" s="1"/>
  <c r="P57" i="21"/>
  <c r="O57" i="21"/>
  <c r="N57" i="21"/>
  <c r="P56" i="21"/>
  <c r="Y56" i="21" s="1"/>
  <c r="O56" i="21"/>
  <c r="W56" i="21" s="1"/>
  <c r="N56" i="21"/>
  <c r="U56" i="21" s="1"/>
  <c r="P55" i="21"/>
  <c r="O55" i="21"/>
  <c r="N55" i="21"/>
  <c r="P54" i="21"/>
  <c r="Y54" i="21" s="1"/>
  <c r="O54" i="21"/>
  <c r="W54" i="21" s="1"/>
  <c r="N54" i="21"/>
  <c r="U54" i="21" s="1"/>
  <c r="P53" i="21"/>
  <c r="O53" i="21"/>
  <c r="N53" i="21"/>
  <c r="P52" i="21"/>
  <c r="Y52" i="21" s="1"/>
  <c r="O52" i="21"/>
  <c r="W52" i="21" s="1"/>
  <c r="N52" i="21"/>
  <c r="U52" i="21" s="1"/>
  <c r="P51" i="21"/>
  <c r="O51" i="21"/>
  <c r="N51" i="21"/>
  <c r="P50" i="21"/>
  <c r="Y50" i="21" s="1"/>
  <c r="O50" i="21"/>
  <c r="W50" i="21" s="1"/>
  <c r="N50" i="21"/>
  <c r="U50" i="21" s="1"/>
  <c r="P49" i="21"/>
  <c r="Y49" i="21" s="1"/>
  <c r="O49" i="21"/>
  <c r="W49" i="21" s="1"/>
  <c r="N49" i="21"/>
  <c r="U49" i="21" s="1"/>
  <c r="P48" i="21"/>
  <c r="O48" i="21"/>
  <c r="N48" i="21"/>
  <c r="P47" i="21"/>
  <c r="Y47" i="21" s="1"/>
  <c r="O47" i="21"/>
  <c r="W47" i="21" s="1"/>
  <c r="N47" i="21"/>
  <c r="P46" i="21"/>
  <c r="O46" i="21"/>
  <c r="N46" i="21"/>
  <c r="P45" i="21"/>
  <c r="Y45" i="21" s="1"/>
  <c r="O45" i="21"/>
  <c r="W45" i="21" s="1"/>
  <c r="N45" i="21"/>
  <c r="P44" i="21"/>
  <c r="O44" i="21"/>
  <c r="N44" i="21"/>
  <c r="P43" i="21"/>
  <c r="Y43" i="21" s="1"/>
  <c r="O43" i="21"/>
  <c r="W43" i="21" s="1"/>
  <c r="N43" i="21"/>
  <c r="P42" i="21"/>
  <c r="O42" i="21"/>
  <c r="N42" i="21"/>
  <c r="P41" i="21"/>
  <c r="O41" i="21"/>
  <c r="N41" i="21"/>
  <c r="P40" i="21"/>
  <c r="Y40" i="21" s="1"/>
  <c r="O40" i="21"/>
  <c r="W40" i="21" s="1"/>
  <c r="N40" i="21"/>
  <c r="U40" i="21" s="1"/>
  <c r="P39" i="21"/>
  <c r="O39" i="21"/>
  <c r="N39" i="21"/>
  <c r="P38" i="21"/>
  <c r="O38" i="21"/>
  <c r="N38" i="21"/>
  <c r="P37" i="21"/>
  <c r="Y37" i="21" s="1"/>
  <c r="O37" i="21"/>
  <c r="W37" i="21" s="1"/>
  <c r="N37" i="21"/>
  <c r="P36" i="21"/>
  <c r="O36" i="21"/>
  <c r="N36" i="21"/>
  <c r="P35" i="21"/>
  <c r="Y35" i="21" s="1"/>
  <c r="O35" i="21"/>
  <c r="N35" i="21"/>
  <c r="P34" i="21"/>
  <c r="Y34" i="21" s="1"/>
  <c r="O34" i="21"/>
  <c r="W34" i="21" s="1"/>
  <c r="N34" i="21"/>
  <c r="U34" i="21" s="1"/>
  <c r="P33" i="21"/>
  <c r="Y33" i="21" s="1"/>
  <c r="O33" i="21"/>
  <c r="W33" i="21" s="1"/>
  <c r="N33" i="21"/>
  <c r="P32" i="21"/>
  <c r="O32" i="21"/>
  <c r="N32" i="21"/>
  <c r="P31" i="21"/>
  <c r="Y31" i="21" s="1"/>
  <c r="O31" i="21"/>
  <c r="W31" i="21" s="1"/>
  <c r="N31" i="21"/>
  <c r="P30" i="21"/>
  <c r="O30" i="21"/>
  <c r="N30" i="21"/>
  <c r="P29" i="21"/>
  <c r="Y29" i="21" s="1"/>
  <c r="O29" i="21"/>
  <c r="W29" i="21" s="1"/>
  <c r="N29" i="21"/>
  <c r="U29" i="21" s="1"/>
  <c r="P28" i="21"/>
  <c r="O28" i="21"/>
  <c r="N28" i="21"/>
  <c r="P27" i="21"/>
  <c r="O27" i="21"/>
  <c r="N27" i="21"/>
  <c r="P26" i="21"/>
  <c r="O26" i="21"/>
  <c r="N26" i="21"/>
  <c r="P25" i="21"/>
  <c r="O25" i="21"/>
  <c r="N25" i="21"/>
  <c r="P24" i="21"/>
  <c r="Y24" i="21" s="1"/>
  <c r="O24" i="21"/>
  <c r="W24" i="21" s="1"/>
  <c r="N24" i="21"/>
  <c r="U24" i="21" s="1"/>
  <c r="P23" i="21"/>
  <c r="O23" i="21"/>
  <c r="N23" i="21"/>
  <c r="P22" i="21"/>
  <c r="Y22" i="21" s="1"/>
  <c r="O22" i="21"/>
  <c r="W22" i="21" s="1"/>
  <c r="N22" i="21"/>
  <c r="U22" i="21" s="1"/>
  <c r="P21" i="21"/>
  <c r="O21" i="21"/>
  <c r="N21" i="21"/>
  <c r="P20" i="21"/>
  <c r="Y20" i="21" s="1"/>
  <c r="O20" i="21"/>
  <c r="W20" i="21" s="1"/>
  <c r="N20" i="21"/>
  <c r="U20" i="21" s="1"/>
  <c r="P19" i="21"/>
  <c r="O19" i="21"/>
  <c r="N19" i="21"/>
  <c r="P18" i="21"/>
  <c r="Y18" i="21" s="1"/>
  <c r="O18" i="21"/>
  <c r="W18" i="21" s="1"/>
  <c r="N18" i="21"/>
  <c r="U18" i="21" s="1"/>
  <c r="P17" i="21"/>
  <c r="Y17" i="21" s="1"/>
  <c r="O17" i="21"/>
  <c r="W17" i="21" s="1"/>
  <c r="N17" i="21"/>
  <c r="P16" i="21"/>
  <c r="O16" i="21"/>
  <c r="N16" i="21"/>
  <c r="P15" i="21"/>
  <c r="Y15" i="21" s="1"/>
  <c r="O15" i="21"/>
  <c r="W15" i="21" s="1"/>
  <c r="N15" i="21"/>
  <c r="P14" i="21"/>
  <c r="Y14" i="21" s="1"/>
  <c r="O14" i="21"/>
  <c r="W14" i="21" s="1"/>
  <c r="N14" i="21"/>
  <c r="U14" i="21" s="1"/>
  <c r="P13" i="21"/>
  <c r="Y13" i="21" s="1"/>
  <c r="O13" i="21"/>
  <c r="W13" i="21" s="1"/>
  <c r="N13" i="21"/>
  <c r="P12" i="21"/>
  <c r="O12" i="21"/>
  <c r="N12" i="21"/>
  <c r="P11" i="21"/>
  <c r="O11" i="21"/>
  <c r="N11" i="21"/>
  <c r="P10" i="21"/>
  <c r="O10" i="21"/>
  <c r="N10" i="21"/>
  <c r="P9" i="21"/>
  <c r="O9" i="21"/>
  <c r="N9" i="21"/>
  <c r="P8" i="21"/>
  <c r="O8" i="21"/>
  <c r="N8" i="21"/>
  <c r="X3" i="21"/>
  <c r="V3" i="21"/>
  <c r="T3" i="21"/>
  <c r="X2" i="21"/>
  <c r="V2" i="21"/>
  <c r="T2" i="21"/>
  <c r="I53" i="32" l="1"/>
  <c r="I49" i="32"/>
  <c r="I65" i="32"/>
  <c r="I67" i="32"/>
  <c r="I34" i="32"/>
  <c r="I68" i="32"/>
  <c r="I69" i="32"/>
  <c r="I84" i="32"/>
  <c r="I26" i="32"/>
  <c r="I29" i="32"/>
  <c r="I103" i="32"/>
  <c r="I91" i="32"/>
  <c r="I11" i="32"/>
  <c r="I31" i="32"/>
  <c r="I96" i="32"/>
  <c r="I61" i="32"/>
  <c r="I54" i="32"/>
  <c r="I46" i="32"/>
  <c r="I50" i="32"/>
  <c r="I55" i="32"/>
  <c r="I92" i="32"/>
  <c r="I40" i="32"/>
  <c r="I41" i="32"/>
  <c r="I64" i="32"/>
  <c r="I47" i="32"/>
  <c r="I56" i="32"/>
  <c r="I79" i="32"/>
  <c r="I105" i="32"/>
  <c r="I113" i="32"/>
  <c r="I22" i="32"/>
  <c r="I25" i="32"/>
  <c r="I18" i="32"/>
  <c r="I58" i="32"/>
  <c r="I45" i="32"/>
  <c r="I48" i="32"/>
  <c r="I51" i="32"/>
  <c r="I82" i="32"/>
  <c r="I43" i="32"/>
  <c r="I44" i="32"/>
  <c r="I52" i="32"/>
  <c r="I72" i="32"/>
  <c r="I85" i="32"/>
  <c r="I71" i="32"/>
  <c r="I63" i="32"/>
  <c r="I77" i="32"/>
  <c r="I15" i="32"/>
  <c r="I32" i="32"/>
  <c r="I33" i="32"/>
  <c r="W99" i="21"/>
  <c r="I57" i="32"/>
  <c r="W103" i="21"/>
  <c r="I62" i="32"/>
  <c r="W680" i="21"/>
  <c r="I74" i="32"/>
  <c r="W694" i="21"/>
  <c r="I75" i="32"/>
  <c r="W696" i="21"/>
  <c r="I76" i="32"/>
  <c r="W813" i="21"/>
  <c r="I97" i="32"/>
  <c r="W837" i="21"/>
  <c r="I118" i="32"/>
  <c r="W922" i="21"/>
  <c r="I28" i="32"/>
  <c r="W928" i="21"/>
  <c r="I30" i="32"/>
  <c r="W954" i="21"/>
  <c r="I35" i="32"/>
  <c r="W1084" i="21"/>
  <c r="I102" i="32"/>
  <c r="W385" i="21"/>
  <c r="I106" i="32"/>
  <c r="W487" i="21"/>
  <c r="I70" i="32"/>
  <c r="W825" i="21"/>
  <c r="I117" i="32"/>
  <c r="W894" i="21"/>
  <c r="I16" i="32"/>
  <c r="W908" i="21"/>
  <c r="I21" i="32"/>
  <c r="W720" i="21"/>
  <c r="I80" i="32"/>
  <c r="W832" i="21"/>
  <c r="I116" i="32"/>
  <c r="W878" i="21"/>
  <c r="I14" i="32"/>
  <c r="W882" i="21"/>
  <c r="I13" i="32"/>
  <c r="W907" i="21"/>
  <c r="I20" i="32"/>
  <c r="W910" i="21"/>
  <c r="I23" i="32"/>
  <c r="W912" i="21"/>
  <c r="I24" i="32"/>
  <c r="Y643" i="21"/>
  <c r="W904" i="21"/>
  <c r="W610" i="21"/>
  <c r="Y896" i="21"/>
  <c r="W728" i="21"/>
  <c r="W756" i="21"/>
  <c r="W692" i="21"/>
  <c r="Y633" i="21"/>
  <c r="Y949" i="21"/>
  <c r="W500" i="21"/>
  <c r="W538" i="21"/>
  <c r="Y98" i="21"/>
  <c r="Y182" i="21"/>
  <c r="W201" i="21"/>
  <c r="Y210" i="21"/>
  <c r="Y547" i="21"/>
  <c r="Y557" i="21"/>
  <c r="Y665" i="21"/>
  <c r="Y679" i="21"/>
  <c r="Y815" i="21"/>
  <c r="W249" i="21"/>
  <c r="W313" i="21"/>
  <c r="Y68" i="21"/>
  <c r="Y102" i="21"/>
  <c r="Y138" i="21"/>
  <c r="W205" i="21"/>
  <c r="Y216" i="21"/>
  <c r="W329" i="21"/>
  <c r="W454" i="21"/>
  <c r="W506" i="21"/>
  <c r="Y565" i="21"/>
  <c r="W614" i="21"/>
  <c r="W646" i="21"/>
  <c r="Y176" i="21"/>
  <c r="W217" i="21"/>
  <c r="Y709" i="21"/>
  <c r="P1114" i="21"/>
  <c r="C7" i="24" s="1"/>
  <c r="W35" i="21"/>
  <c r="Y148" i="21"/>
  <c r="W540" i="21"/>
  <c r="Y663" i="21"/>
  <c r="W361" i="21"/>
  <c r="Y493" i="21"/>
  <c r="W524" i="21"/>
  <c r="W388" i="21"/>
  <c r="Y399" i="21"/>
  <c r="W512" i="21"/>
  <c r="W684" i="21"/>
  <c r="Y715" i="21"/>
  <c r="W800" i="21"/>
  <c r="Y916" i="21"/>
  <c r="M103" i="10"/>
  <c r="H103" i="22"/>
  <c r="Y1040" i="21"/>
  <c r="Y1085" i="21"/>
  <c r="W486" i="21"/>
  <c r="W516" i="21"/>
  <c r="W532" i="21"/>
  <c r="W582" i="21"/>
  <c r="W748" i="21"/>
  <c r="Y228" i="21"/>
  <c r="Y240" i="21"/>
  <c r="Y376" i="21"/>
  <c r="Y441" i="21"/>
  <c r="W450" i="21"/>
  <c r="W490" i="21"/>
  <c r="W502" i="21"/>
  <c r="W536" i="21"/>
  <c r="Y545" i="21"/>
  <c r="W560" i="21"/>
  <c r="Y635" i="21"/>
  <c r="Y705" i="21"/>
  <c r="Y761" i="21"/>
  <c r="W780" i="21"/>
  <c r="W790" i="21"/>
  <c r="Y981" i="21"/>
  <c r="Y1095" i="21"/>
  <c r="Y947" i="21"/>
  <c r="Y1105" i="21"/>
  <c r="Y589" i="21"/>
  <c r="Y878" i="21"/>
  <c r="Y953" i="21"/>
  <c r="W974" i="21"/>
  <c r="Y1077" i="21"/>
  <c r="Y827" i="21"/>
  <c r="Y837" i="21"/>
  <c r="Y961" i="21"/>
  <c r="Y992" i="21"/>
  <c r="Y1028" i="21"/>
  <c r="Y401" i="21"/>
  <c r="Y763" i="21"/>
  <c r="Y773" i="21"/>
  <c r="U162" i="21"/>
  <c r="Y168" i="21"/>
  <c r="Y190" i="21"/>
  <c r="Y214" i="21"/>
  <c r="Y301" i="21"/>
  <c r="Y308" i="21"/>
  <c r="Y417" i="21"/>
  <c r="Y489" i="21"/>
  <c r="U550" i="21"/>
  <c r="Y555" i="21"/>
  <c r="U562" i="21"/>
  <c r="W668" i="21"/>
  <c r="Y737" i="21"/>
  <c r="W752" i="21"/>
  <c r="W75" i="21"/>
  <c r="Y259" i="21"/>
  <c r="Y263" i="21"/>
  <c r="Y513" i="21"/>
  <c r="W732" i="21"/>
  <c r="W896" i="21"/>
  <c r="W89" i="21"/>
  <c r="W105" i="21"/>
  <c r="W141" i="21"/>
  <c r="W191" i="21"/>
  <c r="Y283" i="21"/>
  <c r="Y429" i="21"/>
  <c r="Y533" i="21"/>
  <c r="Y551" i="21"/>
  <c r="Y563" i="21"/>
  <c r="Y685" i="21"/>
  <c r="W1033" i="21"/>
  <c r="Y100" i="21"/>
  <c r="Y116" i="21"/>
  <c r="W119" i="21"/>
  <c r="Y124" i="21"/>
  <c r="W129" i="21"/>
  <c r="Y134" i="21"/>
  <c r="Y146" i="21"/>
  <c r="W158" i="21"/>
  <c r="Y174" i="21"/>
  <c r="W179" i="21"/>
  <c r="Y192" i="21"/>
  <c r="W195" i="21"/>
  <c r="W199" i="21"/>
  <c r="W203" i="21"/>
  <c r="Y220" i="21"/>
  <c r="Y226" i="21"/>
  <c r="Y230" i="21"/>
  <c r="Y242" i="21"/>
  <c r="Y246" i="21"/>
  <c r="Y248" i="21"/>
  <c r="W251" i="21"/>
  <c r="Y293" i="21"/>
  <c r="W304" i="21"/>
  <c r="W309" i="21"/>
  <c r="Y378" i="21"/>
  <c r="Y485" i="21"/>
  <c r="Y523" i="21"/>
  <c r="U574" i="21"/>
  <c r="W408" i="21"/>
  <c r="U451" i="21"/>
  <c r="U546" i="21"/>
  <c r="U570" i="21"/>
  <c r="Y593" i="21"/>
  <c r="Y627" i="21"/>
  <c r="Y656" i="21"/>
  <c r="Y693" i="21"/>
  <c r="U699" i="21"/>
  <c r="Y717" i="21"/>
  <c r="Y765" i="21"/>
  <c r="Y803" i="21"/>
  <c r="U893" i="21"/>
  <c r="U911" i="21"/>
  <c r="Y487" i="21"/>
  <c r="Y501" i="21"/>
  <c r="Y515" i="21"/>
  <c r="Y531" i="21"/>
  <c r="U544" i="21"/>
  <c r="U556" i="21"/>
  <c r="Y561" i="21"/>
  <c r="Y573" i="21"/>
  <c r="Y631" i="21"/>
  <c r="Y637" i="21"/>
  <c r="Y711" i="21"/>
  <c r="Y747" i="21"/>
  <c r="Y769" i="21"/>
  <c r="Y777" i="21"/>
  <c r="Y872" i="21"/>
  <c r="U885" i="21"/>
  <c r="U907" i="21"/>
  <c r="U552" i="21"/>
  <c r="U564" i="21"/>
  <c r="U594" i="21"/>
  <c r="Y597" i="21"/>
  <c r="Y652" i="21"/>
  <c r="U658" i="21"/>
  <c r="Y683" i="21"/>
  <c r="Y697" i="21"/>
  <c r="Y729" i="21"/>
  <c r="Y749" i="21"/>
  <c r="Y799" i="21"/>
  <c r="W808" i="21"/>
  <c r="Y882" i="21"/>
  <c r="W902" i="21"/>
  <c r="Y918" i="21"/>
  <c r="U590" i="21"/>
  <c r="U611" i="21"/>
  <c r="U654" i="21"/>
  <c r="U695" i="21"/>
  <c r="Y829" i="21"/>
  <c r="W850" i="21"/>
  <c r="U881" i="21"/>
  <c r="W920" i="21"/>
  <c r="Y941" i="21"/>
  <c r="U947" i="21"/>
  <c r="U951" i="21"/>
  <c r="Y957" i="21"/>
  <c r="W1020" i="21"/>
  <c r="W1102" i="21"/>
  <c r="U566" i="21"/>
  <c r="U582" i="21"/>
  <c r="U586" i="21"/>
  <c r="Y797" i="21"/>
  <c r="Y801" i="21"/>
  <c r="U877" i="21"/>
  <c r="Y886" i="21"/>
  <c r="Y894" i="21"/>
  <c r="Y908" i="21"/>
  <c r="Y912" i="21"/>
  <c r="U436" i="21"/>
  <c r="U438" i="21"/>
  <c r="U560" i="21"/>
  <c r="U578" i="21"/>
  <c r="U703" i="21"/>
  <c r="Y821" i="21"/>
  <c r="Y825" i="21"/>
  <c r="Y835" i="21"/>
  <c r="Y839" i="21"/>
  <c r="Y841" i="21"/>
  <c r="W854" i="21"/>
  <c r="U855" i="21"/>
  <c r="U915" i="21"/>
  <c r="U869" i="21"/>
  <c r="U871" i="21"/>
  <c r="U879" i="21"/>
  <c r="U883" i="21"/>
  <c r="U891" i="21"/>
  <c r="U895" i="21"/>
  <c r="U913" i="21"/>
  <c r="U919" i="21"/>
  <c r="U943" i="21"/>
  <c r="Y973" i="21"/>
  <c r="U1046" i="21"/>
  <c r="Y1048" i="21"/>
  <c r="U1052" i="21"/>
  <c r="W1058" i="21"/>
  <c r="U767" i="21"/>
  <c r="U771" i="21"/>
  <c r="U775" i="21"/>
  <c r="U853" i="21"/>
  <c r="U897" i="21"/>
  <c r="U903" i="21"/>
  <c r="U921" i="21"/>
  <c r="Y994" i="21"/>
  <c r="U875" i="21"/>
  <c r="U899" i="21"/>
  <c r="U905" i="21"/>
  <c r="Y985" i="21"/>
  <c r="U1006" i="21"/>
  <c r="U1015" i="21"/>
  <c r="Y1063" i="21"/>
  <c r="Y1065" i="21"/>
  <c r="U1071" i="21"/>
  <c r="U983" i="21"/>
  <c r="U1028" i="21"/>
  <c r="U1036" i="21"/>
  <c r="U1040" i="21"/>
  <c r="U1044" i="21"/>
  <c r="U1050" i="21"/>
  <c r="W1054" i="21"/>
  <c r="Y1067" i="21"/>
  <c r="U1075" i="21"/>
  <c r="U1077" i="21"/>
  <c r="U1079" i="21"/>
  <c r="U1081" i="21"/>
  <c r="U1083" i="21"/>
  <c r="U1085" i="21"/>
  <c r="U1087" i="21"/>
  <c r="U1089" i="21"/>
  <c r="W1096" i="21"/>
  <c r="U1032" i="21"/>
  <c r="U1038" i="21"/>
  <c r="U1067" i="21"/>
  <c r="U1016" i="21"/>
  <c r="U1024" i="21"/>
  <c r="Y1026" i="21"/>
  <c r="Y1032" i="21"/>
  <c r="Y1038" i="21"/>
  <c r="U1048" i="21"/>
  <c r="W1051" i="21"/>
  <c r="U1054" i="21"/>
  <c r="U1063" i="21"/>
  <c r="Y85" i="21"/>
  <c r="Y109" i="21"/>
  <c r="Y147" i="21"/>
  <c r="Y199" i="21"/>
  <c r="Y546" i="21"/>
  <c r="Y556" i="21"/>
  <c r="Y686" i="21"/>
  <c r="U13" i="21"/>
  <c r="U15" i="21"/>
  <c r="U17" i="21"/>
  <c r="U31" i="21"/>
  <c r="U33" i="21"/>
  <c r="U35" i="21"/>
  <c r="U37" i="21"/>
  <c r="U43" i="21"/>
  <c r="U45" i="21"/>
  <c r="U47" i="21"/>
  <c r="U59" i="21"/>
  <c r="W68" i="21"/>
  <c r="W72" i="21"/>
  <c r="U72" i="21"/>
  <c r="W86" i="21"/>
  <c r="U86" i="21"/>
  <c r="W94" i="21"/>
  <c r="W98" i="21"/>
  <c r="W116" i="21"/>
  <c r="U116" i="21"/>
  <c r="W124" i="21"/>
  <c r="U124" i="21"/>
  <c r="W148" i="21"/>
  <c r="U148" i="21"/>
  <c r="W157" i="21"/>
  <c r="U157" i="21"/>
  <c r="Y164" i="21"/>
  <c r="W168" i="21"/>
  <c r="U168" i="21"/>
  <c r="W176" i="21"/>
  <c r="W192" i="21"/>
  <c r="U192" i="21"/>
  <c r="W196" i="21"/>
  <c r="U196" i="21"/>
  <c r="W200" i="21"/>
  <c r="U200" i="21"/>
  <c r="W204" i="21"/>
  <c r="U204" i="21"/>
  <c r="W208" i="21"/>
  <c r="U208" i="21"/>
  <c r="W216" i="21"/>
  <c r="U216" i="21"/>
  <c r="W220" i="21"/>
  <c r="U220" i="21"/>
  <c r="W228" i="21"/>
  <c r="U228" i="21"/>
  <c r="Y241" i="21"/>
  <c r="Y270" i="21"/>
  <c r="Y272" i="21"/>
  <c r="Y274" i="21"/>
  <c r="Y276" i="21"/>
  <c r="Y292" i="21"/>
  <c r="Y304" i="21"/>
  <c r="Y315" i="21"/>
  <c r="Y323" i="21"/>
  <c r="Y331" i="21"/>
  <c r="Y355" i="21"/>
  <c r="Y416" i="21"/>
  <c r="Y440" i="21"/>
  <c r="Y452" i="21"/>
  <c r="Y516" i="21"/>
  <c r="Y532" i="21"/>
  <c r="Y616" i="21"/>
  <c r="Y79" i="21"/>
  <c r="Y89" i="21"/>
  <c r="Y101" i="21"/>
  <c r="Y105" i="21"/>
  <c r="Y123" i="21"/>
  <c r="Y131" i="21"/>
  <c r="Y171" i="21"/>
  <c r="Y175" i="21"/>
  <c r="Y179" i="21"/>
  <c r="Y203" i="21"/>
  <c r="Y211" i="21"/>
  <c r="Y249" i="21"/>
  <c r="Y251" i="21"/>
  <c r="Y325" i="21"/>
  <c r="Y341" i="21"/>
  <c r="Y349" i="21"/>
  <c r="Y357" i="21"/>
  <c r="Y373" i="21"/>
  <c r="Y520" i="21"/>
  <c r="N1114" i="21"/>
  <c r="B7" i="24" s="1"/>
  <c r="Y73" i="21"/>
  <c r="Y77" i="21"/>
  <c r="Y81" i="21"/>
  <c r="Y99" i="21"/>
  <c r="Y103" i="21"/>
  <c r="Y107" i="21"/>
  <c r="Y117" i="21"/>
  <c r="Y121" i="21"/>
  <c r="Y125" i="21"/>
  <c r="Y129" i="21"/>
  <c r="Y133" i="21"/>
  <c r="Y141" i="21"/>
  <c r="Y145" i="21"/>
  <c r="Y149" i="21"/>
  <c r="Y158" i="21"/>
  <c r="Y162" i="21"/>
  <c r="Y173" i="21"/>
  <c r="Y197" i="21"/>
  <c r="Y201" i="21"/>
  <c r="Y205" i="21"/>
  <c r="Y209" i="21"/>
  <c r="Y217" i="21"/>
  <c r="Y225" i="21"/>
  <c r="Y229" i="21"/>
  <c r="Y243" i="21"/>
  <c r="Y313" i="21"/>
  <c r="Y329" i="21"/>
  <c r="Y353" i="21"/>
  <c r="Y361" i="21"/>
  <c r="Y369" i="21"/>
  <c r="Y384" i="21"/>
  <c r="Y388" i="21"/>
  <c r="Y390" i="21"/>
  <c r="Y392" i="21"/>
  <c r="Y394" i="21"/>
  <c r="Y396" i="21"/>
  <c r="Y408" i="21"/>
  <c r="W437" i="21"/>
  <c r="Y528" i="21"/>
  <c r="Y600" i="21"/>
  <c r="Y602" i="21"/>
  <c r="W658" i="21"/>
  <c r="W703" i="21"/>
  <c r="Y71" i="21"/>
  <c r="Y75" i="21"/>
  <c r="Y119" i="21"/>
  <c r="Y127" i="21"/>
  <c r="Y167" i="21"/>
  <c r="Y187" i="21"/>
  <c r="Y191" i="21"/>
  <c r="Y195" i="21"/>
  <c r="Y227" i="21"/>
  <c r="Y280" i="21"/>
  <c r="Y284" i="21"/>
  <c r="Y306" i="21"/>
  <c r="Y317" i="21"/>
  <c r="Y420" i="21"/>
  <c r="Y448" i="21"/>
  <c r="Y496" i="21"/>
  <c r="Y500" i="21"/>
  <c r="O1114" i="21"/>
  <c r="W70" i="21"/>
  <c r="W88" i="21"/>
  <c r="W92" i="21"/>
  <c r="W96" i="21"/>
  <c r="W100" i="21"/>
  <c r="W134" i="21"/>
  <c r="W138" i="21"/>
  <c r="W146" i="21"/>
  <c r="W174" i="21"/>
  <c r="W182" i="21"/>
  <c r="W186" i="21"/>
  <c r="W190" i="21"/>
  <c r="W194" i="21"/>
  <c r="W198" i="21"/>
  <c r="W202" i="21"/>
  <c r="W206" i="21"/>
  <c r="W210" i="21"/>
  <c r="W214" i="21"/>
  <c r="W226" i="21"/>
  <c r="W230" i="21"/>
  <c r="Y245" i="21"/>
  <c r="Y264" i="21"/>
  <c r="Y296" i="21"/>
  <c r="Y309" i="21"/>
  <c r="Y311" i="21"/>
  <c r="Y327" i="21"/>
  <c r="Y335" i="21"/>
  <c r="Y359" i="21"/>
  <c r="Y375" i="21"/>
  <c r="Y524" i="21"/>
  <c r="Y570" i="21"/>
  <c r="Y632" i="21"/>
  <c r="Y438" i="21"/>
  <c r="W441" i="21"/>
  <c r="W449" i="21"/>
  <c r="W453" i="21"/>
  <c r="Y480" i="21"/>
  <c r="Y482" i="21"/>
  <c r="Y484" i="21"/>
  <c r="Y486" i="21"/>
  <c r="Y502" i="21"/>
  <c r="Y534" i="21"/>
  <c r="Y536" i="21"/>
  <c r="Y550" i="21"/>
  <c r="Y560" i="21"/>
  <c r="Y564" i="21"/>
  <c r="Y574" i="21"/>
  <c r="Y584" i="21"/>
  <c r="Y586" i="21"/>
  <c r="Y620" i="21"/>
  <c r="Y653" i="21"/>
  <c r="W654" i="21"/>
  <c r="W699" i="21"/>
  <c r="Y766" i="21"/>
  <c r="W767" i="21"/>
  <c r="Y806" i="21"/>
  <c r="Y816" i="21"/>
  <c r="Y826" i="21"/>
  <c r="Y832" i="21"/>
  <c r="Y834" i="21"/>
  <c r="W421" i="21"/>
  <c r="Y436" i="21"/>
  <c r="Y450" i="21"/>
  <c r="Y454" i="21"/>
  <c r="Y488" i="21"/>
  <c r="Y506" i="21"/>
  <c r="Y510" i="21"/>
  <c r="Y512" i="21"/>
  <c r="Y538" i="21"/>
  <c r="Y544" i="21"/>
  <c r="Y578" i="21"/>
  <c r="Y588" i="21"/>
  <c r="Y590" i="21"/>
  <c r="Y610" i="21"/>
  <c r="Y636" i="21"/>
  <c r="Y694" i="21"/>
  <c r="W695" i="21"/>
  <c r="Y722" i="21"/>
  <c r="W723" i="21"/>
  <c r="Y422" i="21"/>
  <c r="W429" i="21"/>
  <c r="W439" i="21"/>
  <c r="W451" i="21"/>
  <c r="Y490" i="21"/>
  <c r="Y494" i="21"/>
  <c r="Y514" i="21"/>
  <c r="Y540" i="21"/>
  <c r="Y552" i="21"/>
  <c r="Y562" i="21"/>
  <c r="Y566" i="21"/>
  <c r="Y582" i="21"/>
  <c r="Y594" i="21"/>
  <c r="W611" i="21"/>
  <c r="Y628" i="21"/>
  <c r="Y690" i="21"/>
  <c r="W787" i="21"/>
  <c r="W613" i="21"/>
  <c r="W637" i="21"/>
  <c r="W649" i="21"/>
  <c r="W663" i="21"/>
  <c r="W667" i="21"/>
  <c r="W671" i="21"/>
  <c r="Y706" i="21"/>
  <c r="W707" i="21"/>
  <c r="Y726" i="21"/>
  <c r="Y730" i="21"/>
  <c r="W731" i="21"/>
  <c r="W739" i="21"/>
  <c r="W743" i="21"/>
  <c r="W771" i="21"/>
  <c r="W775" i="21"/>
  <c r="Y851" i="21"/>
  <c r="Y614" i="21"/>
  <c r="Y634" i="21"/>
  <c r="Y674" i="21"/>
  <c r="W675" i="21"/>
  <c r="Y678" i="21"/>
  <c r="W679" i="21"/>
  <c r="Y710" i="21"/>
  <c r="W711" i="21"/>
  <c r="Y734" i="21"/>
  <c r="Y738" i="21"/>
  <c r="Y742" i="21"/>
  <c r="Y746" i="21"/>
  <c r="W747" i="21"/>
  <c r="W863" i="21"/>
  <c r="Y903" i="21"/>
  <c r="W635" i="21"/>
  <c r="W643" i="21"/>
  <c r="Y682" i="21"/>
  <c r="W683" i="21"/>
  <c r="Y714" i="21"/>
  <c r="Y718" i="21"/>
  <c r="Y750" i="21"/>
  <c r="W751" i="21"/>
  <c r="Y758" i="21"/>
  <c r="W759" i="21"/>
  <c r="W763" i="21"/>
  <c r="Y796" i="21"/>
  <c r="Y668" i="21"/>
  <c r="Y676" i="21"/>
  <c r="Y680" i="21"/>
  <c r="Y684" i="21"/>
  <c r="Y688" i="21"/>
  <c r="Y692" i="21"/>
  <c r="Y696" i="21"/>
  <c r="Y708" i="21"/>
  <c r="Y712" i="21"/>
  <c r="Y716" i="21"/>
  <c r="Y720" i="21"/>
  <c r="Y724" i="21"/>
  <c r="Y728" i="21"/>
  <c r="Y732" i="21"/>
  <c r="Y736" i="21"/>
  <c r="Y740" i="21"/>
  <c r="Y748" i="21"/>
  <c r="Y752" i="21"/>
  <c r="Y756" i="21"/>
  <c r="Y760" i="21"/>
  <c r="Y768" i="21"/>
  <c r="Y772" i="21"/>
  <c r="Y776" i="21"/>
  <c r="Y780" i="21"/>
  <c r="Y784" i="21"/>
  <c r="Y798" i="21"/>
  <c r="Y808" i="21"/>
  <c r="Y810" i="21"/>
  <c r="Y818" i="21"/>
  <c r="Y836" i="21"/>
  <c r="Y913" i="21"/>
  <c r="Y915" i="21"/>
  <c r="Y940" i="21"/>
  <c r="W652" i="21"/>
  <c r="W656" i="21"/>
  <c r="W661" i="21"/>
  <c r="W665" i="21"/>
  <c r="W669" i="21"/>
  <c r="W673" i="21"/>
  <c r="W681" i="21"/>
  <c r="W685" i="21"/>
  <c r="W689" i="21"/>
  <c r="W693" i="21"/>
  <c r="W697" i="21"/>
  <c r="W701" i="21"/>
  <c r="W705" i="21"/>
  <c r="W709" i="21"/>
  <c r="W713" i="21"/>
  <c r="W717" i="21"/>
  <c r="W721" i="21"/>
  <c r="W725" i="21"/>
  <c r="W729" i="21"/>
  <c r="W733" i="21"/>
  <c r="W737" i="21"/>
  <c r="W741" i="21"/>
  <c r="W749" i="21"/>
  <c r="W757" i="21"/>
  <c r="W761" i="21"/>
  <c r="W765" i="21"/>
  <c r="W769" i="21"/>
  <c r="W777" i="21"/>
  <c r="W785" i="21"/>
  <c r="Y800" i="21"/>
  <c r="Y812" i="21"/>
  <c r="Y822" i="21"/>
  <c r="Y838" i="21"/>
  <c r="Y956" i="21"/>
  <c r="Y774" i="21"/>
  <c r="Y778" i="21"/>
  <c r="Y782" i="21"/>
  <c r="Y786" i="21"/>
  <c r="Y802" i="21"/>
  <c r="Y814" i="21"/>
  <c r="Y824" i="21"/>
  <c r="Y846" i="21"/>
  <c r="U849" i="21"/>
  <c r="P1115" i="21"/>
  <c r="Y907" i="21"/>
  <c r="Y928" i="21"/>
  <c r="Y948" i="21"/>
  <c r="Y877" i="21"/>
  <c r="Y883" i="21"/>
  <c r="Y885" i="21"/>
  <c r="Y891" i="21"/>
  <c r="Y893" i="21"/>
  <c r="Y897" i="21"/>
  <c r="Y921" i="21"/>
  <c r="Y924" i="21"/>
  <c r="Y952" i="21"/>
  <c r="Y849" i="21"/>
  <c r="Y853" i="21"/>
  <c r="Y871" i="21"/>
  <c r="Y905" i="21"/>
  <c r="Y909" i="21"/>
  <c r="Y911" i="21"/>
  <c r="Y968" i="21"/>
  <c r="Y869" i="21"/>
  <c r="Y875" i="21"/>
  <c r="Y879" i="21"/>
  <c r="Y881" i="21"/>
  <c r="Y895" i="21"/>
  <c r="Y899" i="21"/>
  <c r="Y901" i="21"/>
  <c r="Y919" i="21"/>
  <c r="Y960" i="21"/>
  <c r="W1006" i="21"/>
  <c r="W925" i="21"/>
  <c r="W929" i="21"/>
  <c r="W937" i="21"/>
  <c r="W941" i="21"/>
  <c r="W949" i="21"/>
  <c r="W953" i="21"/>
  <c r="W957" i="21"/>
  <c r="W961" i="21"/>
  <c r="W973" i="21"/>
  <c r="W981" i="21"/>
  <c r="W985" i="21"/>
  <c r="N1115" i="21"/>
  <c r="Y922" i="21"/>
  <c r="Y926" i="21"/>
  <c r="Y942" i="21"/>
  <c r="Y946" i="21"/>
  <c r="Y950" i="21"/>
  <c r="Y954" i="21"/>
  <c r="Y958" i="21"/>
  <c r="Y966" i="21"/>
  <c r="Y970" i="21"/>
  <c r="Y974" i="21"/>
  <c r="Y978" i="21"/>
  <c r="Y986" i="21"/>
  <c r="W1015" i="21"/>
  <c r="W1055" i="21"/>
  <c r="O1115" i="21"/>
  <c r="W943" i="21"/>
  <c r="W947" i="21"/>
  <c r="W951" i="21"/>
  <c r="W983" i="21"/>
  <c r="Y991" i="21"/>
  <c r="Y1020" i="21"/>
  <c r="W1029" i="21"/>
  <c r="W1040" i="21"/>
  <c r="W1024" i="21"/>
  <c r="W1028" i="21"/>
  <c r="W1032" i="21"/>
  <c r="W1038" i="21"/>
  <c r="W1042" i="21"/>
  <c r="W1044" i="21"/>
  <c r="W1048" i="21"/>
  <c r="W1061" i="21"/>
  <c r="W1065" i="21"/>
  <c r="W1069" i="21"/>
  <c r="W1073" i="21"/>
  <c r="W1077" i="21"/>
  <c r="W1081" i="21"/>
  <c r="W1085" i="21"/>
  <c r="W1089" i="21"/>
  <c r="W1009" i="21"/>
  <c r="Y1014" i="21"/>
  <c r="W1017" i="21"/>
  <c r="Y1022" i="21"/>
  <c r="Y1024" i="21"/>
  <c r="W1031" i="21"/>
  <c r="W1036" i="21"/>
  <c r="W1046" i="21"/>
  <c r="W1050" i="21"/>
  <c r="W1011" i="21"/>
  <c r="Y1016" i="21"/>
  <c r="W1019" i="21"/>
  <c r="W1026" i="21"/>
  <c r="W1052" i="21"/>
  <c r="W1057" i="21"/>
  <c r="Y1066" i="21"/>
  <c r="Y1070" i="21"/>
  <c r="Y1074" i="21"/>
  <c r="Y1078" i="21"/>
  <c r="Y1082" i="21"/>
  <c r="Y1086" i="21"/>
  <c r="Y1090" i="21"/>
  <c r="Y1096" i="21"/>
  <c r="Y1098" i="21"/>
  <c r="Y1102" i="21"/>
  <c r="W1059" i="21"/>
  <c r="W1063" i="21"/>
  <c r="W1067" i="21"/>
  <c r="W1071" i="21"/>
  <c r="W1075" i="21"/>
  <c r="W1079" i="21"/>
  <c r="W1083" i="21"/>
  <c r="W1087" i="21"/>
  <c r="Y1064" i="21"/>
  <c r="Y1068" i="21"/>
  <c r="Y1072" i="21"/>
  <c r="Y1076" i="21"/>
  <c r="Y1080" i="21"/>
  <c r="Y1084" i="21"/>
  <c r="Y1088" i="21"/>
  <c r="I59" i="10"/>
  <c r="I17" i="10"/>
  <c r="P1116" i="21" l="1"/>
  <c r="N1116" i="21"/>
  <c r="O1116" i="21"/>
  <c r="W1116" i="21" s="1"/>
  <c r="I114" i="10"/>
  <c r="I83" i="10"/>
  <c r="I21" i="10"/>
  <c r="I24" i="10"/>
  <c r="I76" i="10"/>
  <c r="I105" i="10"/>
  <c r="I116" i="10"/>
  <c r="I22" i="10"/>
  <c r="I29" i="10"/>
  <c r="I103" i="10"/>
  <c r="I91" i="10"/>
  <c r="I34" i="10"/>
  <c r="I33" i="10"/>
  <c r="I115" i="10"/>
  <c r="I23" i="10"/>
  <c r="I102" i="10"/>
  <c r="I75" i="10"/>
  <c r="I14" i="10"/>
  <c r="I16" i="10"/>
  <c r="I20" i="10"/>
  <c r="I113" i="10"/>
  <c r="I25" i="10"/>
  <c r="I35" i="10"/>
  <c r="I79" i="10"/>
  <c r="I80" i="10"/>
  <c r="I52" i="10"/>
  <c r="I13" i="10"/>
  <c r="I28" i="10"/>
  <c r="I43" i="10"/>
  <c r="I77" i="10"/>
  <c r="I41" i="10"/>
  <c r="I56" i="10"/>
  <c r="I74" i="10"/>
  <c r="I40" i="10"/>
  <c r="I64" i="10"/>
  <c r="I47" i="10"/>
  <c r="I61" i="10"/>
  <c r="I58" i="10"/>
  <c r="I54" i="10"/>
  <c r="I45" i="10"/>
  <c r="I46" i="10"/>
  <c r="I48" i="10"/>
  <c r="I50" i="10"/>
  <c r="I51" i="10"/>
  <c r="I106" i="10"/>
  <c r="I55" i="10"/>
  <c r="I82" i="10"/>
  <c r="I92" i="10"/>
  <c r="I97" i="10"/>
  <c r="I117" i="10"/>
  <c r="I118" i="10"/>
  <c r="I11" i="10"/>
  <c r="I26" i="10"/>
  <c r="I53" i="10"/>
  <c r="I49" i="10"/>
  <c r="I65" i="10"/>
  <c r="I67" i="10"/>
  <c r="I68" i="10"/>
  <c r="I69" i="10"/>
  <c r="I84" i="10"/>
  <c r="I30" i="10"/>
  <c r="I96" i="10"/>
  <c r="I57" i="10"/>
  <c r="I62" i="10"/>
  <c r="I44" i="10"/>
  <c r="I72" i="10"/>
  <c r="I85" i="10"/>
  <c r="I70" i="10"/>
  <c r="I71" i="10"/>
  <c r="I63" i="10"/>
  <c r="I15" i="10"/>
  <c r="I18" i="10"/>
  <c r="I32" i="10"/>
  <c r="I31" i="10"/>
  <c r="I116" i="22"/>
  <c r="I79" i="22"/>
  <c r="I64" i="22"/>
  <c r="I59" i="22"/>
  <c r="I25" i="22"/>
  <c r="I22" i="22"/>
  <c r="I21" i="22"/>
  <c r="I17" i="22"/>
  <c r="I33" i="22"/>
  <c r="I34" i="22"/>
  <c r="I102" i="22"/>
  <c r="I96" i="22"/>
  <c r="I91" i="22"/>
  <c r="I103" i="22"/>
  <c r="I31" i="22"/>
  <c r="I32" i="22"/>
  <c r="I29" i="22"/>
  <c r="I35" i="22"/>
  <c r="I30" i="22"/>
  <c r="I28" i="22"/>
  <c r="I26" i="22"/>
  <c r="I24" i="22"/>
  <c r="I23" i="22"/>
  <c r="I20" i="22"/>
  <c r="I18" i="22"/>
  <c r="I16" i="22"/>
  <c r="I15" i="22"/>
  <c r="I13" i="22"/>
  <c r="I14" i="22"/>
  <c r="I11" i="22"/>
  <c r="I118" i="22"/>
  <c r="I115" i="22"/>
  <c r="I114" i="22"/>
  <c r="I113" i="22"/>
  <c r="I117" i="22"/>
  <c r="I105" i="22"/>
  <c r="I97" i="22"/>
  <c r="I92" i="22"/>
  <c r="I84" i="22"/>
  <c r="I82" i="22"/>
  <c r="I80" i="22"/>
  <c r="I77" i="22"/>
  <c r="I76" i="22"/>
  <c r="I75" i="22"/>
  <c r="I74" i="22"/>
  <c r="I63" i="22"/>
  <c r="I55" i="22"/>
  <c r="I71" i="22"/>
  <c r="I70" i="22"/>
  <c r="I69" i="22"/>
  <c r="I68" i="22"/>
  <c r="I67" i="22"/>
  <c r="I106" i="22"/>
  <c r="I85" i="22"/>
  <c r="I72" i="22"/>
  <c r="I65" i="22"/>
  <c r="I56" i="22"/>
  <c r="I49" i="22"/>
  <c r="I51" i="22"/>
  <c r="I52" i="22"/>
  <c r="I47" i="22"/>
  <c r="I50" i="22"/>
  <c r="I48" i="22"/>
  <c r="I46" i="22"/>
  <c r="I83" i="22"/>
  <c r="I45" i="22"/>
  <c r="I44" i="22"/>
  <c r="I43" i="22"/>
  <c r="I54" i="22"/>
  <c r="I62" i="22"/>
  <c r="I57" i="22"/>
  <c r="I58" i="22"/>
  <c r="I53" i="22"/>
  <c r="I61" i="22"/>
  <c r="I41" i="22"/>
  <c r="I40" i="22"/>
  <c r="K117" i="32" l="1"/>
  <c r="K102" i="32"/>
  <c r="K97" i="32"/>
  <c r="K75" i="32"/>
  <c r="K59" i="32"/>
  <c r="K34" i="32"/>
  <c r="K25" i="32"/>
  <c r="K24" i="32"/>
  <c r="K21" i="32"/>
  <c r="K20" i="32"/>
  <c r="K17" i="32"/>
  <c r="K16" i="32"/>
  <c r="K14" i="32"/>
  <c r="K13" i="32"/>
  <c r="M118" i="32"/>
  <c r="K118" i="32"/>
  <c r="M117" i="32"/>
  <c r="M116" i="32"/>
  <c r="M115" i="32"/>
  <c r="M114" i="32"/>
  <c r="M113" i="32"/>
  <c r="M106" i="32"/>
  <c r="M105" i="32"/>
  <c r="M103" i="32"/>
  <c r="M102" i="32"/>
  <c r="M97" i="32"/>
  <c r="M96" i="32"/>
  <c r="M92" i="32"/>
  <c r="M91" i="32"/>
  <c r="M85" i="32"/>
  <c r="M84" i="32"/>
  <c r="M83" i="32"/>
  <c r="M82" i="32"/>
  <c r="M80" i="32"/>
  <c r="M79" i="32"/>
  <c r="M77" i="32"/>
  <c r="M76" i="32"/>
  <c r="M75" i="32"/>
  <c r="M74" i="32"/>
  <c r="M72" i="32"/>
  <c r="M71" i="32"/>
  <c r="M70" i="32"/>
  <c r="M69" i="32"/>
  <c r="M68" i="32"/>
  <c r="M67" i="32"/>
  <c r="M65" i="32"/>
  <c r="M64" i="32"/>
  <c r="M63" i="32"/>
  <c r="M62" i="32"/>
  <c r="M61" i="32"/>
  <c r="M59" i="32"/>
  <c r="H59" i="32"/>
  <c r="M58" i="32"/>
  <c r="M57" i="32"/>
  <c r="M56" i="32"/>
  <c r="M55" i="32"/>
  <c r="M54" i="32"/>
  <c r="M53" i="32"/>
  <c r="M52" i="32"/>
  <c r="M51" i="32"/>
  <c r="M50" i="32"/>
  <c r="M49" i="32"/>
  <c r="M48" i="32"/>
  <c r="M47" i="32"/>
  <c r="M46" i="32"/>
  <c r="M45" i="32"/>
  <c r="M44" i="32"/>
  <c r="M43" i="32"/>
  <c r="M41" i="32"/>
  <c r="M40" i="32"/>
  <c r="M35" i="32"/>
  <c r="M34" i="32"/>
  <c r="M33" i="32"/>
  <c r="M32" i="32"/>
  <c r="M31" i="32"/>
  <c r="M30" i="32"/>
  <c r="M29" i="32"/>
  <c r="M28" i="32"/>
  <c r="M26" i="32"/>
  <c r="M25" i="32"/>
  <c r="M24" i="32"/>
  <c r="M23" i="32"/>
  <c r="M22" i="32"/>
  <c r="M21" i="32"/>
  <c r="M20" i="32"/>
  <c r="M18" i="32"/>
  <c r="M17" i="32"/>
  <c r="H17" i="32"/>
  <c r="M16" i="32"/>
  <c r="M15" i="32"/>
  <c r="M14" i="32"/>
  <c r="M13" i="32"/>
  <c r="M11" i="32"/>
  <c r="M8" i="32"/>
  <c r="H8" i="32"/>
  <c r="J7" i="32" s="1"/>
  <c r="T3" i="32"/>
  <c r="M87" i="22"/>
  <c r="M112" i="32" l="1"/>
  <c r="M119" i="32" s="1"/>
  <c r="M104" i="32"/>
  <c r="M93" i="32"/>
  <c r="M98" i="32"/>
  <c r="M19" i="32"/>
  <c r="M81" i="32"/>
  <c r="M73" i="32"/>
  <c r="I93" i="32"/>
  <c r="M27" i="32"/>
  <c r="M60" i="32"/>
  <c r="M78" i="32"/>
  <c r="M39" i="32"/>
  <c r="M66" i="32"/>
  <c r="M42" i="32"/>
  <c r="M101" i="32"/>
  <c r="I98" i="32"/>
  <c r="K98" i="32" s="1"/>
  <c r="J17" i="32"/>
  <c r="J59" i="32"/>
  <c r="I39" i="32"/>
  <c r="I60" i="32"/>
  <c r="I112" i="32"/>
  <c r="I119" i="32" s="1"/>
  <c r="I12" i="32"/>
  <c r="I27" i="32"/>
  <c r="I42" i="32"/>
  <c r="I66" i="32"/>
  <c r="I101" i="32"/>
  <c r="I78" i="32"/>
  <c r="K116" i="32"/>
  <c r="I81" i="32"/>
  <c r="M12" i="32"/>
  <c r="I19" i="32"/>
  <c r="I73" i="32"/>
  <c r="I104" i="32"/>
  <c r="K96" i="32"/>
  <c r="T3" i="10"/>
  <c r="M107" i="32" l="1"/>
  <c r="M10" i="32"/>
  <c r="M36" i="32" s="1"/>
  <c r="M86" i="32"/>
  <c r="I107" i="32"/>
  <c r="I86" i="32"/>
  <c r="I10" i="32"/>
  <c r="D578" i="31"/>
  <c r="D494" i="31"/>
  <c r="D186" i="31"/>
  <c r="D160" i="31"/>
  <c r="D26" i="31"/>
  <c r="L20" i="31"/>
  <c r="I20" i="31"/>
  <c r="R14" i="31"/>
  <c r="U10" i="31"/>
  <c r="T10" i="31"/>
  <c r="S10" i="31"/>
  <c r="R10" i="31"/>
  <c r="AD587" i="30"/>
  <c r="AD586" i="30"/>
  <c r="AD585" i="30"/>
  <c r="AD583" i="30"/>
  <c r="AD582" i="30"/>
  <c r="AD581" i="30"/>
  <c r="AD580" i="30"/>
  <c r="AD575" i="30"/>
  <c r="AD574" i="30"/>
  <c r="AD573" i="30"/>
  <c r="AD572" i="30"/>
  <c r="AD571" i="30"/>
  <c r="AD570" i="30"/>
  <c r="AD569" i="30"/>
  <c r="AD568" i="30"/>
  <c r="AD566" i="30"/>
  <c r="D566" i="30"/>
  <c r="D566" i="31" s="1"/>
  <c r="AD565" i="30"/>
  <c r="AD563" i="30"/>
  <c r="AD562" i="30"/>
  <c r="AD561" i="30"/>
  <c r="AD560" i="30"/>
  <c r="AD559" i="30"/>
  <c r="AD558" i="30"/>
  <c r="AD557" i="30"/>
  <c r="AD556" i="30"/>
  <c r="AD554" i="30"/>
  <c r="AD552" i="30"/>
  <c r="D552" i="30"/>
  <c r="D552" i="31" s="1"/>
  <c r="AD551" i="30"/>
  <c r="D551" i="30"/>
  <c r="AD548" i="30"/>
  <c r="AD547" i="30"/>
  <c r="AD545" i="30"/>
  <c r="AD543" i="30"/>
  <c r="AD542" i="30"/>
  <c r="AD541" i="30"/>
  <c r="AD540" i="30"/>
  <c r="AD539" i="30"/>
  <c r="AD538" i="30"/>
  <c r="AD537" i="30"/>
  <c r="AD536" i="30"/>
  <c r="AD534" i="30"/>
  <c r="D534" i="30"/>
  <c r="D534" i="31" s="1"/>
  <c r="AD532" i="30"/>
  <c r="AD531" i="30"/>
  <c r="AD530" i="30"/>
  <c r="AD529" i="30"/>
  <c r="AD528" i="30"/>
  <c r="AD527" i="30"/>
  <c r="AD526" i="30"/>
  <c r="AD524" i="30"/>
  <c r="D524" i="30"/>
  <c r="D524" i="31" s="1"/>
  <c r="AD523" i="30"/>
  <c r="D523" i="30"/>
  <c r="AD521" i="30"/>
  <c r="AD519" i="30"/>
  <c r="AD517" i="30"/>
  <c r="D517" i="30"/>
  <c r="D517" i="31" s="1"/>
  <c r="AD515" i="30"/>
  <c r="AD514" i="30"/>
  <c r="AD513" i="30"/>
  <c r="D513" i="30"/>
  <c r="D513" i="31" s="1"/>
  <c r="AD511" i="30"/>
  <c r="AD510" i="30"/>
  <c r="AD508" i="30"/>
  <c r="AD507" i="30"/>
  <c r="AD506" i="30"/>
  <c r="AD504" i="30"/>
  <c r="AD503" i="30"/>
  <c r="AD502" i="30"/>
  <c r="AD501" i="30"/>
  <c r="AD500" i="30"/>
  <c r="AD498" i="30"/>
  <c r="AD497" i="30"/>
  <c r="AD496" i="30"/>
  <c r="AD492" i="30"/>
  <c r="AD491" i="30"/>
  <c r="D491" i="30"/>
  <c r="D491" i="31" s="1"/>
  <c r="AD490" i="30"/>
  <c r="AD489" i="30"/>
  <c r="AD488" i="30"/>
  <c r="AD487" i="30"/>
  <c r="AD486" i="30"/>
  <c r="AD485" i="30"/>
  <c r="AD484" i="30"/>
  <c r="AD483" i="30"/>
  <c r="AD481" i="30"/>
  <c r="AD480" i="30"/>
  <c r="AD479" i="30"/>
  <c r="AD478" i="30"/>
  <c r="AD477" i="30"/>
  <c r="AD476" i="30"/>
  <c r="AD474" i="30"/>
  <c r="AD473" i="30"/>
  <c r="AD472" i="30"/>
  <c r="AD471" i="30"/>
  <c r="AD470" i="30"/>
  <c r="AD469" i="30"/>
  <c r="AD468" i="30"/>
  <c r="AD467" i="30"/>
  <c r="AD464" i="30"/>
  <c r="AD463" i="30"/>
  <c r="AD462" i="30"/>
  <c r="AD461" i="30"/>
  <c r="AD460" i="30"/>
  <c r="AD459" i="30"/>
  <c r="AD457" i="30"/>
  <c r="AD456" i="30"/>
  <c r="AD455" i="30"/>
  <c r="AD454" i="30"/>
  <c r="AD453" i="30"/>
  <c r="AD452" i="30"/>
  <c r="AD451" i="30"/>
  <c r="AD450" i="30"/>
  <c r="AD447" i="30"/>
  <c r="AD446" i="30"/>
  <c r="AD444" i="30"/>
  <c r="AD443" i="30"/>
  <c r="AD442" i="30"/>
  <c r="D442" i="30"/>
  <c r="AD439" i="30"/>
  <c r="AD437" i="30"/>
  <c r="AD436" i="30"/>
  <c r="D436" i="30"/>
  <c r="D436" i="31" s="1"/>
  <c r="AD435" i="30"/>
  <c r="AD434" i="30"/>
  <c r="AD432" i="30"/>
  <c r="AD431" i="30"/>
  <c r="AD429" i="30"/>
  <c r="D429" i="30"/>
  <c r="D429" i="31" s="1"/>
  <c r="AD428" i="30"/>
  <c r="AD427" i="30"/>
  <c r="AD425" i="30"/>
  <c r="D425" i="30"/>
  <c r="D425" i="31" s="1"/>
  <c r="AD424" i="30"/>
  <c r="AD423" i="30"/>
  <c r="AD420" i="30"/>
  <c r="D420" i="30"/>
  <c r="D420" i="31" s="1"/>
  <c r="AD419" i="30"/>
  <c r="AD418" i="30"/>
  <c r="AD416" i="30"/>
  <c r="D416" i="30"/>
  <c r="D416" i="31" s="1"/>
  <c r="AD415" i="30"/>
  <c r="AD414" i="30"/>
  <c r="AD411" i="30"/>
  <c r="D411" i="30"/>
  <c r="D411" i="31" s="1"/>
  <c r="AD410" i="30"/>
  <c r="AD409" i="30"/>
  <c r="AD407" i="30"/>
  <c r="D407" i="30"/>
  <c r="D407" i="31" s="1"/>
  <c r="AD406" i="30"/>
  <c r="AD405" i="30"/>
  <c r="AD402" i="30"/>
  <c r="D402" i="30"/>
  <c r="D402" i="31" s="1"/>
  <c r="AD401" i="30"/>
  <c r="AD400" i="30"/>
  <c r="AD398" i="30"/>
  <c r="D398" i="30"/>
  <c r="D398" i="31" s="1"/>
  <c r="AD397" i="30"/>
  <c r="AD396" i="30"/>
  <c r="AD394" i="30"/>
  <c r="AD393" i="30"/>
  <c r="AD392" i="30"/>
  <c r="AD387" i="30"/>
  <c r="D387" i="30"/>
  <c r="D387" i="31" s="1"/>
  <c r="AD386" i="30"/>
  <c r="AD385" i="30"/>
  <c r="AD384" i="30"/>
  <c r="AD382" i="30"/>
  <c r="AD381" i="30"/>
  <c r="AD379" i="30"/>
  <c r="AD377" i="30"/>
  <c r="D377" i="30"/>
  <c r="D377" i="31" s="1"/>
  <c r="AD376" i="30"/>
  <c r="AD375" i="30"/>
  <c r="AD374" i="30"/>
  <c r="AD373" i="30"/>
  <c r="AD372" i="30"/>
  <c r="AD371" i="30"/>
  <c r="AD369" i="30"/>
  <c r="AD368" i="30"/>
  <c r="AD366" i="30"/>
  <c r="AD365" i="30"/>
  <c r="AD364" i="30"/>
  <c r="D364" i="30"/>
  <c r="AD362" i="30"/>
  <c r="D362" i="30"/>
  <c r="D362" i="31" s="1"/>
  <c r="AD361" i="30"/>
  <c r="AD360" i="30"/>
  <c r="D360" i="30"/>
  <c r="D360" i="31" s="1"/>
  <c r="AD359" i="30"/>
  <c r="D359" i="30"/>
  <c r="D359" i="31" s="1"/>
  <c r="AD358" i="30"/>
  <c r="AD357" i="30"/>
  <c r="AD355" i="30"/>
  <c r="AD354" i="30"/>
  <c r="D354" i="30"/>
  <c r="D354" i="31" s="1"/>
  <c r="AD352" i="30"/>
  <c r="AD351" i="30"/>
  <c r="AD350" i="30"/>
  <c r="D350" i="30"/>
  <c r="AD348" i="30"/>
  <c r="AD347" i="30"/>
  <c r="AD345" i="30"/>
  <c r="AD344" i="30"/>
  <c r="AD343" i="30"/>
  <c r="AD342" i="30"/>
  <c r="AD341" i="30"/>
  <c r="AD340" i="30"/>
  <c r="AD339" i="30"/>
  <c r="AD338" i="30"/>
  <c r="D338" i="30"/>
  <c r="D338" i="31" s="1"/>
  <c r="AD337" i="30"/>
  <c r="AD335" i="30"/>
  <c r="AD334" i="30"/>
  <c r="AD331" i="30"/>
  <c r="D331" i="30"/>
  <c r="D331" i="31" s="1"/>
  <c r="AD330" i="30"/>
  <c r="AD329" i="30"/>
  <c r="D329" i="30"/>
  <c r="D329" i="31" s="1"/>
  <c r="AD328" i="30"/>
  <c r="AD327" i="30"/>
  <c r="AD326" i="30"/>
  <c r="AD325" i="30"/>
  <c r="AD324" i="30"/>
  <c r="D324" i="30"/>
  <c r="AD322" i="30"/>
  <c r="AD321" i="30"/>
  <c r="AD320" i="30"/>
  <c r="D320" i="30"/>
  <c r="AD318" i="30"/>
  <c r="AD317" i="30"/>
  <c r="AD316" i="30"/>
  <c r="D316" i="30"/>
  <c r="D316" i="31" s="1"/>
  <c r="AD315" i="30"/>
  <c r="AD314" i="30"/>
  <c r="AD313" i="30"/>
  <c r="D313" i="30"/>
  <c r="D313" i="31" s="1"/>
  <c r="AD311" i="30"/>
  <c r="AD310" i="30"/>
  <c r="D310" i="30"/>
  <c r="D310" i="31" s="1"/>
  <c r="AD308" i="30"/>
  <c r="D308" i="30"/>
  <c r="D308" i="31" s="1"/>
  <c r="AD307" i="30"/>
  <c r="D307" i="30"/>
  <c r="D307" i="31" s="1"/>
  <c r="AD306" i="30"/>
  <c r="AD305" i="30"/>
  <c r="D305" i="30"/>
  <c r="D305" i="31" s="1"/>
  <c r="AD304" i="30"/>
  <c r="AD303" i="30"/>
  <c r="AD302" i="30"/>
  <c r="AD300" i="30"/>
  <c r="D300" i="30"/>
  <c r="D300" i="31" s="1"/>
  <c r="AD299" i="30"/>
  <c r="AD298" i="30"/>
  <c r="D298" i="30"/>
  <c r="D298" i="31" s="1"/>
  <c r="AD297" i="30"/>
  <c r="AD296" i="30"/>
  <c r="D296" i="30"/>
  <c r="D296" i="31" s="1"/>
  <c r="AD295" i="30"/>
  <c r="AD294" i="30"/>
  <c r="AD292" i="30"/>
  <c r="AD291" i="30"/>
  <c r="AD290" i="30"/>
  <c r="AD289" i="30"/>
  <c r="AD288" i="30"/>
  <c r="AD287" i="30"/>
  <c r="D287" i="30"/>
  <c r="D287" i="31" s="1"/>
  <c r="AD286" i="30"/>
  <c r="D286" i="30"/>
  <c r="AD283" i="30"/>
  <c r="AD282" i="30"/>
  <c r="AD281" i="30"/>
  <c r="AD280" i="30"/>
  <c r="D280" i="30"/>
  <c r="AD278" i="30"/>
  <c r="D278" i="30"/>
  <c r="D278" i="31" s="1"/>
  <c r="AD277" i="30"/>
  <c r="AD276" i="30"/>
  <c r="AD275" i="30"/>
  <c r="D275" i="30"/>
  <c r="D275" i="31" s="1"/>
  <c r="AD274" i="30"/>
  <c r="D274" i="30"/>
  <c r="D274" i="31" s="1"/>
  <c r="AD272" i="30"/>
  <c r="D272" i="30"/>
  <c r="D272" i="31" s="1"/>
  <c r="AD271" i="30"/>
  <c r="D271" i="30"/>
  <c r="D271" i="31" s="1"/>
  <c r="AD270" i="30"/>
  <c r="AD269" i="30"/>
  <c r="AD268" i="30"/>
  <c r="AD267" i="30"/>
  <c r="D267" i="30"/>
  <c r="D267" i="31" s="1"/>
  <c r="AD265" i="30"/>
  <c r="AD264" i="30"/>
  <c r="AD263" i="30"/>
  <c r="AD262" i="30"/>
  <c r="AD261" i="30"/>
  <c r="D261" i="30"/>
  <c r="D261" i="31" s="1"/>
  <c r="AD259" i="30"/>
  <c r="AD258" i="30"/>
  <c r="D258" i="30"/>
  <c r="D258" i="31" s="1"/>
  <c r="AD257" i="30"/>
  <c r="AD256" i="30"/>
  <c r="AD255" i="30"/>
  <c r="AD253" i="30"/>
  <c r="AD252" i="30"/>
  <c r="AD251" i="30"/>
  <c r="D251" i="30"/>
  <c r="D251" i="31" s="1"/>
  <c r="AD249" i="30"/>
  <c r="AD248" i="30"/>
  <c r="AD247" i="30"/>
  <c r="AD246" i="30"/>
  <c r="D246" i="30"/>
  <c r="AD244" i="30"/>
  <c r="AD243" i="30"/>
  <c r="D243" i="30"/>
  <c r="D243" i="31" s="1"/>
  <c r="AD242" i="30"/>
  <c r="AD241" i="30"/>
  <c r="D241" i="30"/>
  <c r="D241" i="31" s="1"/>
  <c r="AD239" i="30"/>
  <c r="AD238" i="30"/>
  <c r="AD237" i="30"/>
  <c r="AD236" i="30"/>
  <c r="AD235" i="30"/>
  <c r="D235" i="30"/>
  <c r="D235" i="31" s="1"/>
  <c r="AD233" i="30"/>
  <c r="AD232" i="30"/>
  <c r="AD231" i="30"/>
  <c r="AD230" i="30"/>
  <c r="AD229" i="30"/>
  <c r="AD228" i="30"/>
  <c r="AD227" i="30"/>
  <c r="AD226" i="30"/>
  <c r="AD225" i="30"/>
  <c r="AD224" i="30"/>
  <c r="AD222" i="30"/>
  <c r="AD221" i="30"/>
  <c r="AD220" i="30"/>
  <c r="AD219" i="30"/>
  <c r="D219" i="30"/>
  <c r="D219" i="31" s="1"/>
  <c r="AD218" i="30"/>
  <c r="D218" i="30"/>
  <c r="D218" i="31" s="1"/>
  <c r="AD217" i="30"/>
  <c r="D217" i="30"/>
  <c r="D217" i="31" s="1"/>
  <c r="AD216" i="30"/>
  <c r="D216" i="30"/>
  <c r="D216" i="31" s="1"/>
  <c r="AD214" i="30"/>
  <c r="AD213" i="30"/>
  <c r="D213" i="30"/>
  <c r="D213" i="31" s="1"/>
  <c r="AD212" i="30"/>
  <c r="AD210" i="30"/>
  <c r="AD209" i="30"/>
  <c r="D209" i="30"/>
  <c r="D209" i="31" s="1"/>
  <c r="AD208" i="30"/>
  <c r="AD207" i="30"/>
  <c r="AD206" i="30"/>
  <c r="AD205" i="30"/>
  <c r="AD200" i="30"/>
  <c r="D200" i="30"/>
  <c r="D200" i="31" s="1"/>
  <c r="AD199" i="30"/>
  <c r="AD198" i="30"/>
  <c r="AD197" i="30"/>
  <c r="AD196" i="30"/>
  <c r="AD195" i="30"/>
  <c r="AD194" i="30"/>
  <c r="AD192" i="30"/>
  <c r="D192" i="30"/>
  <c r="D192" i="31" s="1"/>
  <c r="AD191" i="30"/>
  <c r="D191" i="30"/>
  <c r="D191" i="31" s="1"/>
  <c r="AD190" i="30"/>
  <c r="D190" i="30"/>
  <c r="D190" i="31" s="1"/>
  <c r="AD189" i="30"/>
  <c r="D189" i="30"/>
  <c r="D189" i="31" s="1"/>
  <c r="AD188" i="30"/>
  <c r="D188" i="30"/>
  <c r="D188" i="31" s="1"/>
  <c r="AD187" i="30"/>
  <c r="D187" i="30"/>
  <c r="D187" i="31" s="1"/>
  <c r="AD185" i="30"/>
  <c r="D185" i="30"/>
  <c r="AD183" i="30"/>
  <c r="AD182" i="30"/>
  <c r="AD181" i="30"/>
  <c r="AD180" i="30"/>
  <c r="AD179" i="30"/>
  <c r="AD178" i="30"/>
  <c r="AD177" i="30"/>
  <c r="AD176" i="30"/>
  <c r="AD174" i="30"/>
  <c r="AD173" i="30"/>
  <c r="AD172" i="30"/>
  <c r="D172" i="30"/>
  <c r="D172" i="31" s="1"/>
  <c r="AD170" i="30"/>
  <c r="AD169" i="30"/>
  <c r="AD168" i="30"/>
  <c r="D168" i="30"/>
  <c r="D168" i="31" s="1"/>
  <c r="AD166" i="30"/>
  <c r="AD165" i="30"/>
  <c r="AD164" i="30"/>
  <c r="AD158" i="30"/>
  <c r="AD157" i="30"/>
  <c r="AD156" i="30"/>
  <c r="AD154" i="30"/>
  <c r="AD153" i="30"/>
  <c r="AD152" i="30"/>
  <c r="AD151" i="30"/>
  <c r="AD150" i="30"/>
  <c r="AD149" i="30"/>
  <c r="AD148" i="30"/>
  <c r="AD146" i="30"/>
  <c r="AD145" i="30"/>
  <c r="AD144" i="30"/>
  <c r="AD142" i="30"/>
  <c r="AD141" i="30"/>
  <c r="AD140" i="30"/>
  <c r="AD139" i="30"/>
  <c r="AD138" i="30"/>
  <c r="AD135" i="30"/>
  <c r="AD134" i="30"/>
  <c r="AD133" i="30"/>
  <c r="AD131" i="30"/>
  <c r="D131" i="30"/>
  <c r="D131" i="31" s="1"/>
  <c r="AD130" i="30"/>
  <c r="D130" i="30"/>
  <c r="D130" i="31" s="1"/>
  <c r="AD129" i="30"/>
  <c r="D129" i="30"/>
  <c r="D129" i="31" s="1"/>
  <c r="AD128" i="30"/>
  <c r="D128" i="30"/>
  <c r="AD126" i="30"/>
  <c r="AD125" i="30"/>
  <c r="AD123" i="30"/>
  <c r="AD121" i="30"/>
  <c r="D121" i="30"/>
  <c r="D121" i="31" s="1"/>
  <c r="AD120" i="30"/>
  <c r="AD119" i="30"/>
  <c r="D119" i="30"/>
  <c r="D119" i="31" s="1"/>
  <c r="AD118" i="30"/>
  <c r="AD117" i="30"/>
  <c r="D117" i="30"/>
  <c r="D117" i="31" s="1"/>
  <c r="AD116" i="30"/>
  <c r="AD115" i="30"/>
  <c r="AD113" i="30"/>
  <c r="AD112" i="30"/>
  <c r="AD111" i="30"/>
  <c r="AD110" i="30"/>
  <c r="AD109" i="30"/>
  <c r="AD108" i="30"/>
  <c r="AD106" i="30"/>
  <c r="AD105" i="30"/>
  <c r="D105" i="30"/>
  <c r="D105" i="31" s="1"/>
  <c r="AD104" i="30"/>
  <c r="AD103" i="30"/>
  <c r="AD102" i="30"/>
  <c r="D102" i="30"/>
  <c r="AD100" i="30"/>
  <c r="AD99" i="30"/>
  <c r="D99" i="30"/>
  <c r="D99" i="31" s="1"/>
  <c r="AD98" i="30"/>
  <c r="AD97" i="30"/>
  <c r="AD96" i="30"/>
  <c r="AD95" i="30"/>
  <c r="AD94" i="30"/>
  <c r="AD93" i="30"/>
  <c r="AD92" i="30"/>
  <c r="AD91" i="30"/>
  <c r="AD90" i="30"/>
  <c r="AD89" i="30"/>
  <c r="AD88" i="30"/>
  <c r="AD87" i="30"/>
  <c r="AD85" i="30"/>
  <c r="AD84" i="30"/>
  <c r="D84" i="30"/>
  <c r="D84" i="31" s="1"/>
  <c r="AD83" i="30"/>
  <c r="D83" i="30"/>
  <c r="D83" i="31" s="1"/>
  <c r="AD82" i="30"/>
  <c r="D82" i="30"/>
  <c r="D82" i="31" s="1"/>
  <c r="AD81" i="30"/>
  <c r="D81" i="30"/>
  <c r="D81" i="31" s="1"/>
  <c r="AD80" i="30"/>
  <c r="D80" i="30"/>
  <c r="D80" i="31" s="1"/>
  <c r="AD79" i="30"/>
  <c r="D79" i="30"/>
  <c r="D79" i="31" s="1"/>
  <c r="AD78" i="30"/>
  <c r="D78" i="30"/>
  <c r="D78" i="31" s="1"/>
  <c r="AD77" i="30"/>
  <c r="D77" i="30"/>
  <c r="D77" i="31" s="1"/>
  <c r="AD76" i="30"/>
  <c r="D76" i="30"/>
  <c r="D76" i="31" s="1"/>
  <c r="AD75" i="30"/>
  <c r="D75" i="30"/>
  <c r="D75" i="31" s="1"/>
  <c r="AD74" i="30"/>
  <c r="D74" i="30"/>
  <c r="D74" i="31" s="1"/>
  <c r="AD73" i="30"/>
  <c r="D73" i="30"/>
  <c r="D73" i="31" s="1"/>
  <c r="AD72" i="30"/>
  <c r="D72" i="30"/>
  <c r="D72" i="31" s="1"/>
  <c r="AD71" i="30"/>
  <c r="D71" i="30"/>
  <c r="D71" i="31" s="1"/>
  <c r="AD70" i="30"/>
  <c r="D70" i="30"/>
  <c r="AD66" i="30"/>
  <c r="AD65" i="30"/>
  <c r="AD64" i="30"/>
  <c r="AD63" i="30"/>
  <c r="AD62" i="30"/>
  <c r="AD60" i="30"/>
  <c r="AD59" i="30"/>
  <c r="AD57" i="30"/>
  <c r="AD56" i="30"/>
  <c r="AD55" i="30"/>
  <c r="AD54" i="30"/>
  <c r="AD53" i="30"/>
  <c r="AD51" i="30"/>
  <c r="D51" i="30"/>
  <c r="D51" i="31" s="1"/>
  <c r="AD50" i="30"/>
  <c r="AD49" i="30"/>
  <c r="D49" i="30"/>
  <c r="D49" i="31" s="1"/>
  <c r="AD48" i="30"/>
  <c r="AD47" i="30"/>
  <c r="AD45" i="30"/>
  <c r="D45" i="30"/>
  <c r="D45" i="31" s="1"/>
  <c r="AD44" i="30"/>
  <c r="D44" i="30"/>
  <c r="AD42" i="30"/>
  <c r="AD41" i="30"/>
  <c r="AD40" i="30"/>
  <c r="AD39" i="30"/>
  <c r="AD36" i="30"/>
  <c r="AD35" i="30"/>
  <c r="D35" i="30"/>
  <c r="D35" i="31" s="1"/>
  <c r="AD34" i="30"/>
  <c r="AD33" i="30"/>
  <c r="AD31" i="30"/>
  <c r="AD30" i="30"/>
  <c r="AD26" i="30"/>
  <c r="AD25" i="30"/>
  <c r="M88" i="32" l="1"/>
  <c r="M109" i="32" s="1"/>
  <c r="M121" i="32" s="1"/>
  <c r="I36" i="32"/>
  <c r="AD555" i="30"/>
  <c r="AD553" i="30" s="1"/>
  <c r="AD567" i="30"/>
  <c r="AD564" i="30" s="1"/>
  <c r="AD223" i="30"/>
  <c r="AD215" i="30" s="1"/>
  <c r="AD525" i="30"/>
  <c r="AD522" i="30" s="1"/>
  <c r="AD356" i="30"/>
  <c r="AD363" i="30"/>
  <c r="AD426" i="30"/>
  <c r="AD433" i="30"/>
  <c r="AD430" i="30" s="1"/>
  <c r="AD445" i="30"/>
  <c r="AD449" i="30"/>
  <c r="AD584" i="30"/>
  <c r="AD234" i="30"/>
  <c r="AD422" i="30"/>
  <c r="AD509" i="30"/>
  <c r="AD535" i="30"/>
  <c r="AD533" i="30" s="1"/>
  <c r="AD46" i="30"/>
  <c r="AD69" i="30"/>
  <c r="AD107" i="30"/>
  <c r="AD124" i="30"/>
  <c r="AD132" i="30"/>
  <c r="AD143" i="30"/>
  <c r="AD155" i="30"/>
  <c r="AD184" i="30"/>
  <c r="AD204" i="30"/>
  <c r="AD203" i="30" s="1"/>
  <c r="AD266" i="30"/>
  <c r="AD495" i="30"/>
  <c r="AD550" i="30"/>
  <c r="AD32" i="30"/>
  <c r="AD29" i="30" s="1"/>
  <c r="AD28" i="30" s="1"/>
  <c r="AD38" i="30"/>
  <c r="AD58" i="30"/>
  <c r="AD301" i="30"/>
  <c r="AD370" i="30"/>
  <c r="AD482" i="30"/>
  <c r="D43" i="30"/>
  <c r="D43" i="31" s="1"/>
  <c r="D246" i="31"/>
  <c r="D320" i="31"/>
  <c r="D523" i="31"/>
  <c r="D550" i="30"/>
  <c r="D551" i="31"/>
  <c r="D184" i="30"/>
  <c r="D184" i="31" s="1"/>
  <c r="D185" i="31"/>
  <c r="D280" i="31"/>
  <c r="D285" i="30"/>
  <c r="D286" i="31"/>
  <c r="D364" i="31"/>
  <c r="D442" i="31"/>
  <c r="D69" i="30"/>
  <c r="D69" i="31" s="1"/>
  <c r="D70" i="31"/>
  <c r="D127" i="30"/>
  <c r="D127" i="31" s="1"/>
  <c r="D128" i="31"/>
  <c r="D102" i="31"/>
  <c r="D324" i="31"/>
  <c r="D350" i="31"/>
  <c r="D44" i="31"/>
  <c r="AD175" i="30"/>
  <c r="AD312" i="30"/>
  <c r="AD114" i="30"/>
  <c r="AD260" i="30"/>
  <c r="AD279" i="30"/>
  <c r="AD285" i="30"/>
  <c r="AD284" i="30" s="1"/>
  <c r="AD408" i="30"/>
  <c r="AD413" i="30"/>
  <c r="AD466" i="30"/>
  <c r="AD475" i="30"/>
  <c r="AD505" i="30"/>
  <c r="AD167" i="30"/>
  <c r="AD163" i="30" s="1"/>
  <c r="AD171" i="30"/>
  <c r="AD240" i="30"/>
  <c r="AD254" i="30"/>
  <c r="AD250" i="30" s="1"/>
  <c r="AD346" i="30"/>
  <c r="AD349" i="30"/>
  <c r="AD404" i="30"/>
  <c r="AD458" i="30"/>
  <c r="AD499" i="30"/>
  <c r="AD516" i="30"/>
  <c r="AD336" i="30"/>
  <c r="AD380" i="30"/>
  <c r="AD395" i="30"/>
  <c r="AD137" i="30"/>
  <c r="AD136" i="30" s="1"/>
  <c r="AD147" i="30"/>
  <c r="AD193" i="30"/>
  <c r="AD399" i="30"/>
  <c r="AD293" i="30"/>
  <c r="AD323" i="30"/>
  <c r="AD367" i="30"/>
  <c r="AD383" i="30"/>
  <c r="AD391" i="30"/>
  <c r="AD417" i="30"/>
  <c r="AD441" i="30"/>
  <c r="AD440" i="30" s="1"/>
  <c r="AD438" i="30" s="1"/>
  <c r="AD43" i="30"/>
  <c r="AD52" i="30"/>
  <c r="AD61" i="30"/>
  <c r="AD101" i="30"/>
  <c r="AD86" i="30" s="1"/>
  <c r="AD127" i="30"/>
  <c r="AD273" i="30"/>
  <c r="AD579" i="30"/>
  <c r="AD319" i="30"/>
  <c r="AD211" i="30"/>
  <c r="AD245" i="30"/>
  <c r="I88" i="32" l="1"/>
  <c r="AD588" i="30"/>
  <c r="AD37" i="30"/>
  <c r="AD27" i="30" s="1"/>
  <c r="AD68" i="30"/>
  <c r="AD67" i="30" s="1"/>
  <c r="AD353" i="30"/>
  <c r="AD520" i="30"/>
  <c r="AD518" i="30" s="1"/>
  <c r="AD465" i="30"/>
  <c r="AD333" i="30"/>
  <c r="AD309" i="30"/>
  <c r="AD202" i="30" s="1"/>
  <c r="AD122" i="30"/>
  <c r="AD448" i="30"/>
  <c r="AD421" i="30"/>
  <c r="AD549" i="30"/>
  <c r="AD546" i="30" s="1"/>
  <c r="AD544" i="30" s="1"/>
  <c r="AD512" i="30"/>
  <c r="AD390" i="30"/>
  <c r="AD389" i="30" s="1"/>
  <c r="AD162" i="30"/>
  <c r="AD161" i="30" s="1"/>
  <c r="AD412" i="30"/>
  <c r="AD403" i="30"/>
  <c r="D285" i="31"/>
  <c r="D550" i="31"/>
  <c r="AD378" i="30"/>
  <c r="I109" i="32" l="1"/>
  <c r="AD576" i="30"/>
  <c r="AD332" i="30"/>
  <c r="AD201" i="30" s="1"/>
  <c r="AD159" i="30"/>
  <c r="AD388" i="30"/>
  <c r="F39" i="25"/>
  <c r="C15" i="24" s="1"/>
  <c r="I121" i="32" l="1"/>
  <c r="AD493" i="30"/>
  <c r="AD577" i="30" s="1"/>
  <c r="AD589" i="30" s="1"/>
  <c r="AD26" i="26" l="1"/>
  <c r="AD25" i="26"/>
  <c r="AD587" i="26"/>
  <c r="AD586" i="26"/>
  <c r="AD585" i="26"/>
  <c r="AD583" i="26"/>
  <c r="AD582" i="26"/>
  <c r="AD581" i="26"/>
  <c r="AD580" i="26"/>
  <c r="AD575" i="26"/>
  <c r="AD574" i="26"/>
  <c r="AD573" i="26"/>
  <c r="AD572" i="26"/>
  <c r="AD571" i="26"/>
  <c r="AD570" i="26"/>
  <c r="AD569" i="26"/>
  <c r="AD568" i="26"/>
  <c r="AD566" i="26"/>
  <c r="AD565" i="26"/>
  <c r="AD563" i="26"/>
  <c r="AD562" i="26"/>
  <c r="AD561" i="26"/>
  <c r="AD560" i="26"/>
  <c r="AD559" i="26"/>
  <c r="AD558" i="26"/>
  <c r="AD557" i="26"/>
  <c r="AD556" i="26"/>
  <c r="AD554" i="26"/>
  <c r="AD552" i="26"/>
  <c r="AD551" i="26"/>
  <c r="AD548" i="26"/>
  <c r="AD547" i="26"/>
  <c r="AD545" i="26"/>
  <c r="AD543" i="26"/>
  <c r="AD542" i="26"/>
  <c r="AD541" i="26"/>
  <c r="AD540" i="26"/>
  <c r="AD539" i="26"/>
  <c r="AD538" i="26"/>
  <c r="AD537" i="26"/>
  <c r="AD536" i="26"/>
  <c r="AD534" i="26"/>
  <c r="AD532" i="26"/>
  <c r="AD531" i="26"/>
  <c r="AD530" i="26"/>
  <c r="AD529" i="26"/>
  <c r="AD528" i="26"/>
  <c r="AD527" i="26"/>
  <c r="AD526" i="26"/>
  <c r="AD524" i="26"/>
  <c r="AD523" i="26"/>
  <c r="AD521" i="26"/>
  <c r="AD519" i="26"/>
  <c r="AD517" i="26"/>
  <c r="AD515" i="26"/>
  <c r="AD514" i="26"/>
  <c r="AD513" i="26"/>
  <c r="AD511" i="26"/>
  <c r="AD510" i="26"/>
  <c r="AD508" i="26"/>
  <c r="AD507" i="26"/>
  <c r="AD506" i="26"/>
  <c r="AD504" i="26"/>
  <c r="AD503" i="26"/>
  <c r="AD502" i="26"/>
  <c r="AD501" i="26"/>
  <c r="AD500" i="26"/>
  <c r="AD498" i="26"/>
  <c r="AD497" i="26"/>
  <c r="AD496" i="26"/>
  <c r="AD492" i="26"/>
  <c r="AD491" i="26"/>
  <c r="AD490" i="26"/>
  <c r="AD489" i="26"/>
  <c r="AD488" i="26"/>
  <c r="AD487" i="26"/>
  <c r="AD486" i="26"/>
  <c r="AD485" i="26"/>
  <c r="AD484" i="26"/>
  <c r="AD483" i="26"/>
  <c r="AD481" i="26"/>
  <c r="AD480" i="26"/>
  <c r="AD479" i="26"/>
  <c r="AD478" i="26"/>
  <c r="AD477" i="26"/>
  <c r="AD474" i="26"/>
  <c r="AD473" i="26"/>
  <c r="AD472" i="26"/>
  <c r="AD470" i="26"/>
  <c r="AD469" i="26"/>
  <c r="AD468" i="26"/>
  <c r="AD467" i="26"/>
  <c r="AD464" i="26"/>
  <c r="AD463" i="26"/>
  <c r="AD462" i="26"/>
  <c r="AD461" i="26"/>
  <c r="AD460" i="26"/>
  <c r="AD459" i="26"/>
  <c r="AD457" i="26"/>
  <c r="AD456" i="26"/>
  <c r="AD455" i="26"/>
  <c r="AD454" i="26"/>
  <c r="AD453" i="26"/>
  <c r="AD452" i="26"/>
  <c r="AD451" i="26"/>
  <c r="AD450" i="26"/>
  <c r="AD447" i="26"/>
  <c r="AD446" i="26"/>
  <c r="AD444" i="26"/>
  <c r="AD443" i="26"/>
  <c r="AD442" i="26"/>
  <c r="AD439" i="26"/>
  <c r="AD437" i="26"/>
  <c r="AD436" i="26"/>
  <c r="AD435" i="26"/>
  <c r="AD434" i="26"/>
  <c r="AD432" i="26"/>
  <c r="AD431" i="26"/>
  <c r="AD429" i="26"/>
  <c r="AD428" i="26"/>
  <c r="AD427" i="26"/>
  <c r="AD425" i="26"/>
  <c r="AD424" i="26"/>
  <c r="AD423" i="26"/>
  <c r="AD420" i="26"/>
  <c r="AD419" i="26"/>
  <c r="AD418" i="26"/>
  <c r="AD416" i="26"/>
  <c r="AD415" i="26"/>
  <c r="AD414" i="26"/>
  <c r="AD411" i="26"/>
  <c r="AD410" i="26"/>
  <c r="AD409" i="26"/>
  <c r="AD407" i="26"/>
  <c r="AD406" i="26"/>
  <c r="AD405" i="26"/>
  <c r="AD402" i="26"/>
  <c r="AD398" i="26"/>
  <c r="AD397" i="26"/>
  <c r="AD396" i="26"/>
  <c r="AD394" i="26"/>
  <c r="AD393" i="26"/>
  <c r="AD387" i="26"/>
  <c r="AD386" i="26"/>
  <c r="AD385" i="26"/>
  <c r="AD384" i="26"/>
  <c r="AD382" i="26"/>
  <c r="AD381" i="26"/>
  <c r="AD379" i="26"/>
  <c r="AD377" i="26"/>
  <c r="AD376" i="26"/>
  <c r="AD375" i="26"/>
  <c r="AD374" i="26"/>
  <c r="AD373" i="26"/>
  <c r="AD372" i="26"/>
  <c r="AD371" i="26"/>
  <c r="AD369" i="26"/>
  <c r="AD368" i="26"/>
  <c r="AD366" i="26"/>
  <c r="AD365" i="26"/>
  <c r="AD364" i="26"/>
  <c r="AD362" i="26"/>
  <c r="AD361" i="26"/>
  <c r="AD360" i="26"/>
  <c r="AD359" i="26"/>
  <c r="AD358" i="26"/>
  <c r="AD357" i="26"/>
  <c r="AD355" i="26"/>
  <c r="AD354" i="26"/>
  <c r="AD352" i="26"/>
  <c r="AD351" i="26"/>
  <c r="AD350" i="26"/>
  <c r="AD348" i="26"/>
  <c r="AD347" i="26"/>
  <c r="AD345" i="26"/>
  <c r="AD344" i="26"/>
  <c r="AD343" i="26"/>
  <c r="AD342" i="26"/>
  <c r="AD341" i="26"/>
  <c r="AD340" i="26"/>
  <c r="AD339" i="26"/>
  <c r="AD338" i="26"/>
  <c r="AD337" i="26"/>
  <c r="AD335" i="26"/>
  <c r="AD334" i="26"/>
  <c r="AD331" i="26"/>
  <c r="AD329" i="26"/>
  <c r="AD328" i="26"/>
  <c r="AD327" i="26"/>
  <c r="AD326" i="26"/>
  <c r="AD325" i="26"/>
  <c r="AD324" i="26"/>
  <c r="AD322" i="26"/>
  <c r="AD321" i="26"/>
  <c r="AD320" i="26"/>
  <c r="AD318" i="26"/>
  <c r="AD317" i="26"/>
  <c r="AD316" i="26"/>
  <c r="AD315" i="26"/>
  <c r="AD314" i="26"/>
  <c r="AD313" i="26"/>
  <c r="AD311" i="26"/>
  <c r="AD310" i="26"/>
  <c r="AD308" i="26"/>
  <c r="AD307" i="26"/>
  <c r="AD306" i="26"/>
  <c r="AD305" i="26"/>
  <c r="AD304" i="26"/>
  <c r="AD303" i="26"/>
  <c r="AD302" i="26"/>
  <c r="AD300" i="26"/>
  <c r="AD299" i="26"/>
  <c r="AD298" i="26"/>
  <c r="AD297" i="26"/>
  <c r="AD296" i="26"/>
  <c r="AD295" i="26"/>
  <c r="AD294" i="26"/>
  <c r="AD292" i="26"/>
  <c r="AD291" i="26"/>
  <c r="AD290" i="26"/>
  <c r="AD289" i="26"/>
  <c r="AD288" i="26"/>
  <c r="AD287" i="26"/>
  <c r="AD286" i="26"/>
  <c r="AD283" i="26"/>
  <c r="AD282" i="26"/>
  <c r="AD281" i="26"/>
  <c r="AD280" i="26"/>
  <c r="AD278" i="26"/>
  <c r="AD277" i="26"/>
  <c r="AD276" i="26"/>
  <c r="AD275" i="26"/>
  <c r="AD274" i="26"/>
  <c r="AD272" i="26"/>
  <c r="AD271" i="26"/>
  <c r="AD270" i="26"/>
  <c r="AD269" i="26"/>
  <c r="AD268" i="26"/>
  <c r="AD267" i="26"/>
  <c r="AD265" i="26"/>
  <c r="AD264" i="26"/>
  <c r="AD263" i="26"/>
  <c r="AD262" i="26"/>
  <c r="AD261" i="26"/>
  <c r="AD259" i="26"/>
  <c r="AD258" i="26"/>
  <c r="AD257" i="26"/>
  <c r="AD256" i="26"/>
  <c r="AD255" i="26"/>
  <c r="AD253" i="26"/>
  <c r="AD252" i="26"/>
  <c r="AD251" i="26"/>
  <c r="AD249" i="26"/>
  <c r="AD248" i="26"/>
  <c r="AD247" i="26"/>
  <c r="AD246" i="26"/>
  <c r="AD244" i="26"/>
  <c r="AD243" i="26"/>
  <c r="AD242" i="26"/>
  <c r="AD241" i="26"/>
  <c r="AD239" i="26"/>
  <c r="AD238" i="26"/>
  <c r="AD237" i="26"/>
  <c r="AD236" i="26"/>
  <c r="AD235" i="26"/>
  <c r="AD233" i="26"/>
  <c r="AD232" i="26"/>
  <c r="AD231" i="26"/>
  <c r="AD230" i="26"/>
  <c r="AD229" i="26"/>
  <c r="AD228" i="26"/>
  <c r="AD227" i="26"/>
  <c r="AD226" i="26"/>
  <c r="AD225" i="26"/>
  <c r="AD224" i="26"/>
  <c r="AD222" i="26"/>
  <c r="AD221" i="26"/>
  <c r="AD219" i="26"/>
  <c r="AD218" i="26"/>
  <c r="AD217" i="26"/>
  <c r="AD216" i="26"/>
  <c r="AD214" i="26"/>
  <c r="AD213" i="26"/>
  <c r="AD212" i="26"/>
  <c r="AD210" i="26"/>
  <c r="AD209" i="26"/>
  <c r="AD206" i="26"/>
  <c r="AD205" i="26"/>
  <c r="AD200" i="26"/>
  <c r="AD199" i="26"/>
  <c r="AD198" i="26"/>
  <c r="AD197" i="26"/>
  <c r="AD196" i="26"/>
  <c r="AD195" i="26"/>
  <c r="AD194" i="26"/>
  <c r="AD192" i="26"/>
  <c r="AD191" i="26"/>
  <c r="AD190" i="26"/>
  <c r="AD189" i="26"/>
  <c r="AD188" i="26"/>
  <c r="AD187" i="26"/>
  <c r="AD185" i="26"/>
  <c r="AD182" i="26"/>
  <c r="AD181" i="26"/>
  <c r="AD179" i="26"/>
  <c r="AD177" i="26"/>
  <c r="AD174" i="26"/>
  <c r="AD173" i="26"/>
  <c r="AD172" i="26"/>
  <c r="AD170" i="26"/>
  <c r="AD169" i="26"/>
  <c r="AD168" i="26"/>
  <c r="AD166" i="26"/>
  <c r="AD165" i="26"/>
  <c r="AD158" i="26"/>
  <c r="AD157" i="26"/>
  <c r="AD156" i="26"/>
  <c r="AD154" i="26"/>
  <c r="AD153" i="26"/>
  <c r="AD152" i="26"/>
  <c r="AD151" i="26"/>
  <c r="AD150" i="26"/>
  <c r="AD149" i="26"/>
  <c r="AD148" i="26"/>
  <c r="AD146" i="26"/>
  <c r="AD145" i="26"/>
  <c r="AD144" i="26"/>
  <c r="AD142" i="26"/>
  <c r="AD141" i="26"/>
  <c r="AD140" i="26"/>
  <c r="AD139" i="26"/>
  <c r="AD138" i="26"/>
  <c r="AD135" i="26"/>
  <c r="AD134" i="26"/>
  <c r="AD133" i="26"/>
  <c r="AD131" i="26"/>
  <c r="AD130" i="26"/>
  <c r="AD129" i="26"/>
  <c r="AD128" i="26"/>
  <c r="AD126" i="26"/>
  <c r="AD125" i="26"/>
  <c r="AD123" i="26"/>
  <c r="AD121" i="26"/>
  <c r="AD120" i="26"/>
  <c r="AD119" i="26"/>
  <c r="AD118" i="26"/>
  <c r="AD117" i="26"/>
  <c r="AD116" i="26"/>
  <c r="AD115" i="26"/>
  <c r="AD113" i="26"/>
  <c r="AD112" i="26"/>
  <c r="AD111" i="26"/>
  <c r="AD110" i="26"/>
  <c r="AD109" i="26"/>
  <c r="AD108" i="26"/>
  <c r="AD106" i="26"/>
  <c r="AD105" i="26"/>
  <c r="AD104" i="26"/>
  <c r="AD103" i="26"/>
  <c r="AD102" i="26"/>
  <c r="AD100" i="26"/>
  <c r="AD99" i="26"/>
  <c r="AD98" i="26"/>
  <c r="AD97" i="26"/>
  <c r="AD96" i="26"/>
  <c r="AD95" i="26"/>
  <c r="AD94" i="26"/>
  <c r="AD93" i="26"/>
  <c r="AD92" i="26"/>
  <c r="AD91" i="26"/>
  <c r="AD90" i="26"/>
  <c r="AD89" i="26"/>
  <c r="AD88" i="26"/>
  <c r="AD87" i="26"/>
  <c r="AD85" i="26"/>
  <c r="AD84" i="26"/>
  <c r="AD83" i="26"/>
  <c r="AD82" i="26"/>
  <c r="AD81" i="26"/>
  <c r="AD80" i="26"/>
  <c r="AD79" i="26"/>
  <c r="AD78" i="26"/>
  <c r="AD77" i="26"/>
  <c r="AD76" i="26"/>
  <c r="AD75" i="26"/>
  <c r="AD74" i="26"/>
  <c r="AD73" i="26"/>
  <c r="AD72" i="26"/>
  <c r="AD71" i="26"/>
  <c r="AD70" i="26"/>
  <c r="AD66" i="26"/>
  <c r="AD65" i="26"/>
  <c r="AD64" i="26"/>
  <c r="AD63" i="26"/>
  <c r="AD62" i="26"/>
  <c r="AD60" i="26"/>
  <c r="AD59" i="26"/>
  <c r="AD57" i="26"/>
  <c r="AD56" i="26"/>
  <c r="AD55" i="26"/>
  <c r="AD54" i="26"/>
  <c r="AD53" i="26"/>
  <c r="AD51" i="26"/>
  <c r="AD50" i="26"/>
  <c r="AD49" i="26"/>
  <c r="AD48" i="26"/>
  <c r="AD47" i="26"/>
  <c r="AD45" i="26"/>
  <c r="AD44" i="26"/>
  <c r="AD42" i="26"/>
  <c r="AD41" i="26"/>
  <c r="AD40" i="26"/>
  <c r="AD39" i="26"/>
  <c r="AD36" i="26"/>
  <c r="AD35" i="26"/>
  <c r="AD34" i="26"/>
  <c r="AD33" i="26"/>
  <c r="AD31" i="26"/>
  <c r="AD30" i="26"/>
  <c r="AD584" i="26" l="1"/>
  <c r="AD367" i="26"/>
  <c r="AD516" i="26"/>
  <c r="AD555" i="26"/>
  <c r="AD553" i="26" s="1"/>
  <c r="AD380" i="26"/>
  <c r="AD550" i="26"/>
  <c r="AD426" i="26"/>
  <c r="AD132" i="26"/>
  <c r="AD143" i="26"/>
  <c r="AD413" i="26"/>
  <c r="AD509" i="26"/>
  <c r="AD127" i="26"/>
  <c r="AD408" i="26"/>
  <c r="AD495" i="26"/>
  <c r="AD319" i="26"/>
  <c r="AD449" i="26"/>
  <c r="AD171" i="26"/>
  <c r="AD167" i="26"/>
  <c r="AD254" i="26"/>
  <c r="AD250" i="26" s="1"/>
  <c r="AD279" i="26"/>
  <c r="AD312" i="26"/>
  <c r="AD336" i="26"/>
  <c r="AD346" i="26"/>
  <c r="AD349" i="26"/>
  <c r="AD383" i="26"/>
  <c r="AD404" i="26"/>
  <c r="AD417" i="26"/>
  <c r="AD422" i="26"/>
  <c r="AD433" i="26"/>
  <c r="AD430" i="26" s="1"/>
  <c r="AD441" i="26"/>
  <c r="AD440" i="26" s="1"/>
  <c r="AD438" i="26" s="1"/>
  <c r="AD445" i="26"/>
  <c r="AD458" i="26"/>
  <c r="AD482" i="26"/>
  <c r="AD499" i="26"/>
  <c r="AD505" i="26"/>
  <c r="AD525" i="26"/>
  <c r="AD522" i="26" s="1"/>
  <c r="AD535" i="26"/>
  <c r="AD533" i="26" s="1"/>
  <c r="AD567" i="26"/>
  <c r="AD564" i="26" s="1"/>
  <c r="AD579" i="26"/>
  <c r="AD61" i="26"/>
  <c r="AD101" i="26"/>
  <c r="AD86" i="26" s="1"/>
  <c r="AD147" i="26"/>
  <c r="AD43" i="26"/>
  <c r="AD234" i="26"/>
  <c r="AD38" i="26"/>
  <c r="AD32" i="26"/>
  <c r="AD29" i="26" s="1"/>
  <c r="AD28" i="26" s="1"/>
  <c r="AD46" i="26"/>
  <c r="AD52" i="26"/>
  <c r="AD58" i="26"/>
  <c r="AD69" i="26"/>
  <c r="AD107" i="26"/>
  <c r="AD114" i="26"/>
  <c r="AD124" i="26"/>
  <c r="AD137" i="26"/>
  <c r="AD136" i="26" s="1"/>
  <c r="AD155" i="26"/>
  <c r="AD184" i="26"/>
  <c r="AD193" i="26"/>
  <c r="AD211" i="26"/>
  <c r="AD223" i="26"/>
  <c r="AD240" i="26"/>
  <c r="AD245" i="26"/>
  <c r="AD260" i="26"/>
  <c r="AD266" i="26"/>
  <c r="AD273" i="26"/>
  <c r="AD285" i="26"/>
  <c r="AD284" i="26" s="1"/>
  <c r="AD293" i="26"/>
  <c r="AD301" i="26"/>
  <c r="AD356" i="26"/>
  <c r="AD363" i="26"/>
  <c r="AD370" i="26"/>
  <c r="AD395" i="26"/>
  <c r="AD176" i="26"/>
  <c r="AD180" i="26"/>
  <c r="AD588" i="26" l="1"/>
  <c r="AD549" i="26"/>
  <c r="AD546" i="26" s="1"/>
  <c r="AD544" i="26" s="1"/>
  <c r="AD378" i="26"/>
  <c r="AD421" i="26"/>
  <c r="AD122" i="26"/>
  <c r="AD412" i="26"/>
  <c r="AD403" i="26"/>
  <c r="AD448" i="26"/>
  <c r="AD333" i="26"/>
  <c r="AD520" i="26"/>
  <c r="AD518" i="26" s="1"/>
  <c r="AD309" i="26"/>
  <c r="AD512" i="26"/>
  <c r="AD68" i="26"/>
  <c r="AD67" i="26" s="1"/>
  <c r="AD37" i="26"/>
  <c r="AD27" i="26" s="1"/>
  <c r="AD353" i="26"/>
  <c r="AD400" i="26"/>
  <c r="AD392" i="26" l="1"/>
  <c r="AD391" i="26" s="1"/>
  <c r="AD390" i="26" s="1"/>
  <c r="AD401" i="26"/>
  <c r="AD399" i="26" s="1"/>
  <c r="AD476" i="26"/>
  <c r="AD475" i="26" s="1"/>
  <c r="AD471" i="26"/>
  <c r="AD466" i="26" s="1"/>
  <c r="AD330" i="26"/>
  <c r="AD323" i="26" s="1"/>
  <c r="AD220" i="26"/>
  <c r="AD215" i="26" s="1"/>
  <c r="AD332" i="26"/>
  <c r="AD576" i="26"/>
  <c r="AD159" i="26"/>
  <c r="AD183" i="26"/>
  <c r="AD178" i="26"/>
  <c r="AD175" i="26" s="1"/>
  <c r="AD164" i="26"/>
  <c r="AD163" i="26" s="1"/>
  <c r="AD389" i="26" l="1"/>
  <c r="AD388" i="26" s="1"/>
  <c r="AD208" i="26"/>
  <c r="AD207" i="26"/>
  <c r="AD465" i="26"/>
  <c r="AD162" i="26"/>
  <c r="AD161" i="26" s="1"/>
  <c r="I115" i="29"/>
  <c r="H115" i="29"/>
  <c r="I114" i="29"/>
  <c r="H114" i="29"/>
  <c r="I113" i="29"/>
  <c r="H113" i="29"/>
  <c r="I106" i="29"/>
  <c r="H106" i="29"/>
  <c r="I105" i="29"/>
  <c r="H105" i="29"/>
  <c r="I103" i="29"/>
  <c r="H103" i="29"/>
  <c r="I97" i="29"/>
  <c r="H97" i="29"/>
  <c r="H96" i="29"/>
  <c r="I92" i="29"/>
  <c r="H92" i="29"/>
  <c r="I91" i="29"/>
  <c r="H91" i="29"/>
  <c r="I85" i="29"/>
  <c r="H85" i="29"/>
  <c r="I84" i="29"/>
  <c r="H84" i="29"/>
  <c r="I83" i="29"/>
  <c r="H83" i="29"/>
  <c r="I82" i="29"/>
  <c r="H82" i="29"/>
  <c r="I80" i="29"/>
  <c r="H80" i="29"/>
  <c r="I79" i="29"/>
  <c r="H79" i="29"/>
  <c r="I77" i="29"/>
  <c r="H77" i="29"/>
  <c r="I76" i="29"/>
  <c r="H76" i="29"/>
  <c r="I75" i="29"/>
  <c r="H75" i="29"/>
  <c r="I74" i="29"/>
  <c r="H74" i="29"/>
  <c r="I72" i="29"/>
  <c r="H72" i="29"/>
  <c r="I71" i="29"/>
  <c r="H71" i="29"/>
  <c r="I70" i="29"/>
  <c r="H70" i="29"/>
  <c r="I69" i="29"/>
  <c r="H69" i="29"/>
  <c r="I68" i="29"/>
  <c r="H68" i="29"/>
  <c r="I67" i="29"/>
  <c r="H67" i="29"/>
  <c r="I65" i="29"/>
  <c r="H65" i="29"/>
  <c r="I64" i="29"/>
  <c r="H64" i="29"/>
  <c r="I63" i="29"/>
  <c r="H63" i="29"/>
  <c r="I62" i="29"/>
  <c r="H62" i="29"/>
  <c r="I61" i="29"/>
  <c r="H61" i="29"/>
  <c r="R59" i="29"/>
  <c r="O59" i="29"/>
  <c r="L59" i="29"/>
  <c r="I59" i="29"/>
  <c r="H59" i="29"/>
  <c r="I58" i="29"/>
  <c r="H58" i="29"/>
  <c r="I57" i="29"/>
  <c r="H57" i="29"/>
  <c r="I56" i="29"/>
  <c r="H56" i="29"/>
  <c r="I55" i="29"/>
  <c r="H55" i="29"/>
  <c r="I54" i="29"/>
  <c r="H54" i="29"/>
  <c r="I53" i="29"/>
  <c r="H53" i="29"/>
  <c r="I52" i="29"/>
  <c r="H52" i="29"/>
  <c r="I51" i="29"/>
  <c r="H51" i="29"/>
  <c r="I50" i="29"/>
  <c r="H50" i="29"/>
  <c r="I49" i="29"/>
  <c r="H49" i="29"/>
  <c r="I48" i="29"/>
  <c r="H48" i="29"/>
  <c r="I47" i="29"/>
  <c r="H47" i="29"/>
  <c r="I46" i="29"/>
  <c r="H46" i="29"/>
  <c r="I45" i="29"/>
  <c r="H45" i="29"/>
  <c r="I44" i="29"/>
  <c r="H44" i="29"/>
  <c r="I43" i="29"/>
  <c r="H43" i="29"/>
  <c r="I41" i="29"/>
  <c r="H41" i="29"/>
  <c r="I40" i="29"/>
  <c r="H40" i="29"/>
  <c r="I35" i="29"/>
  <c r="H35" i="29"/>
  <c r="I34" i="29"/>
  <c r="H34" i="29"/>
  <c r="I33" i="29"/>
  <c r="H33" i="29"/>
  <c r="I32" i="29"/>
  <c r="H32" i="29"/>
  <c r="I31" i="29"/>
  <c r="H31" i="29"/>
  <c r="I30" i="29"/>
  <c r="H30" i="29"/>
  <c r="I29" i="29"/>
  <c r="H29" i="29"/>
  <c r="I28" i="29"/>
  <c r="H28" i="29"/>
  <c r="I26" i="29"/>
  <c r="H26" i="29"/>
  <c r="I25" i="29"/>
  <c r="H25" i="29"/>
  <c r="I24" i="29"/>
  <c r="H24" i="29"/>
  <c r="I23" i="29"/>
  <c r="H23" i="29"/>
  <c r="I22" i="29"/>
  <c r="H22" i="29"/>
  <c r="I21" i="29"/>
  <c r="H21" i="29"/>
  <c r="I20" i="29"/>
  <c r="H20" i="29"/>
  <c r="I18" i="29"/>
  <c r="H18" i="29"/>
  <c r="R17" i="29"/>
  <c r="O17" i="29"/>
  <c r="L17" i="29"/>
  <c r="I17" i="29"/>
  <c r="H17" i="29"/>
  <c r="I16" i="29"/>
  <c r="H16" i="29"/>
  <c r="I15" i="29"/>
  <c r="H15" i="29"/>
  <c r="I14" i="29"/>
  <c r="H14" i="29"/>
  <c r="I13" i="29"/>
  <c r="H13" i="29"/>
  <c r="I11" i="29"/>
  <c r="H11" i="29"/>
  <c r="R8" i="29"/>
  <c r="O8" i="29"/>
  <c r="L8" i="29"/>
  <c r="I8" i="29"/>
  <c r="H8" i="29"/>
  <c r="AD204" i="26" l="1"/>
  <c r="AD203" i="26" s="1"/>
  <c r="AD202" i="26" s="1"/>
  <c r="AD201" i="26" s="1"/>
  <c r="AD493" i="26" s="1"/>
  <c r="AD577" i="26" s="1"/>
  <c r="AD589" i="26" s="1"/>
  <c r="T120" i="29"/>
  <c r="S120" i="29"/>
  <c r="Q120" i="29"/>
  <c r="P120" i="29"/>
  <c r="N120" i="29"/>
  <c r="M120" i="29"/>
  <c r="K120" i="29"/>
  <c r="J120" i="29"/>
  <c r="V118" i="29"/>
  <c r="N118" i="29"/>
  <c r="M118" i="29"/>
  <c r="V117" i="29"/>
  <c r="N117" i="29"/>
  <c r="M117" i="29"/>
  <c r="V116" i="29"/>
  <c r="N116" i="29"/>
  <c r="M116" i="29"/>
  <c r="S111" i="29"/>
  <c r="P111" i="29"/>
  <c r="M111" i="29"/>
  <c r="S110" i="29"/>
  <c r="P110" i="29"/>
  <c r="M110" i="29"/>
  <c r="S108" i="29"/>
  <c r="P108" i="29"/>
  <c r="M108" i="29"/>
  <c r="I101" i="29"/>
  <c r="H101" i="29"/>
  <c r="V102" i="29"/>
  <c r="M102" i="29"/>
  <c r="T100" i="29"/>
  <c r="S100" i="29"/>
  <c r="Q100" i="29"/>
  <c r="P100" i="29"/>
  <c r="N100" i="29"/>
  <c r="M100" i="29"/>
  <c r="K100" i="29"/>
  <c r="J100" i="29"/>
  <c r="T99" i="29"/>
  <c r="S99" i="29"/>
  <c r="Q99" i="29"/>
  <c r="P99" i="29"/>
  <c r="N99" i="29"/>
  <c r="M99" i="29"/>
  <c r="K99" i="29"/>
  <c r="J99" i="29"/>
  <c r="V96" i="29"/>
  <c r="N96" i="29"/>
  <c r="M96" i="29"/>
  <c r="K96" i="29"/>
  <c r="J96" i="29"/>
  <c r="S95" i="29"/>
  <c r="P95" i="29"/>
  <c r="M95" i="29"/>
  <c r="S94" i="29"/>
  <c r="P94" i="29"/>
  <c r="M94" i="29"/>
  <c r="T90" i="29"/>
  <c r="S90" i="29"/>
  <c r="Q90" i="29"/>
  <c r="P90" i="29"/>
  <c r="N90" i="29"/>
  <c r="M90" i="29"/>
  <c r="K90" i="29"/>
  <c r="J90" i="29"/>
  <c r="T89" i="29"/>
  <c r="S89" i="29"/>
  <c r="Q89" i="29"/>
  <c r="P89" i="29"/>
  <c r="N89" i="29"/>
  <c r="M89" i="29"/>
  <c r="K89" i="29"/>
  <c r="J89" i="29"/>
  <c r="V87" i="29"/>
  <c r="U87" i="29"/>
  <c r="T87" i="29"/>
  <c r="S87" i="29"/>
  <c r="Q87" i="29"/>
  <c r="P87" i="29"/>
  <c r="N87" i="29"/>
  <c r="M87" i="29"/>
  <c r="K87" i="29"/>
  <c r="J87" i="29"/>
  <c r="H78" i="29"/>
  <c r="J71" i="29"/>
  <c r="T59" i="29"/>
  <c r="Q59" i="29"/>
  <c r="N59" i="29"/>
  <c r="K59" i="29"/>
  <c r="T38" i="29"/>
  <c r="S38" i="29"/>
  <c r="Q38" i="29"/>
  <c r="P38" i="29"/>
  <c r="N38" i="29"/>
  <c r="M38" i="29"/>
  <c r="K38" i="29"/>
  <c r="J38" i="29"/>
  <c r="T37" i="29"/>
  <c r="S37" i="29"/>
  <c r="Q37" i="29"/>
  <c r="P37" i="29"/>
  <c r="N37" i="29"/>
  <c r="M37" i="29"/>
  <c r="K37" i="29"/>
  <c r="J37" i="29"/>
  <c r="V34" i="29"/>
  <c r="Q17" i="29"/>
  <c r="N17" i="29"/>
  <c r="P7" i="29"/>
  <c r="J7" i="29"/>
  <c r="U7" i="29"/>
  <c r="S7" i="29"/>
  <c r="J26" i="29" l="1"/>
  <c r="K26" i="29" s="1"/>
  <c r="J80" i="29"/>
  <c r="K80" i="29" s="1"/>
  <c r="J101" i="29"/>
  <c r="K101" i="29" s="1"/>
  <c r="J34" i="29"/>
  <c r="J48" i="29"/>
  <c r="K48" i="29" s="1"/>
  <c r="H81" i="29"/>
  <c r="H112" i="29"/>
  <c r="H119" i="29" s="1"/>
  <c r="J65" i="29"/>
  <c r="K65" i="29" s="1"/>
  <c r="I112" i="29"/>
  <c r="I119" i="29" s="1"/>
  <c r="J58" i="29"/>
  <c r="K58" i="29" s="1"/>
  <c r="K34" i="29"/>
  <c r="H60" i="29"/>
  <c r="V75" i="29"/>
  <c r="J74" i="29"/>
  <c r="K74" i="29" s="1"/>
  <c r="J62" i="29"/>
  <c r="K62" i="29" s="1"/>
  <c r="J44" i="29"/>
  <c r="K44" i="29" s="1"/>
  <c r="J11" i="29"/>
  <c r="K11" i="29" s="1"/>
  <c r="P17" i="29"/>
  <c r="J51" i="29"/>
  <c r="K51" i="29" s="1"/>
  <c r="J114" i="29"/>
  <c r="K114" i="29" s="1"/>
  <c r="J115" i="29"/>
  <c r="K115" i="29" s="1"/>
  <c r="M7" i="29"/>
  <c r="J20" i="29"/>
  <c r="K20" i="29" s="1"/>
  <c r="U59" i="29"/>
  <c r="J57" i="29"/>
  <c r="K57" i="29" s="1"/>
  <c r="H93" i="29"/>
  <c r="H39" i="29"/>
  <c r="J59" i="29"/>
  <c r="V59" i="29"/>
  <c r="J70" i="29"/>
  <c r="K70" i="29" s="1"/>
  <c r="H98" i="29"/>
  <c r="J43" i="29"/>
  <c r="K43" i="29" s="1"/>
  <c r="J79" i="29"/>
  <c r="K79" i="29" s="1"/>
  <c r="H12" i="29"/>
  <c r="J33" i="29"/>
  <c r="K33" i="29" s="1"/>
  <c r="J82" i="29"/>
  <c r="K82" i="29" s="1"/>
  <c r="J25" i="29"/>
  <c r="K25" i="29" s="1"/>
  <c r="J55" i="29"/>
  <c r="K55" i="29" s="1"/>
  <c r="J103" i="29"/>
  <c r="K103" i="29" s="1"/>
  <c r="J31" i="29"/>
  <c r="K31" i="29" s="1"/>
  <c r="J24" i="29"/>
  <c r="V24" i="29"/>
  <c r="K24" i="29"/>
  <c r="S17" i="29"/>
  <c r="U17" i="29"/>
  <c r="T17" i="29"/>
  <c r="I27" i="29"/>
  <c r="J29" i="29"/>
  <c r="K29" i="29" s="1"/>
  <c r="J30" i="29"/>
  <c r="K30" i="29" s="1"/>
  <c r="I60" i="29"/>
  <c r="J63" i="29"/>
  <c r="K63" i="29" s="1"/>
  <c r="I73" i="29"/>
  <c r="J76" i="29"/>
  <c r="K76" i="29" s="1"/>
  <c r="K17" i="29"/>
  <c r="V17" i="29"/>
  <c r="J16" i="29"/>
  <c r="K16" i="29" s="1"/>
  <c r="J17" i="29"/>
  <c r="J18" i="29"/>
  <c r="K18" i="29" s="1"/>
  <c r="K71" i="29"/>
  <c r="J72" i="29"/>
  <c r="K72" i="29" s="1"/>
  <c r="J47" i="29"/>
  <c r="K47" i="29" s="1"/>
  <c r="J23" i="29"/>
  <c r="K23" i="29" s="1"/>
  <c r="J49" i="29"/>
  <c r="K49" i="29" s="1"/>
  <c r="J14" i="29"/>
  <c r="K14" i="29" s="1"/>
  <c r="M17" i="29"/>
  <c r="J22" i="29"/>
  <c r="K22" i="29" s="1"/>
  <c r="J32" i="29"/>
  <c r="K32" i="29" s="1"/>
  <c r="J53" i="29"/>
  <c r="K53" i="29" s="1"/>
  <c r="J54" i="29"/>
  <c r="K54" i="29" s="1"/>
  <c r="I78" i="29"/>
  <c r="J15" i="29"/>
  <c r="K15" i="29" s="1"/>
  <c r="I12" i="29"/>
  <c r="J13" i="29"/>
  <c r="K13" i="29" s="1"/>
  <c r="H19" i="29"/>
  <c r="J21" i="29"/>
  <c r="K21" i="29" s="1"/>
  <c r="J28" i="29"/>
  <c r="K28" i="29" s="1"/>
  <c r="H27" i="29"/>
  <c r="I39" i="29"/>
  <c r="J40" i="29"/>
  <c r="K40" i="29" s="1"/>
  <c r="J41" i="29"/>
  <c r="K41" i="29" s="1"/>
  <c r="I42" i="29"/>
  <c r="J50" i="29"/>
  <c r="K50" i="29" s="1"/>
  <c r="M59" i="29"/>
  <c r="H104" i="29"/>
  <c r="H107" i="29" s="1"/>
  <c r="I66" i="29"/>
  <c r="J68" i="29"/>
  <c r="K68" i="29" s="1"/>
  <c r="I19" i="29"/>
  <c r="H42" i="29"/>
  <c r="J56" i="29"/>
  <c r="K56" i="29" s="1"/>
  <c r="J85" i="29"/>
  <c r="K85" i="29" s="1"/>
  <c r="J106" i="29"/>
  <c r="K106" i="29" s="1"/>
  <c r="J46" i="29"/>
  <c r="K46" i="29" s="1"/>
  <c r="J52" i="29"/>
  <c r="K52" i="29" s="1"/>
  <c r="J64" i="29"/>
  <c r="K64" i="29" s="1"/>
  <c r="J67" i="29"/>
  <c r="K67" i="29" s="1"/>
  <c r="H66" i="29"/>
  <c r="J69" i="29"/>
  <c r="K69" i="29" s="1"/>
  <c r="J75" i="29"/>
  <c r="K75" i="29" s="1"/>
  <c r="H73" i="29"/>
  <c r="J113" i="29"/>
  <c r="K113" i="29" s="1"/>
  <c r="J35" i="29"/>
  <c r="K35" i="29" s="1"/>
  <c r="J45" i="29"/>
  <c r="K45" i="29" s="1"/>
  <c r="P59" i="29"/>
  <c r="J61" i="29"/>
  <c r="K61" i="29" s="1"/>
  <c r="J77" i="29"/>
  <c r="K77" i="29" s="1"/>
  <c r="J91" i="29"/>
  <c r="K91" i="29" s="1"/>
  <c r="J92" i="29"/>
  <c r="K92" i="29" s="1"/>
  <c r="I93" i="29"/>
  <c r="I98" i="29"/>
  <c r="S59" i="29"/>
  <c r="J97" i="29"/>
  <c r="K97" i="29" s="1"/>
  <c r="J84" i="29"/>
  <c r="K84" i="29" s="1"/>
  <c r="I104" i="29"/>
  <c r="J105" i="29"/>
  <c r="K105" i="29" s="1"/>
  <c r="J83" i="29"/>
  <c r="K83" i="29" s="1"/>
  <c r="I81" i="29"/>
  <c r="J119" i="29" l="1"/>
  <c r="K119" i="29" s="1"/>
  <c r="J112" i="29"/>
  <c r="K112" i="29" s="1"/>
  <c r="H10" i="29"/>
  <c r="H36" i="29" s="1"/>
  <c r="H86" i="29"/>
  <c r="J93" i="29"/>
  <c r="K93" i="29" s="1"/>
  <c r="J12" i="29"/>
  <c r="K12" i="29" s="1"/>
  <c r="I10" i="29"/>
  <c r="J60" i="29"/>
  <c r="K60" i="29" s="1"/>
  <c r="J104" i="29"/>
  <c r="K104" i="29" s="1"/>
  <c r="J98" i="29"/>
  <c r="K98" i="29" s="1"/>
  <c r="J19" i="29"/>
  <c r="K19" i="29" s="1"/>
  <c r="I107" i="29"/>
  <c r="J27" i="29"/>
  <c r="K27" i="29" s="1"/>
  <c r="I86" i="29"/>
  <c r="J39" i="29"/>
  <c r="K39" i="29" s="1"/>
  <c r="J81" i="29"/>
  <c r="K81" i="29" s="1"/>
  <c r="J66" i="29"/>
  <c r="K66" i="29" s="1"/>
  <c r="J73" i="29"/>
  <c r="K73" i="29" s="1"/>
  <c r="J42" i="29"/>
  <c r="K42" i="29" s="1"/>
  <c r="J78" i="29"/>
  <c r="K78" i="29" s="1"/>
  <c r="H88" i="29" l="1"/>
  <c r="H109" i="29" s="1"/>
  <c r="H121" i="29" s="1"/>
  <c r="I36" i="29"/>
  <c r="J10" i="29"/>
  <c r="K10" i="29" s="1"/>
  <c r="J107" i="29"/>
  <c r="K107" i="29" s="1"/>
  <c r="J86" i="29"/>
  <c r="K86" i="29" s="1"/>
  <c r="I88" i="29" l="1"/>
  <c r="J36" i="29"/>
  <c r="K36" i="29" s="1"/>
  <c r="I109" i="29" l="1"/>
  <c r="J88" i="29"/>
  <c r="K88" i="29" s="1"/>
  <c r="J109" i="29" l="1"/>
  <c r="K109" i="29" s="1"/>
  <c r="I121" i="29"/>
  <c r="J121" i="29" l="1"/>
  <c r="K121" i="29" s="1"/>
  <c r="D578" i="27" l="1"/>
  <c r="D494" i="27"/>
  <c r="D186" i="27"/>
  <c r="D160" i="27"/>
  <c r="D26" i="27"/>
  <c r="L20" i="27"/>
  <c r="I20" i="27"/>
  <c r="R14" i="27"/>
  <c r="T10" i="27"/>
  <c r="S10" i="27"/>
  <c r="R10" i="27"/>
  <c r="D566" i="26" l="1"/>
  <c r="D566" i="27" s="1"/>
  <c r="D552" i="26"/>
  <c r="D552" i="27" s="1"/>
  <c r="D551" i="26"/>
  <c r="D551" i="27" s="1"/>
  <c r="D534" i="26"/>
  <c r="D534" i="27" s="1"/>
  <c r="D524" i="26"/>
  <c r="D524" i="27" s="1"/>
  <c r="D523" i="26"/>
  <c r="D523" i="27" s="1"/>
  <c r="D517" i="26"/>
  <c r="D517" i="27" s="1"/>
  <c r="D513" i="26"/>
  <c r="D513" i="27" s="1"/>
  <c r="D491" i="26"/>
  <c r="D491" i="27" s="1"/>
  <c r="D442" i="26"/>
  <c r="D442" i="27" s="1"/>
  <c r="D436" i="26"/>
  <c r="D436" i="27" s="1"/>
  <c r="D429" i="26"/>
  <c r="D429" i="27" s="1"/>
  <c r="D425" i="26"/>
  <c r="D425" i="27" s="1"/>
  <c r="D420" i="26"/>
  <c r="D420" i="27" s="1"/>
  <c r="D416" i="26"/>
  <c r="D416" i="27" s="1"/>
  <c r="D411" i="26"/>
  <c r="D411" i="27" s="1"/>
  <c r="D407" i="26"/>
  <c r="D407" i="27" s="1"/>
  <c r="D402" i="26"/>
  <c r="D402" i="27" s="1"/>
  <c r="D398" i="26"/>
  <c r="D398" i="27" s="1"/>
  <c r="D387" i="26"/>
  <c r="D387" i="27" s="1"/>
  <c r="D377" i="26"/>
  <c r="D377" i="27" s="1"/>
  <c r="D364" i="26"/>
  <c r="D364" i="27" s="1"/>
  <c r="D362" i="26"/>
  <c r="D362" i="27" s="1"/>
  <c r="D360" i="26"/>
  <c r="D360" i="27" s="1"/>
  <c r="D359" i="26"/>
  <c r="D359" i="27" s="1"/>
  <c r="D354" i="26"/>
  <c r="D354" i="27" s="1"/>
  <c r="D350" i="26"/>
  <c r="D350" i="27" s="1"/>
  <c r="D338" i="26"/>
  <c r="D338" i="27" s="1"/>
  <c r="D331" i="26"/>
  <c r="D331" i="27" s="1"/>
  <c r="D329" i="26"/>
  <c r="D329" i="27" s="1"/>
  <c r="D324" i="26"/>
  <c r="D324" i="27" s="1"/>
  <c r="D320" i="26"/>
  <c r="D320" i="27" s="1"/>
  <c r="D316" i="26"/>
  <c r="D316" i="27" s="1"/>
  <c r="D313" i="26"/>
  <c r="D313" i="27" s="1"/>
  <c r="D310" i="26"/>
  <c r="D310" i="27" s="1"/>
  <c r="D308" i="26"/>
  <c r="D308" i="27" s="1"/>
  <c r="D307" i="26"/>
  <c r="D307" i="27" s="1"/>
  <c r="D305" i="26"/>
  <c r="D305" i="27" s="1"/>
  <c r="D300" i="26"/>
  <c r="D300" i="27" s="1"/>
  <c r="D298" i="26"/>
  <c r="D298" i="27" s="1"/>
  <c r="D296" i="26"/>
  <c r="D296" i="27" s="1"/>
  <c r="D287" i="26"/>
  <c r="D287" i="27" s="1"/>
  <c r="D286" i="26"/>
  <c r="D286" i="27" s="1"/>
  <c r="D280" i="26"/>
  <c r="D280" i="27" s="1"/>
  <c r="D278" i="26"/>
  <c r="D278" i="27" s="1"/>
  <c r="D275" i="26"/>
  <c r="D275" i="27" s="1"/>
  <c r="D274" i="26"/>
  <c r="D274" i="27" s="1"/>
  <c r="D272" i="26"/>
  <c r="D272" i="27" s="1"/>
  <c r="D271" i="26"/>
  <c r="D271" i="27" s="1"/>
  <c r="D267" i="26"/>
  <c r="D267" i="27" s="1"/>
  <c r="D261" i="26"/>
  <c r="D261" i="27" s="1"/>
  <c r="D258" i="26"/>
  <c r="D258" i="27" s="1"/>
  <c r="D251" i="26"/>
  <c r="D251" i="27" s="1"/>
  <c r="D246" i="26"/>
  <c r="D246" i="27" s="1"/>
  <c r="D243" i="26"/>
  <c r="D243" i="27" s="1"/>
  <c r="D241" i="26"/>
  <c r="D241" i="27" s="1"/>
  <c r="D235" i="26"/>
  <c r="D235" i="27" s="1"/>
  <c r="D219" i="26"/>
  <c r="D219" i="27" s="1"/>
  <c r="D218" i="26"/>
  <c r="D218" i="27" s="1"/>
  <c r="D217" i="26"/>
  <c r="D217" i="27" s="1"/>
  <c r="D216" i="26"/>
  <c r="D216" i="27" s="1"/>
  <c r="D213" i="26"/>
  <c r="D213" i="27" s="1"/>
  <c r="D209" i="26"/>
  <c r="D209" i="27" s="1"/>
  <c r="D200" i="26"/>
  <c r="D200" i="27" s="1"/>
  <c r="D192" i="26"/>
  <c r="D192" i="27" s="1"/>
  <c r="D191" i="26"/>
  <c r="D191" i="27" s="1"/>
  <c r="D190" i="26"/>
  <c r="D190" i="27" s="1"/>
  <c r="D189" i="26"/>
  <c r="D189" i="27" s="1"/>
  <c r="D188" i="26"/>
  <c r="D188" i="27" s="1"/>
  <c r="D187" i="26"/>
  <c r="D187" i="27" s="1"/>
  <c r="D185" i="26"/>
  <c r="D185" i="27" s="1"/>
  <c r="D172" i="26"/>
  <c r="D172" i="27" s="1"/>
  <c r="D168" i="26"/>
  <c r="D168" i="27" s="1"/>
  <c r="D131" i="26"/>
  <c r="D131" i="27" s="1"/>
  <c r="D130" i="26"/>
  <c r="D130" i="27" s="1"/>
  <c r="D129" i="26"/>
  <c r="D129" i="27" s="1"/>
  <c r="D128" i="26"/>
  <c r="D128" i="27" s="1"/>
  <c r="D121" i="26"/>
  <c r="D121" i="27" s="1"/>
  <c r="D119" i="26"/>
  <c r="D119" i="27" s="1"/>
  <c r="D117" i="26"/>
  <c r="D117" i="27" s="1"/>
  <c r="D105" i="26"/>
  <c r="D105" i="27" s="1"/>
  <c r="D102" i="26"/>
  <c r="D102" i="27" s="1"/>
  <c r="D99" i="26"/>
  <c r="D99" i="27" s="1"/>
  <c r="D84" i="26"/>
  <c r="D84" i="27" s="1"/>
  <c r="D83" i="26"/>
  <c r="D83" i="27" s="1"/>
  <c r="D82" i="26"/>
  <c r="D82" i="27" s="1"/>
  <c r="D81" i="26"/>
  <c r="D81" i="27" s="1"/>
  <c r="D80" i="26"/>
  <c r="D80" i="27" s="1"/>
  <c r="D79" i="26"/>
  <c r="D79" i="27" s="1"/>
  <c r="D78" i="26"/>
  <c r="D78" i="27" s="1"/>
  <c r="D77" i="26"/>
  <c r="D77" i="27" s="1"/>
  <c r="D76" i="26"/>
  <c r="D76" i="27" s="1"/>
  <c r="D75" i="26"/>
  <c r="D75" i="27" s="1"/>
  <c r="D74" i="26"/>
  <c r="D74" i="27" s="1"/>
  <c r="D73" i="26"/>
  <c r="D73" i="27" s="1"/>
  <c r="D72" i="26"/>
  <c r="D72" i="27" s="1"/>
  <c r="D71" i="26"/>
  <c r="D71" i="27" s="1"/>
  <c r="D70" i="26"/>
  <c r="D70" i="27" s="1"/>
  <c r="D51" i="26"/>
  <c r="D51" i="27" s="1"/>
  <c r="D49" i="26"/>
  <c r="D49" i="27" s="1"/>
  <c r="D45" i="26"/>
  <c r="D45" i="27" s="1"/>
  <c r="D44" i="26"/>
  <c r="D44" i="27" s="1"/>
  <c r="D35" i="26"/>
  <c r="D35" i="27" s="1"/>
  <c r="D550" i="26" l="1"/>
  <c r="D550" i="27" s="1"/>
  <c r="D127" i="26"/>
  <c r="D127" i="27" s="1"/>
  <c r="D285" i="26"/>
  <c r="D184" i="26"/>
  <c r="D184" i="27" s="1"/>
  <c r="D69" i="26"/>
  <c r="D69" i="27" s="1"/>
  <c r="D43" i="26"/>
  <c r="D43" i="27" s="1"/>
  <c r="D285" i="27" l="1"/>
  <c r="D38" i="24" l="1"/>
  <c r="C38" i="24"/>
  <c r="B38" i="24"/>
  <c r="F42" i="25" l="1"/>
  <c r="E42" i="25"/>
  <c r="F41" i="25"/>
  <c r="E41" i="25"/>
  <c r="F40" i="25"/>
  <c r="E40" i="25"/>
  <c r="F15" i="24"/>
  <c r="F43" i="24" s="1"/>
  <c r="C43" i="24"/>
  <c r="E39" i="25"/>
  <c r="B15" i="24" s="1"/>
  <c r="B43" i="24" s="1"/>
  <c r="F37" i="25"/>
  <c r="E37" i="25"/>
  <c r="J37" i="25" s="1"/>
  <c r="F35" i="25"/>
  <c r="E35" i="25"/>
  <c r="F34" i="25"/>
  <c r="E34" i="25"/>
  <c r="F31" i="25"/>
  <c r="E31" i="25"/>
  <c r="F30" i="25"/>
  <c r="E30" i="25"/>
  <c r="F29" i="25"/>
  <c r="E29" i="25"/>
  <c r="F28" i="25"/>
  <c r="E28" i="25"/>
  <c r="F27" i="25"/>
  <c r="E27" i="25"/>
  <c r="F26" i="25"/>
  <c r="E26" i="25"/>
  <c r="F25" i="25"/>
  <c r="E25" i="25"/>
  <c r="F23" i="25"/>
  <c r="E23" i="25"/>
  <c r="F22" i="25"/>
  <c r="E22" i="25"/>
  <c r="E21" i="25"/>
  <c r="F20" i="25"/>
  <c r="E20" i="25"/>
  <c r="F19" i="25"/>
  <c r="E19" i="25"/>
  <c r="F18" i="25"/>
  <c r="E18" i="25"/>
  <c r="F17" i="25"/>
  <c r="E17" i="25"/>
  <c r="F16" i="25"/>
  <c r="E16" i="25"/>
  <c r="F14" i="25"/>
  <c r="E14" i="25"/>
  <c r="F13" i="25"/>
  <c r="E13" i="25"/>
  <c r="F12" i="25"/>
  <c r="E12" i="25"/>
  <c r="F11" i="25"/>
  <c r="E11" i="25"/>
  <c r="F10" i="25"/>
  <c r="E10" i="25"/>
  <c r="F9" i="25"/>
  <c r="E9" i="25"/>
  <c r="F8" i="25"/>
  <c r="E8" i="25"/>
  <c r="I7" i="25"/>
  <c r="H7" i="25"/>
  <c r="G7" i="25"/>
  <c r="K2" i="25" s="1"/>
  <c r="F7" i="25"/>
  <c r="E7" i="25"/>
  <c r="I6" i="25"/>
  <c r="H6" i="25"/>
  <c r="G6" i="25"/>
  <c r="F6" i="25"/>
  <c r="E6" i="25"/>
  <c r="F38" i="24"/>
  <c r="E38" i="24"/>
  <c r="E23" i="24"/>
  <c r="F23" i="24" s="1"/>
  <c r="D23" i="24"/>
  <c r="C23" i="24"/>
  <c r="B23" i="24"/>
  <c r="F21" i="24"/>
  <c r="F49" i="24" s="1"/>
  <c r="D21" i="24"/>
  <c r="D49" i="24" s="1"/>
  <c r="C21" i="24"/>
  <c r="C49" i="24" s="1"/>
  <c r="B21" i="24"/>
  <c r="B49" i="24" s="1"/>
  <c r="F20" i="24"/>
  <c r="F48" i="24" s="1"/>
  <c r="E20" i="24"/>
  <c r="E21" i="24" s="1"/>
  <c r="E49" i="24" s="1"/>
  <c r="D20" i="24"/>
  <c r="D48" i="24" s="1"/>
  <c r="C20" i="24"/>
  <c r="C48" i="24" s="1"/>
  <c r="B20" i="24"/>
  <c r="B48" i="24" s="1"/>
  <c r="H118" i="22"/>
  <c r="H118" i="23" s="1"/>
  <c r="H117" i="22"/>
  <c r="H117" i="23" s="1"/>
  <c r="H116" i="22"/>
  <c r="H116" i="23" s="1"/>
  <c r="I115" i="23"/>
  <c r="H115" i="22"/>
  <c r="H115" i="23" s="1"/>
  <c r="I114" i="23"/>
  <c r="H114" i="22"/>
  <c r="H114" i="23" s="1"/>
  <c r="I113" i="23"/>
  <c r="H113" i="22"/>
  <c r="I106" i="23"/>
  <c r="H106" i="22"/>
  <c r="H106" i="23" s="1"/>
  <c r="I105" i="23"/>
  <c r="H105" i="22"/>
  <c r="I103" i="23"/>
  <c r="H103" i="23"/>
  <c r="H102" i="22"/>
  <c r="H102" i="23" s="1"/>
  <c r="I97" i="23"/>
  <c r="H97" i="22"/>
  <c r="H97" i="23" s="1"/>
  <c r="H96" i="22"/>
  <c r="B17" i="24" s="1"/>
  <c r="B45" i="24" s="1"/>
  <c r="I92" i="23"/>
  <c r="H92" i="22"/>
  <c r="H92" i="23" s="1"/>
  <c r="C12" i="24"/>
  <c r="C40" i="24" s="1"/>
  <c r="H91" i="22"/>
  <c r="I85" i="23"/>
  <c r="H85" i="22"/>
  <c r="H85" i="23" s="1"/>
  <c r="I84" i="23"/>
  <c r="H84" i="22"/>
  <c r="H84" i="23" s="1"/>
  <c r="H83" i="22"/>
  <c r="H83" i="23" s="1"/>
  <c r="H82" i="22"/>
  <c r="H82" i="23" s="1"/>
  <c r="H80" i="22"/>
  <c r="H80" i="23" s="1"/>
  <c r="I79" i="23"/>
  <c r="H79" i="22"/>
  <c r="H79" i="23" s="1"/>
  <c r="I77" i="23"/>
  <c r="H77" i="22"/>
  <c r="H77" i="23" s="1"/>
  <c r="I76" i="23"/>
  <c r="H76" i="22"/>
  <c r="H76" i="23" s="1"/>
  <c r="H75" i="22"/>
  <c r="H75" i="23" s="1"/>
  <c r="H74" i="22"/>
  <c r="H74" i="23" s="1"/>
  <c r="I72" i="23"/>
  <c r="H72" i="22"/>
  <c r="H72" i="23" s="1"/>
  <c r="H71" i="22"/>
  <c r="H71" i="23" s="1"/>
  <c r="I70" i="23"/>
  <c r="H70" i="22"/>
  <c r="H70" i="23" s="1"/>
  <c r="I69" i="23"/>
  <c r="H69" i="22"/>
  <c r="H69" i="23" s="1"/>
  <c r="I68" i="23"/>
  <c r="H68" i="22"/>
  <c r="H68" i="23" s="1"/>
  <c r="H67" i="22"/>
  <c r="H67" i="23" s="1"/>
  <c r="I65" i="23"/>
  <c r="H65" i="22"/>
  <c r="H65" i="23" s="1"/>
  <c r="I64" i="23"/>
  <c r="H64" i="22"/>
  <c r="H64" i="23" s="1"/>
  <c r="I63" i="23"/>
  <c r="H63" i="22"/>
  <c r="H63" i="23" s="1"/>
  <c r="I62" i="23"/>
  <c r="H62" i="22"/>
  <c r="H62" i="23" s="1"/>
  <c r="I61" i="23"/>
  <c r="H61" i="22"/>
  <c r="H61" i="23" s="1"/>
  <c r="L59" i="22"/>
  <c r="L59" i="23" s="1"/>
  <c r="K59" i="22"/>
  <c r="K59" i="23" s="1"/>
  <c r="J59" i="22"/>
  <c r="H59" i="22"/>
  <c r="H59" i="23" s="1"/>
  <c r="H58" i="22"/>
  <c r="H58" i="23" s="1"/>
  <c r="I57" i="23"/>
  <c r="H57" i="22"/>
  <c r="H57" i="23" s="1"/>
  <c r="I56" i="23"/>
  <c r="H56" i="22"/>
  <c r="H56" i="23" s="1"/>
  <c r="I55" i="23"/>
  <c r="H55" i="22"/>
  <c r="H55" i="23" s="1"/>
  <c r="I54" i="23"/>
  <c r="H54" i="22"/>
  <c r="H54" i="23" s="1"/>
  <c r="I53" i="23"/>
  <c r="H53" i="22"/>
  <c r="H53" i="23" s="1"/>
  <c r="I52" i="23"/>
  <c r="H52" i="22"/>
  <c r="H52" i="23" s="1"/>
  <c r="H51" i="22"/>
  <c r="H51" i="23" s="1"/>
  <c r="H50" i="22"/>
  <c r="H50" i="23" s="1"/>
  <c r="H49" i="22"/>
  <c r="H49" i="23" s="1"/>
  <c r="I48" i="23"/>
  <c r="H48" i="22"/>
  <c r="H48" i="23" s="1"/>
  <c r="H47" i="22"/>
  <c r="H47" i="23" s="1"/>
  <c r="I46" i="23"/>
  <c r="H46" i="22"/>
  <c r="H46" i="23" s="1"/>
  <c r="I45" i="23"/>
  <c r="H45" i="22"/>
  <c r="H45" i="23" s="1"/>
  <c r="I44" i="23"/>
  <c r="H44" i="22"/>
  <c r="H44" i="23" s="1"/>
  <c r="H43" i="22"/>
  <c r="H43" i="23" s="1"/>
  <c r="I41" i="23"/>
  <c r="H41" i="22"/>
  <c r="H41" i="23" s="1"/>
  <c r="I40" i="23"/>
  <c r="H40" i="22"/>
  <c r="H40" i="23" s="1"/>
  <c r="H35" i="22"/>
  <c r="H34" i="22"/>
  <c r="H34" i="23" s="1"/>
  <c r="C14" i="24"/>
  <c r="C42" i="24" s="1"/>
  <c r="H33" i="22"/>
  <c r="H33" i="23" s="1"/>
  <c r="H32" i="22"/>
  <c r="H32" i="23" s="1"/>
  <c r="H31" i="22"/>
  <c r="H31" i="23" s="1"/>
  <c r="I30" i="23"/>
  <c r="H30" i="22"/>
  <c r="H30" i="23" s="1"/>
  <c r="I29" i="23"/>
  <c r="H29" i="22"/>
  <c r="H29" i="23" s="1"/>
  <c r="I28" i="23"/>
  <c r="H28" i="22"/>
  <c r="H28" i="23" s="1"/>
  <c r="I26" i="23"/>
  <c r="H26" i="22"/>
  <c r="H26" i="23" s="1"/>
  <c r="H25" i="22"/>
  <c r="H25" i="23" s="1"/>
  <c r="I24" i="23"/>
  <c r="H24" i="22"/>
  <c r="H24" i="23" s="1"/>
  <c r="I23" i="23"/>
  <c r="H23" i="22"/>
  <c r="H23" i="23" s="1"/>
  <c r="I22" i="23"/>
  <c r="H22" i="22"/>
  <c r="H22" i="23" s="1"/>
  <c r="I21" i="23"/>
  <c r="H21" i="22"/>
  <c r="H21" i="23" s="1"/>
  <c r="H20" i="22"/>
  <c r="H20" i="23" s="1"/>
  <c r="H18" i="22"/>
  <c r="H18" i="23" s="1"/>
  <c r="L17" i="22"/>
  <c r="L17" i="23" s="1"/>
  <c r="K17" i="22"/>
  <c r="K17" i="23" s="1"/>
  <c r="J17" i="22"/>
  <c r="H17" i="22"/>
  <c r="H17" i="23" s="1"/>
  <c r="I16" i="23"/>
  <c r="H16" i="22"/>
  <c r="H16" i="23" s="1"/>
  <c r="H15" i="22"/>
  <c r="H15" i="23" s="1"/>
  <c r="H14" i="22"/>
  <c r="H14" i="23" s="1"/>
  <c r="I13" i="23"/>
  <c r="H13" i="22"/>
  <c r="H13" i="23" s="1"/>
  <c r="H11" i="22"/>
  <c r="H11" i="23" s="1"/>
  <c r="L8" i="22"/>
  <c r="L8" i="23" s="1"/>
  <c r="K8" i="22"/>
  <c r="K8" i="23" s="1"/>
  <c r="J8" i="22"/>
  <c r="J8" i="23" s="1"/>
  <c r="I8" i="22"/>
  <c r="H8" i="22"/>
  <c r="B6" i="24" s="1"/>
  <c r="B34" i="24" s="1"/>
  <c r="N120" i="23"/>
  <c r="M120" i="23"/>
  <c r="L120" i="23"/>
  <c r="K120" i="23"/>
  <c r="J120" i="23"/>
  <c r="I120" i="23"/>
  <c r="H120" i="23"/>
  <c r="N111" i="23"/>
  <c r="M111" i="23"/>
  <c r="L111" i="23"/>
  <c r="K111" i="23"/>
  <c r="J111" i="23"/>
  <c r="I111" i="23"/>
  <c r="H111" i="23"/>
  <c r="N110" i="23"/>
  <c r="M110" i="23"/>
  <c r="L110" i="23"/>
  <c r="K110" i="23"/>
  <c r="J110" i="23"/>
  <c r="I110" i="23"/>
  <c r="H110" i="23"/>
  <c r="N108" i="23"/>
  <c r="M108" i="23"/>
  <c r="L108" i="23"/>
  <c r="K108" i="23"/>
  <c r="J108" i="23"/>
  <c r="I108" i="23"/>
  <c r="H108" i="23"/>
  <c r="N100" i="23"/>
  <c r="M100" i="23"/>
  <c r="L100" i="23"/>
  <c r="K100" i="23"/>
  <c r="J100" i="23"/>
  <c r="I100" i="23"/>
  <c r="H100" i="23"/>
  <c r="N99" i="23"/>
  <c r="M99" i="23"/>
  <c r="L99" i="23"/>
  <c r="K99" i="23"/>
  <c r="J99" i="23"/>
  <c r="I99" i="23"/>
  <c r="H99" i="23"/>
  <c r="N95" i="23"/>
  <c r="M95" i="23"/>
  <c r="L95" i="23"/>
  <c r="K95" i="23"/>
  <c r="J95" i="23"/>
  <c r="I95" i="23"/>
  <c r="H95" i="23"/>
  <c r="N94" i="23"/>
  <c r="M94" i="23"/>
  <c r="L94" i="23"/>
  <c r="K94" i="23"/>
  <c r="J94" i="23"/>
  <c r="I94" i="23"/>
  <c r="H94" i="23"/>
  <c r="N90" i="23"/>
  <c r="M90" i="23"/>
  <c r="L90" i="23"/>
  <c r="K90" i="23"/>
  <c r="J90" i="23"/>
  <c r="I90" i="23"/>
  <c r="H90" i="23"/>
  <c r="N89" i="23"/>
  <c r="M89" i="23"/>
  <c r="L89" i="23"/>
  <c r="K89" i="23"/>
  <c r="J89" i="23"/>
  <c r="I89" i="23"/>
  <c r="H89" i="23"/>
  <c r="L87" i="23"/>
  <c r="K87" i="23"/>
  <c r="J87" i="23"/>
  <c r="I87" i="23"/>
  <c r="H87" i="23"/>
  <c r="N38" i="23"/>
  <c r="M38" i="23"/>
  <c r="L38" i="23"/>
  <c r="K38" i="23"/>
  <c r="J38" i="23"/>
  <c r="I38" i="23"/>
  <c r="H38" i="23"/>
  <c r="N37" i="23"/>
  <c r="M37" i="23"/>
  <c r="L37" i="23"/>
  <c r="K37" i="23"/>
  <c r="J37" i="23"/>
  <c r="I37" i="23"/>
  <c r="H37" i="23"/>
  <c r="N9" i="23"/>
  <c r="M9" i="23"/>
  <c r="L9" i="23"/>
  <c r="K9" i="23"/>
  <c r="J9" i="23"/>
  <c r="I9" i="23"/>
  <c r="H9" i="23"/>
  <c r="N87" i="22"/>
  <c r="N87" i="23" s="1"/>
  <c r="M87" i="23"/>
  <c r="H35" i="23" l="1"/>
  <c r="I8" i="23"/>
  <c r="M7" i="23" s="1"/>
  <c r="M7" i="22"/>
  <c r="J17" i="23"/>
  <c r="M17" i="22"/>
  <c r="M17" i="23" s="1"/>
  <c r="J59" i="23"/>
  <c r="M59" i="22"/>
  <c r="M59" i="23" s="1"/>
  <c r="K37" i="25"/>
  <c r="I35" i="23"/>
  <c r="J6" i="25"/>
  <c r="K6" i="25"/>
  <c r="K7" i="25"/>
  <c r="I102" i="23"/>
  <c r="J28" i="25"/>
  <c r="D6" i="24"/>
  <c r="D34" i="24" s="1"/>
  <c r="H8" i="23"/>
  <c r="J7" i="25"/>
  <c r="F6" i="24"/>
  <c r="F34" i="24" s="1"/>
  <c r="H42" i="22"/>
  <c r="H42" i="23" s="1"/>
  <c r="H104" i="22"/>
  <c r="H27" i="22"/>
  <c r="B11" i="24" s="1"/>
  <c r="B14" i="24"/>
  <c r="B42" i="24" s="1"/>
  <c r="H93" i="22"/>
  <c r="H93" i="23" s="1"/>
  <c r="B12" i="24"/>
  <c r="B40" i="24" s="1"/>
  <c r="C34" i="24"/>
  <c r="E6" i="24"/>
  <c r="E34" i="24" s="1"/>
  <c r="I96" i="23"/>
  <c r="C17" i="24"/>
  <c r="C45" i="24" s="1"/>
  <c r="I71" i="23"/>
  <c r="I14" i="23"/>
  <c r="I91" i="23"/>
  <c r="I34" i="23"/>
  <c r="I78" i="22"/>
  <c r="I78" i="23" s="1"/>
  <c r="E36" i="25"/>
  <c r="E15" i="25"/>
  <c r="F15" i="25"/>
  <c r="E32" i="25"/>
  <c r="F32" i="25"/>
  <c r="F36" i="25"/>
  <c r="E24" i="25"/>
  <c r="C2" i="25"/>
  <c r="E48" i="24"/>
  <c r="E15" i="24"/>
  <c r="E43" i="24" s="1"/>
  <c r="H66" i="22"/>
  <c r="H66" i="23" s="1"/>
  <c r="N13" i="22"/>
  <c r="N13" i="23" s="1"/>
  <c r="I66" i="22"/>
  <c r="I66" i="23" s="1"/>
  <c r="I116" i="23"/>
  <c r="H105" i="23"/>
  <c r="H91" i="23"/>
  <c r="I20" i="23"/>
  <c r="I19" i="22"/>
  <c r="I19" i="23" s="1"/>
  <c r="I18" i="23"/>
  <c r="H73" i="22"/>
  <c r="H73" i="23" s="1"/>
  <c r="I104" i="22"/>
  <c r="I17" i="23"/>
  <c r="N17" i="22"/>
  <c r="N17" i="23" s="1"/>
  <c r="I82" i="23"/>
  <c r="I81" i="22"/>
  <c r="H98" i="22"/>
  <c r="H98" i="23" s="1"/>
  <c r="H96" i="23"/>
  <c r="I33" i="23"/>
  <c r="I43" i="23"/>
  <c r="N59" i="22"/>
  <c r="N59" i="23" s="1"/>
  <c r="I59" i="23"/>
  <c r="I12" i="22"/>
  <c r="I75" i="23"/>
  <c r="I83" i="23"/>
  <c r="I51" i="23"/>
  <c r="I67" i="23"/>
  <c r="I25" i="23"/>
  <c r="I50" i="23"/>
  <c r="I74" i="23"/>
  <c r="I73" i="22"/>
  <c r="I118" i="23"/>
  <c r="N24" i="22"/>
  <c r="N24" i="23" s="1"/>
  <c r="I32" i="23"/>
  <c r="I58" i="23"/>
  <c r="H81" i="22"/>
  <c r="H81" i="23" s="1"/>
  <c r="H39" i="22"/>
  <c r="I93" i="22"/>
  <c r="I117" i="23"/>
  <c r="I31" i="23"/>
  <c r="H12" i="22"/>
  <c r="H12" i="23" s="1"/>
  <c r="N34" i="22"/>
  <c r="N34" i="23" s="1"/>
  <c r="I39" i="22"/>
  <c r="H78" i="22"/>
  <c r="H78" i="23" s="1"/>
  <c r="I101" i="22"/>
  <c r="H101" i="22"/>
  <c r="B16" i="24" s="1"/>
  <c r="I80" i="23"/>
  <c r="I27" i="22"/>
  <c r="C11" i="24" s="1"/>
  <c r="H60" i="22"/>
  <c r="H60" i="23" s="1"/>
  <c r="N96" i="22"/>
  <c r="N96" i="23" s="1"/>
  <c r="I11" i="23"/>
  <c r="I15" i="23"/>
  <c r="I49" i="23"/>
  <c r="H19" i="22"/>
  <c r="H19" i="23" s="1"/>
  <c r="I60" i="22"/>
  <c r="I98" i="22"/>
  <c r="H113" i="23"/>
  <c r="H112" i="22"/>
  <c r="I112" i="22"/>
  <c r="B44" i="24" l="1"/>
  <c r="N25" i="22"/>
  <c r="N25" i="23" s="1"/>
  <c r="N117" i="22"/>
  <c r="N117" i="23" s="1"/>
  <c r="N102" i="22"/>
  <c r="N102" i="23" s="1"/>
  <c r="N118" i="22"/>
  <c r="N118" i="23" s="1"/>
  <c r="N97" i="22"/>
  <c r="N97" i="23" s="1"/>
  <c r="N75" i="22"/>
  <c r="N75" i="23" s="1"/>
  <c r="N14" i="22"/>
  <c r="N14" i="23" s="1"/>
  <c r="N116" i="22"/>
  <c r="N116" i="23" s="1"/>
  <c r="N20" i="22"/>
  <c r="N20" i="23" s="1"/>
  <c r="N16" i="22"/>
  <c r="N16" i="23" s="1"/>
  <c r="C39" i="24"/>
  <c r="H27" i="23"/>
  <c r="H104" i="23"/>
  <c r="B8" i="24"/>
  <c r="B36" i="24" s="1"/>
  <c r="N21" i="22"/>
  <c r="N21" i="23" s="1"/>
  <c r="I10" i="22"/>
  <c r="C13" i="24" s="1"/>
  <c r="C41" i="24" s="1"/>
  <c r="C16" i="24"/>
  <c r="C44" i="24" s="1"/>
  <c r="I104" i="23"/>
  <c r="C8" i="24"/>
  <c r="C36" i="24" s="1"/>
  <c r="E33" i="25"/>
  <c r="E38" i="25"/>
  <c r="E43" i="25" s="1"/>
  <c r="I73" i="23"/>
  <c r="I112" i="23"/>
  <c r="I119" i="22"/>
  <c r="I98" i="23"/>
  <c r="I27" i="23"/>
  <c r="I81" i="23"/>
  <c r="I60" i="23"/>
  <c r="H101" i="23"/>
  <c r="H107" i="22"/>
  <c r="H107" i="23" s="1"/>
  <c r="I93" i="23"/>
  <c r="I12" i="23"/>
  <c r="H10" i="22"/>
  <c r="B13" i="24" s="1"/>
  <c r="B41" i="24" s="1"/>
  <c r="H39" i="23"/>
  <c r="H86" i="22"/>
  <c r="H86" i="23" s="1"/>
  <c r="I101" i="23"/>
  <c r="I107" i="22"/>
  <c r="H119" i="22"/>
  <c r="H119" i="23" s="1"/>
  <c r="H112" i="23"/>
  <c r="I39" i="23"/>
  <c r="B9" i="24" l="1"/>
  <c r="N98" i="22"/>
  <c r="N98" i="23" s="1"/>
  <c r="C9" i="24"/>
  <c r="C37" i="24" s="1"/>
  <c r="B39" i="24"/>
  <c r="I10" i="23"/>
  <c r="I36" i="22"/>
  <c r="I36" i="23" s="1"/>
  <c r="I119" i="23"/>
  <c r="H36" i="22"/>
  <c r="H10" i="23"/>
  <c r="I107" i="23"/>
  <c r="B37" i="24" l="1"/>
  <c r="H36" i="23"/>
  <c r="H88" i="22"/>
  <c r="H109" i="22" l="1"/>
  <c r="H88" i="23"/>
  <c r="H121" i="22" l="1"/>
  <c r="H121" i="23" s="1"/>
  <c r="H109" i="23"/>
  <c r="F21" i="25" l="1"/>
  <c r="I42" i="22" l="1"/>
  <c r="I47" i="23"/>
  <c r="F24" i="25"/>
  <c r="B35" i="24" l="1"/>
  <c r="B18" i="24"/>
  <c r="B46" i="24" s="1"/>
  <c r="I42" i="23"/>
  <c r="I86" i="22"/>
  <c r="F33" i="25"/>
  <c r="F38" i="25"/>
  <c r="F43" i="25" l="1"/>
  <c r="I86" i="23"/>
  <c r="I88" i="22"/>
  <c r="I88" i="23" l="1"/>
  <c r="I109" i="22"/>
  <c r="M118" i="10"/>
  <c r="M117" i="10"/>
  <c r="M116" i="10"/>
  <c r="M115" i="10"/>
  <c r="M114" i="10"/>
  <c r="M113" i="10"/>
  <c r="M106" i="10"/>
  <c r="M105" i="10"/>
  <c r="M102" i="10"/>
  <c r="M97" i="10"/>
  <c r="M96" i="10"/>
  <c r="M92" i="10"/>
  <c r="M91" i="10"/>
  <c r="M85" i="10"/>
  <c r="M84" i="10"/>
  <c r="M83" i="10"/>
  <c r="M82" i="10"/>
  <c r="I82" i="11"/>
  <c r="M80" i="10"/>
  <c r="M79" i="10"/>
  <c r="M77" i="10"/>
  <c r="M76" i="10"/>
  <c r="M75" i="10"/>
  <c r="M74" i="10"/>
  <c r="M72" i="10"/>
  <c r="M71" i="10"/>
  <c r="M70" i="10"/>
  <c r="M69" i="10"/>
  <c r="M68" i="10"/>
  <c r="M67" i="10"/>
  <c r="M65" i="10"/>
  <c r="M64" i="10"/>
  <c r="M63" i="10"/>
  <c r="M62" i="10"/>
  <c r="M61" i="10"/>
  <c r="M59" i="10"/>
  <c r="H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1" i="10"/>
  <c r="M40" i="10"/>
  <c r="M35" i="10"/>
  <c r="M34" i="10"/>
  <c r="M33" i="10"/>
  <c r="M32" i="10"/>
  <c r="M31" i="10"/>
  <c r="M30" i="10"/>
  <c r="M29" i="10"/>
  <c r="M28" i="10"/>
  <c r="M26" i="10"/>
  <c r="M25" i="10"/>
  <c r="M24" i="10"/>
  <c r="M23" i="10"/>
  <c r="M22" i="10"/>
  <c r="M21" i="10"/>
  <c r="M20" i="10"/>
  <c r="M18" i="10"/>
  <c r="M17" i="10"/>
  <c r="H17" i="10"/>
  <c r="M16" i="10"/>
  <c r="M15" i="10"/>
  <c r="M14" i="10"/>
  <c r="M13" i="10"/>
  <c r="M11" i="10"/>
  <c r="M8" i="10"/>
  <c r="M8" i="18" s="1"/>
  <c r="H8" i="10"/>
  <c r="M118" i="18"/>
  <c r="I118" i="18"/>
  <c r="M117" i="18"/>
  <c r="I117" i="18"/>
  <c r="M116" i="18"/>
  <c r="I116" i="18"/>
  <c r="M115" i="18"/>
  <c r="I115" i="18"/>
  <c r="M114" i="18"/>
  <c r="I114" i="18"/>
  <c r="M113" i="18"/>
  <c r="I113" i="18"/>
  <c r="M106" i="18"/>
  <c r="I106" i="18"/>
  <c r="M105" i="18"/>
  <c r="I105" i="18"/>
  <c r="M103" i="18"/>
  <c r="I103" i="18"/>
  <c r="M102" i="18"/>
  <c r="I102" i="18"/>
  <c r="M97" i="18"/>
  <c r="I97" i="18"/>
  <c r="M96" i="18"/>
  <c r="I96" i="18"/>
  <c r="M92" i="18"/>
  <c r="I92" i="18"/>
  <c r="M91" i="18"/>
  <c r="I91" i="18"/>
  <c r="M85" i="18"/>
  <c r="I85" i="18"/>
  <c r="M84" i="18"/>
  <c r="I84" i="18"/>
  <c r="M83" i="18"/>
  <c r="I83" i="18"/>
  <c r="M82" i="18"/>
  <c r="I82" i="18"/>
  <c r="M80" i="18"/>
  <c r="I80" i="18"/>
  <c r="M79" i="18"/>
  <c r="I79" i="18"/>
  <c r="M77" i="18"/>
  <c r="I77" i="18"/>
  <c r="M76" i="18"/>
  <c r="I76" i="18"/>
  <c r="M75" i="18"/>
  <c r="I75" i="18"/>
  <c r="M74" i="18"/>
  <c r="I74" i="18"/>
  <c r="M72" i="18"/>
  <c r="I72" i="18"/>
  <c r="M71" i="18"/>
  <c r="I71" i="18"/>
  <c r="M70" i="18"/>
  <c r="I70" i="18"/>
  <c r="M69" i="18"/>
  <c r="I69" i="18"/>
  <c r="M68" i="18"/>
  <c r="I68" i="18"/>
  <c r="M67" i="18"/>
  <c r="I67" i="18"/>
  <c r="M65" i="18"/>
  <c r="I65" i="18"/>
  <c r="M64" i="18"/>
  <c r="I64" i="18"/>
  <c r="M63" i="18"/>
  <c r="I63" i="18"/>
  <c r="M62" i="18"/>
  <c r="I62" i="18"/>
  <c r="M61" i="18"/>
  <c r="I61" i="18"/>
  <c r="M59" i="18"/>
  <c r="I59" i="18"/>
  <c r="H59" i="18"/>
  <c r="M58" i="18"/>
  <c r="I58" i="18"/>
  <c r="M57" i="18"/>
  <c r="I57" i="18"/>
  <c r="M56" i="18"/>
  <c r="I56" i="18"/>
  <c r="M55" i="18"/>
  <c r="I55" i="18"/>
  <c r="M54" i="18"/>
  <c r="I54" i="18"/>
  <c r="M53" i="18"/>
  <c r="I53" i="18"/>
  <c r="M52" i="18"/>
  <c r="I52" i="18"/>
  <c r="M51" i="18"/>
  <c r="I51" i="18"/>
  <c r="M50" i="18"/>
  <c r="I50" i="18"/>
  <c r="M49" i="18"/>
  <c r="I49" i="18"/>
  <c r="M48" i="18"/>
  <c r="I48" i="18"/>
  <c r="M47" i="18"/>
  <c r="I47" i="18"/>
  <c r="M46" i="18"/>
  <c r="I46" i="18"/>
  <c r="M45" i="18"/>
  <c r="I45" i="18"/>
  <c r="M44" i="18"/>
  <c r="I44" i="18"/>
  <c r="M43" i="18"/>
  <c r="I43" i="18"/>
  <c r="M41" i="18"/>
  <c r="I41" i="18"/>
  <c r="M40" i="18"/>
  <c r="I40" i="18"/>
  <c r="M35" i="18"/>
  <c r="I35" i="18"/>
  <c r="M34" i="18"/>
  <c r="I34" i="18"/>
  <c r="M33" i="18"/>
  <c r="I33" i="18"/>
  <c r="M32" i="18"/>
  <c r="I32" i="18"/>
  <c r="M31" i="18"/>
  <c r="I31" i="18"/>
  <c r="M30" i="18"/>
  <c r="I30" i="18"/>
  <c r="M29" i="18"/>
  <c r="I29" i="18"/>
  <c r="M28" i="18"/>
  <c r="I28" i="18"/>
  <c r="M26" i="18"/>
  <c r="I26" i="18"/>
  <c r="M25" i="18"/>
  <c r="I25" i="18"/>
  <c r="M24" i="18"/>
  <c r="I24" i="18"/>
  <c r="M23" i="18"/>
  <c r="I23" i="18"/>
  <c r="M22" i="18"/>
  <c r="I22" i="18"/>
  <c r="M21" i="18"/>
  <c r="I21" i="18"/>
  <c r="M20" i="18"/>
  <c r="I20" i="18"/>
  <c r="M18" i="18"/>
  <c r="I18" i="18"/>
  <c r="M17" i="18"/>
  <c r="I17" i="18"/>
  <c r="H17" i="18"/>
  <c r="M16" i="18"/>
  <c r="I16" i="18"/>
  <c r="M15" i="18"/>
  <c r="I15" i="18"/>
  <c r="M14" i="18"/>
  <c r="I14" i="18"/>
  <c r="M13" i="18"/>
  <c r="I13" i="18"/>
  <c r="M11" i="18"/>
  <c r="I11" i="18"/>
  <c r="I8" i="18"/>
  <c r="H8" i="18"/>
  <c r="I109" i="23" l="1"/>
  <c r="I121" i="22"/>
  <c r="I121" i="23" l="1"/>
  <c r="C35" i="24" l="1"/>
  <c r="C18" i="24"/>
  <c r="C46" i="24" s="1"/>
  <c r="M8" i="11" l="1"/>
  <c r="I8" i="19"/>
  <c r="H8" i="19"/>
  <c r="H17" i="19"/>
  <c r="M17" i="19"/>
  <c r="H59" i="19"/>
  <c r="K59" i="18"/>
  <c r="K59" i="19" s="1"/>
  <c r="M59" i="19"/>
  <c r="I17" i="11"/>
  <c r="M17" i="11"/>
  <c r="M59" i="11"/>
  <c r="M8" i="19"/>
  <c r="H9" i="19"/>
  <c r="I9" i="19"/>
  <c r="J9" i="19"/>
  <c r="K9" i="19"/>
  <c r="M9" i="19"/>
  <c r="I24" i="19"/>
  <c r="H37" i="19"/>
  <c r="I37" i="19"/>
  <c r="J37" i="19"/>
  <c r="K37" i="19"/>
  <c r="M37" i="19"/>
  <c r="H38" i="19"/>
  <c r="I38" i="19"/>
  <c r="J38" i="19"/>
  <c r="K38" i="19"/>
  <c r="M38" i="19"/>
  <c r="H87" i="19"/>
  <c r="I87" i="19"/>
  <c r="J87" i="19"/>
  <c r="K87" i="19"/>
  <c r="M87" i="19"/>
  <c r="H89" i="19"/>
  <c r="I89" i="19"/>
  <c r="J89" i="19"/>
  <c r="K89" i="19"/>
  <c r="M89" i="19"/>
  <c r="H90" i="19"/>
  <c r="I90" i="19"/>
  <c r="J90" i="19"/>
  <c r="K90" i="19"/>
  <c r="M90" i="19"/>
  <c r="H94" i="19"/>
  <c r="I94" i="19"/>
  <c r="J94" i="19"/>
  <c r="K94" i="19"/>
  <c r="M94" i="19"/>
  <c r="H95" i="19"/>
  <c r="I95" i="19"/>
  <c r="J95" i="19"/>
  <c r="K95" i="19"/>
  <c r="M95" i="19"/>
  <c r="H99" i="19"/>
  <c r="I99" i="19"/>
  <c r="J99" i="19"/>
  <c r="K99" i="19"/>
  <c r="M99" i="19"/>
  <c r="H100" i="19"/>
  <c r="I100" i="19"/>
  <c r="J100" i="19"/>
  <c r="K100" i="19"/>
  <c r="M100" i="19"/>
  <c r="H108" i="19"/>
  <c r="I108" i="19"/>
  <c r="J108" i="19"/>
  <c r="K108" i="19"/>
  <c r="M108" i="19"/>
  <c r="H110" i="19"/>
  <c r="I110" i="19"/>
  <c r="J110" i="19"/>
  <c r="K110" i="19"/>
  <c r="M110" i="19"/>
  <c r="H111" i="19"/>
  <c r="I111" i="19"/>
  <c r="J111" i="19"/>
  <c r="K111" i="19"/>
  <c r="M111" i="19"/>
  <c r="H120" i="19"/>
  <c r="I120" i="19"/>
  <c r="J120" i="19"/>
  <c r="K120" i="19"/>
  <c r="M120" i="19"/>
  <c r="H9" i="11"/>
  <c r="I9" i="11"/>
  <c r="J9" i="11"/>
  <c r="K9" i="11"/>
  <c r="I24" i="11"/>
  <c r="H37" i="11"/>
  <c r="I37" i="11"/>
  <c r="J37" i="11"/>
  <c r="K37" i="11"/>
  <c r="M37" i="11"/>
  <c r="H38" i="11"/>
  <c r="I38" i="11"/>
  <c r="J38" i="11"/>
  <c r="K38" i="11"/>
  <c r="M38" i="11"/>
  <c r="H87" i="11"/>
  <c r="I87" i="11"/>
  <c r="J87" i="11"/>
  <c r="K87" i="11"/>
  <c r="M87" i="11"/>
  <c r="H89" i="11"/>
  <c r="I89" i="11"/>
  <c r="J89" i="11"/>
  <c r="K89" i="11"/>
  <c r="M89" i="11"/>
  <c r="H90" i="11"/>
  <c r="I90" i="11"/>
  <c r="J90" i="11"/>
  <c r="K90" i="11"/>
  <c r="M90" i="11"/>
  <c r="H94" i="11"/>
  <c r="I94" i="11"/>
  <c r="J94" i="11"/>
  <c r="K94" i="11"/>
  <c r="M94" i="11"/>
  <c r="H95" i="11"/>
  <c r="I95" i="11"/>
  <c r="J95" i="11"/>
  <c r="K95" i="11"/>
  <c r="M95" i="11"/>
  <c r="H99" i="11"/>
  <c r="I99" i="11"/>
  <c r="J99" i="11"/>
  <c r="K99" i="11"/>
  <c r="M99" i="11"/>
  <c r="H100" i="11"/>
  <c r="I100" i="11"/>
  <c r="J100" i="11"/>
  <c r="K100" i="11"/>
  <c r="M100" i="11"/>
  <c r="H108" i="11"/>
  <c r="I108" i="11"/>
  <c r="J108" i="11"/>
  <c r="K108" i="11"/>
  <c r="M108" i="11"/>
  <c r="H110" i="11"/>
  <c r="I110" i="11"/>
  <c r="J110" i="11"/>
  <c r="K110" i="11"/>
  <c r="M110" i="11"/>
  <c r="H111" i="11"/>
  <c r="I111" i="11"/>
  <c r="J111" i="11"/>
  <c r="K111" i="11"/>
  <c r="M111" i="11"/>
  <c r="H120" i="11"/>
  <c r="I120" i="11"/>
  <c r="J120" i="11"/>
  <c r="K120" i="11"/>
  <c r="M120" i="11"/>
  <c r="M51" i="11"/>
  <c r="I118" i="19"/>
  <c r="M22" i="11"/>
  <c r="M63" i="19"/>
  <c r="M114" i="11"/>
  <c r="M50" i="11"/>
  <c r="I75" i="11"/>
  <c r="I50" i="11"/>
  <c r="M80" i="19"/>
  <c r="M91" i="11"/>
  <c r="M96" i="19"/>
  <c r="M79" i="19"/>
  <c r="M55" i="19"/>
  <c r="M116" i="11"/>
  <c r="M116" i="19"/>
  <c r="I50" i="19"/>
  <c r="I75" i="19"/>
  <c r="I116" i="11"/>
  <c r="M115" i="11"/>
  <c r="M115" i="19"/>
  <c r="M80" i="11"/>
  <c r="M96" i="11"/>
  <c r="M114" i="19"/>
  <c r="M46" i="19"/>
  <c r="M46" i="11"/>
  <c r="M75" i="19"/>
  <c r="M75" i="11"/>
  <c r="M102" i="11"/>
  <c r="M50" i="19"/>
  <c r="M83" i="11"/>
  <c r="M83" i="19"/>
  <c r="M11" i="11"/>
  <c r="M11" i="19"/>
  <c r="M14" i="19"/>
  <c r="M14" i="11"/>
  <c r="M25" i="19"/>
  <c r="M25" i="11"/>
  <c r="M16" i="11"/>
  <c r="M15" i="19"/>
  <c r="M20" i="19"/>
  <c r="M23" i="11"/>
  <c r="M20" i="11"/>
  <c r="M21" i="11"/>
  <c r="M22" i="19"/>
  <c r="M23" i="19"/>
  <c r="M21" i="19"/>
  <c r="M48" i="19"/>
  <c r="M48" i="11"/>
  <c r="M117" i="11"/>
  <c r="I55" i="19"/>
  <c r="I114" i="11"/>
  <c r="I114" i="19"/>
  <c r="I29" i="11"/>
  <c r="I13" i="11"/>
  <c r="I82" i="19"/>
  <c r="I14" i="11"/>
  <c r="I84" i="11"/>
  <c r="I22" i="19"/>
  <c r="I20" i="19"/>
  <c r="I20" i="11"/>
  <c r="I21" i="19"/>
  <c r="I22" i="11"/>
  <c r="I115" i="11"/>
  <c r="I115" i="19"/>
  <c r="I16" i="19"/>
  <c r="I16" i="11"/>
  <c r="I113" i="19"/>
  <c r="I113" i="11"/>
  <c r="I34" i="11"/>
  <c r="I34" i="19"/>
  <c r="I54" i="11"/>
  <c r="I47" i="19"/>
  <c r="I47" i="11"/>
  <c r="I69" i="19"/>
  <c r="I45" i="11"/>
  <c r="I77" i="19"/>
  <c r="I77" i="11"/>
  <c r="I85" i="11"/>
  <c r="M71" i="11"/>
  <c r="M33" i="11"/>
  <c r="I62" i="19"/>
  <c r="I62" i="11"/>
  <c r="I102" i="19"/>
  <c r="I91" i="19"/>
  <c r="I18" i="11"/>
  <c r="I25" i="19"/>
  <c r="I54" i="19"/>
  <c r="I106" i="19"/>
  <c r="M32" i="19"/>
  <c r="M32" i="11"/>
  <c r="I83" i="11"/>
  <c r="I83" i="19"/>
  <c r="I51" i="19"/>
  <c r="I51" i="11"/>
  <c r="M43" i="11"/>
  <c r="I117" i="19"/>
  <c r="I117" i="11"/>
  <c r="I79" i="19"/>
  <c r="M68" i="19"/>
  <c r="M69" i="19"/>
  <c r="I72" i="19"/>
  <c r="I48" i="11"/>
  <c r="I48" i="19"/>
  <c r="I26" i="11"/>
  <c r="I105" i="19"/>
  <c r="I105" i="11"/>
  <c r="I102" i="11"/>
  <c r="I67" i="19"/>
  <c r="M29" i="11"/>
  <c r="M29" i="19"/>
  <c r="M103" i="11"/>
  <c r="M103" i="19"/>
  <c r="M35" i="11"/>
  <c r="M35" i="19"/>
  <c r="I32" i="11"/>
  <c r="I32" i="19"/>
  <c r="M34" i="19"/>
  <c r="M34" i="11"/>
  <c r="M84" i="11"/>
  <c r="I69" i="11"/>
  <c r="M30" i="11"/>
  <c r="M105" i="11"/>
  <c r="I74" i="11"/>
  <c r="M67" i="19"/>
  <c r="I26" i="19"/>
  <c r="I55" i="11"/>
  <c r="I44" i="11"/>
  <c r="I29" i="19"/>
  <c r="I53" i="11"/>
  <c r="M117" i="19"/>
  <c r="M15" i="11"/>
  <c r="I84" i="19"/>
  <c r="I49" i="19"/>
  <c r="M97" i="11"/>
  <c r="M97" i="19"/>
  <c r="M74" i="19"/>
  <c r="M58" i="19"/>
  <c r="I49" i="11"/>
  <c r="M51" i="19"/>
  <c r="M61" i="19"/>
  <c r="M61" i="11"/>
  <c r="M33" i="19"/>
  <c r="M55" i="11"/>
  <c r="M69" i="11"/>
  <c r="M63" i="11"/>
  <c r="M31" i="11"/>
  <c r="M106" i="19"/>
  <c r="I70" i="19"/>
  <c r="M82" i="19"/>
  <c r="I43" i="11"/>
  <c r="M68" i="11"/>
  <c r="I80" i="11"/>
  <c r="M70" i="11"/>
  <c r="M43" i="19"/>
  <c r="I44" i="19"/>
  <c r="I70" i="11"/>
  <c r="M52" i="19"/>
  <c r="M44" i="11"/>
  <c r="I106" i="11"/>
  <c r="I56" i="11"/>
  <c r="I85" i="19"/>
  <c r="I67" i="11"/>
  <c r="I58" i="19"/>
  <c r="I61" i="11"/>
  <c r="M28" i="19"/>
  <c r="M65" i="11"/>
  <c r="M65" i="19"/>
  <c r="M118" i="11"/>
  <c r="M118" i="19"/>
  <c r="M58" i="11"/>
  <c r="M24" i="19"/>
  <c r="M24" i="11"/>
  <c r="I46" i="11"/>
  <c r="I46" i="19"/>
  <c r="I30" i="11"/>
  <c r="I15" i="19"/>
  <c r="M72" i="19"/>
  <c r="M72" i="11"/>
  <c r="I68" i="19"/>
  <c r="I68" i="11"/>
  <c r="I28" i="19"/>
  <c r="I35" i="19"/>
  <c r="M70" i="19"/>
  <c r="I65" i="19"/>
  <c r="I65" i="11"/>
  <c r="M26" i="19"/>
  <c r="M26" i="11"/>
  <c r="M62" i="11"/>
  <c r="I41" i="19"/>
  <c r="I41" i="11"/>
  <c r="M85" i="11"/>
  <c r="M85" i="19"/>
  <c r="M44" i="19"/>
  <c r="I53" i="19"/>
  <c r="I96" i="11"/>
  <c r="M49" i="11"/>
  <c r="M49" i="19"/>
  <c r="M31" i="19"/>
  <c r="I72" i="11"/>
  <c r="M52" i="11"/>
  <c r="M47" i="11"/>
  <c r="I57" i="19"/>
  <c r="M13" i="19"/>
  <c r="M13" i="11"/>
  <c r="M30" i="19"/>
  <c r="I11" i="11"/>
  <c r="I11" i="19"/>
  <c r="I23" i="11"/>
  <c r="I71" i="11"/>
  <c r="I71" i="19"/>
  <c r="I97" i="11"/>
  <c r="M54" i="19"/>
  <c r="M54" i="11"/>
  <c r="M53" i="11"/>
  <c r="M53" i="19"/>
  <c r="M113" i="19"/>
  <c r="M18" i="19"/>
  <c r="M18" i="11"/>
  <c r="I64" i="11"/>
  <c r="I64" i="19"/>
  <c r="M76" i="11"/>
  <c r="M76" i="19"/>
  <c r="I80" i="19"/>
  <c r="M64" i="11"/>
  <c r="M64" i="19"/>
  <c r="M74" i="11"/>
  <c r="M47" i="19"/>
  <c r="M41" i="19"/>
  <c r="M41" i="11"/>
  <c r="I92" i="11"/>
  <c r="I52" i="11"/>
  <c r="I52" i="19"/>
  <c r="I58" i="11"/>
  <c r="I31" i="11"/>
  <c r="I31" i="19"/>
  <c r="M40" i="11"/>
  <c r="M40" i="19"/>
  <c r="I103" i="11"/>
  <c r="I103" i="19"/>
  <c r="M56" i="19"/>
  <c r="M56" i="11"/>
  <c r="I76" i="11"/>
  <c r="I76" i="19"/>
  <c r="I33" i="19"/>
  <c r="I63" i="19"/>
  <c r="I63" i="11"/>
  <c r="M45" i="11"/>
  <c r="M45" i="19"/>
  <c r="I56" i="19"/>
  <c r="M92" i="19"/>
  <c r="M92" i="11"/>
  <c r="M57" i="19"/>
  <c r="M57" i="11"/>
  <c r="M77" i="11"/>
  <c r="M77" i="19"/>
  <c r="M106" i="11"/>
  <c r="H8" i="11" l="1"/>
  <c r="I33" i="11"/>
  <c r="I91" i="11"/>
  <c r="I35" i="11"/>
  <c r="J7" i="18"/>
  <c r="H59" i="11"/>
  <c r="K24" i="18"/>
  <c r="K24" i="19" s="1"/>
  <c r="M78" i="10"/>
  <c r="M78" i="11" s="1"/>
  <c r="I78" i="10"/>
  <c r="I78" i="11" s="1"/>
  <c r="I19" i="10"/>
  <c r="I19" i="11" s="1"/>
  <c r="M60" i="18"/>
  <c r="M60" i="19" s="1"/>
  <c r="M39" i="10"/>
  <c r="M39" i="11" s="1"/>
  <c r="I104" i="18"/>
  <c r="I104" i="19" s="1"/>
  <c r="K17" i="10"/>
  <c r="K17" i="11" s="1"/>
  <c r="J59" i="10"/>
  <c r="J59" i="11" s="1"/>
  <c r="M112" i="18"/>
  <c r="M112" i="19" s="1"/>
  <c r="J7" i="10"/>
  <c r="I21" i="11"/>
  <c r="I78" i="18"/>
  <c r="I78" i="19" s="1"/>
  <c r="I73" i="18"/>
  <c r="I73" i="19" s="1"/>
  <c r="I42" i="18"/>
  <c r="I42" i="19" s="1"/>
  <c r="I97" i="19"/>
  <c r="I101" i="10"/>
  <c r="I79" i="11"/>
  <c r="K96" i="10"/>
  <c r="K96" i="11" s="1"/>
  <c r="I27" i="10"/>
  <c r="I27" i="11" s="1"/>
  <c r="I98" i="10"/>
  <c r="I43" i="19"/>
  <c r="I81" i="10"/>
  <c r="I81" i="11" s="1"/>
  <c r="K24" i="10"/>
  <c r="K24" i="11" s="1"/>
  <c r="I66" i="18"/>
  <c r="I66" i="19" s="1"/>
  <c r="I74" i="19"/>
  <c r="K59" i="10"/>
  <c r="K59" i="11" s="1"/>
  <c r="I112" i="10"/>
  <c r="I112" i="11" s="1"/>
  <c r="I116" i="19"/>
  <c r="I59" i="11"/>
  <c r="I59" i="19"/>
  <c r="I104" i="10"/>
  <c r="I60" i="18"/>
  <c r="I60" i="19" s="1"/>
  <c r="I112" i="18"/>
  <c r="I112" i="19" s="1"/>
  <c r="I57" i="11"/>
  <c r="I118" i="11"/>
  <c r="I18" i="19"/>
  <c r="H17" i="11"/>
  <c r="J17" i="10"/>
  <c r="J17" i="11" s="1"/>
  <c r="J17" i="18"/>
  <c r="J17" i="19" s="1"/>
  <c r="K96" i="18"/>
  <c r="K96" i="19" s="1"/>
  <c r="I96" i="19"/>
  <c r="I98" i="18"/>
  <c r="I28" i="11"/>
  <c r="M60" i="10"/>
  <c r="M60" i="11" s="1"/>
  <c r="I25" i="11"/>
  <c r="I93" i="10"/>
  <c r="I93" i="11" s="1"/>
  <c r="I93" i="18"/>
  <c r="I93" i="19" s="1"/>
  <c r="I92" i="19"/>
  <c r="I15" i="11"/>
  <c r="I40" i="11"/>
  <c r="I39" i="10"/>
  <c r="I61" i="19"/>
  <c r="K75" i="10"/>
  <c r="K75" i="11" s="1"/>
  <c r="I73" i="10"/>
  <c r="I73" i="11" s="1"/>
  <c r="I66" i="10"/>
  <c r="I66" i="11" s="1"/>
  <c r="I42" i="10"/>
  <c r="I42" i="11" s="1"/>
  <c r="I101" i="18"/>
  <c r="I60" i="10"/>
  <c r="I60" i="11" s="1"/>
  <c r="I30" i="19"/>
  <c r="I27" i="18"/>
  <c r="I27" i="19" s="1"/>
  <c r="M81" i="10"/>
  <c r="M81" i="11" s="1"/>
  <c r="M101" i="18"/>
  <c r="M101" i="19" s="1"/>
  <c r="M102" i="19"/>
  <c r="I45" i="19"/>
  <c r="I40" i="19"/>
  <c r="I39" i="18"/>
  <c r="I23" i="19"/>
  <c r="I12" i="10"/>
  <c r="I19" i="18"/>
  <c r="I19" i="19" s="1"/>
  <c r="I12" i="18"/>
  <c r="I12" i="19" s="1"/>
  <c r="M112" i="10"/>
  <c r="M112" i="11" s="1"/>
  <c r="I81" i="18"/>
  <c r="I81" i="19" s="1"/>
  <c r="M73" i="10"/>
  <c r="M73" i="11" s="1"/>
  <c r="M66" i="10"/>
  <c r="M66" i="11" s="1"/>
  <c r="M104" i="18"/>
  <c r="M104" i="19" s="1"/>
  <c r="M66" i="18"/>
  <c r="M66" i="19" s="1"/>
  <c r="M93" i="18"/>
  <c r="M93" i="19" s="1"/>
  <c r="J59" i="18"/>
  <c r="J59" i="19" s="1"/>
  <c r="I17" i="19"/>
  <c r="I13" i="19"/>
  <c r="K17" i="18"/>
  <c r="K17" i="19" s="1"/>
  <c r="I14" i="19"/>
  <c r="J7" i="19"/>
  <c r="M27" i="10"/>
  <c r="M27" i="11" s="1"/>
  <c r="M12" i="10"/>
  <c r="M12" i="11" s="1"/>
  <c r="M62" i="19"/>
  <c r="M71" i="19"/>
  <c r="M82" i="11"/>
  <c r="M79" i="11"/>
  <c r="M67" i="11"/>
  <c r="M19" i="10"/>
  <c r="M19" i="11" s="1"/>
  <c r="M91" i="19"/>
  <c r="M78" i="18"/>
  <c r="M78" i="19" s="1"/>
  <c r="M81" i="18"/>
  <c r="M81" i="19" s="1"/>
  <c r="M98" i="10"/>
  <c r="M98" i="11" s="1"/>
  <c r="M27" i="18"/>
  <c r="M27" i="19" s="1"/>
  <c r="M105" i="19"/>
  <c r="M12" i="18"/>
  <c r="M12" i="19" s="1"/>
  <c r="M98" i="18"/>
  <c r="M98" i="19" s="1"/>
  <c r="M101" i="10"/>
  <c r="M73" i="18"/>
  <c r="M73" i="19" s="1"/>
  <c r="M39" i="18"/>
  <c r="M28" i="11"/>
  <c r="M42" i="10"/>
  <c r="M42" i="11" s="1"/>
  <c r="M84" i="19"/>
  <c r="M113" i="11"/>
  <c r="M16" i="19"/>
  <c r="M104" i="10"/>
  <c r="M42" i="18"/>
  <c r="M42" i="19" s="1"/>
  <c r="M19" i="18"/>
  <c r="M19" i="19" s="1"/>
  <c r="M93" i="10"/>
  <c r="M93" i="11" s="1"/>
  <c r="K25" i="10" l="1"/>
  <c r="K25" i="11" s="1"/>
  <c r="K13" i="18"/>
  <c r="K13" i="19" s="1"/>
  <c r="K97" i="10"/>
  <c r="K97" i="11" s="1"/>
  <c r="K97" i="18"/>
  <c r="K97" i="19" s="1"/>
  <c r="K13" i="10"/>
  <c r="K13" i="11" s="1"/>
  <c r="K117" i="18"/>
  <c r="K117" i="19" s="1"/>
  <c r="K117" i="10"/>
  <c r="K117" i="11" s="1"/>
  <c r="K75" i="18"/>
  <c r="K75" i="19" s="1"/>
  <c r="K14" i="18"/>
  <c r="K14" i="19" s="1"/>
  <c r="K118" i="10"/>
  <c r="K118" i="11" s="1"/>
  <c r="K14" i="10"/>
  <c r="K14" i="11" s="1"/>
  <c r="K102" i="10"/>
  <c r="K102" i="11" s="1"/>
  <c r="K118" i="18"/>
  <c r="K118" i="19" s="1"/>
  <c r="K102" i="18"/>
  <c r="K102" i="19" s="1"/>
  <c r="K20" i="18"/>
  <c r="K20" i="19" s="1"/>
  <c r="K20" i="10"/>
  <c r="K20" i="11" s="1"/>
  <c r="K16" i="10"/>
  <c r="K16" i="11" s="1"/>
  <c r="K16" i="18"/>
  <c r="K16" i="19" s="1"/>
  <c r="J7" i="11"/>
  <c r="I101" i="11"/>
  <c r="I104" i="11"/>
  <c r="M104" i="11"/>
  <c r="M119" i="18"/>
  <c r="M119" i="19" s="1"/>
  <c r="K116" i="10"/>
  <c r="K116" i="11" s="1"/>
  <c r="K116" i="18"/>
  <c r="K116" i="19" s="1"/>
  <c r="M107" i="18"/>
  <c r="M107" i="19" s="1"/>
  <c r="I98" i="11"/>
  <c r="I10" i="18"/>
  <c r="I119" i="10"/>
  <c r="I119" i="11" s="1"/>
  <c r="I107" i="10"/>
  <c r="I107" i="11" s="1"/>
  <c r="I119" i="18"/>
  <c r="I119" i="19" s="1"/>
  <c r="K21" i="18"/>
  <c r="K21" i="19" s="1"/>
  <c r="I86" i="10"/>
  <c r="I86" i="11" s="1"/>
  <c r="I39" i="11"/>
  <c r="I101" i="19"/>
  <c r="I107" i="18"/>
  <c r="I107" i="19" s="1"/>
  <c r="I39" i="19"/>
  <c r="I86" i="18"/>
  <c r="I86" i="19" s="1"/>
  <c r="I10" i="10"/>
  <c r="I36" i="10" s="1"/>
  <c r="I12" i="11"/>
  <c r="I98" i="19"/>
  <c r="M119" i="10"/>
  <c r="M119" i="11" s="1"/>
  <c r="K25" i="18"/>
  <c r="K25" i="19" s="1"/>
  <c r="K21" i="10"/>
  <c r="K21" i="11" s="1"/>
  <c r="K34" i="10"/>
  <c r="K34" i="11" s="1"/>
  <c r="K34" i="18"/>
  <c r="K34" i="19" s="1"/>
  <c r="M10" i="10"/>
  <c r="M101" i="11"/>
  <c r="M107" i="10"/>
  <c r="M107" i="11" s="1"/>
  <c r="M10" i="18"/>
  <c r="M86" i="10"/>
  <c r="M86" i="11" s="1"/>
  <c r="M39" i="19"/>
  <c r="M86" i="18"/>
  <c r="M86" i="19" s="1"/>
  <c r="K98" i="10" l="1"/>
  <c r="K98" i="11" s="1"/>
  <c r="K98" i="18"/>
  <c r="K98" i="19" s="1"/>
  <c r="M10" i="11"/>
  <c r="I10" i="19"/>
  <c r="I36" i="18"/>
  <c r="I88" i="18" s="1"/>
  <c r="I10" i="11"/>
  <c r="M36" i="10"/>
  <c r="M36" i="11" s="1"/>
  <c r="M36" i="18"/>
  <c r="M10" i="19"/>
  <c r="I36" i="19" l="1"/>
  <c r="I88" i="10"/>
  <c r="I36" i="11"/>
  <c r="M88" i="10"/>
  <c r="M109" i="10" s="1"/>
  <c r="I88" i="19"/>
  <c r="I109" i="18"/>
  <c r="M36" i="19"/>
  <c r="M88" i="18"/>
  <c r="M88" i="11" l="1"/>
  <c r="I109" i="10"/>
  <c r="I121" i="10" s="1"/>
  <c r="I88" i="11"/>
  <c r="I121" i="18"/>
  <c r="I121" i="19" s="1"/>
  <c r="I109" i="19"/>
  <c r="M88" i="19"/>
  <c r="M109" i="18"/>
  <c r="M121" i="10"/>
  <c r="M121" i="11" s="1"/>
  <c r="M109" i="11"/>
  <c r="I109" i="11" l="1"/>
  <c r="I121" i="11"/>
  <c r="M109" i="19"/>
  <c r="M121" i="18"/>
  <c r="M121" i="19" s="1"/>
  <c r="E7" i="24" l="1"/>
  <c r="F7" i="24"/>
  <c r="E35" i="24" l="1"/>
  <c r="F35" i="24"/>
  <c r="Q134" i="21" l="1"/>
  <c r="Q133" i="21"/>
  <c r="Q85" i="21"/>
  <c r="Q62" i="21"/>
  <c r="X134" i="21" l="1"/>
  <c r="V134" i="21"/>
  <c r="T134" i="21"/>
  <c r="V133" i="21"/>
  <c r="X133" i="21"/>
  <c r="T133" i="21"/>
  <c r="V85" i="21"/>
  <c r="X85" i="21"/>
  <c r="T85" i="21"/>
  <c r="V62" i="21"/>
  <c r="X62" i="21"/>
  <c r="T62" i="21"/>
  <c r="S872" i="21" l="1"/>
  <c r="R872" i="21"/>
  <c r="S871" i="21"/>
  <c r="R871" i="21"/>
  <c r="S869" i="21"/>
  <c r="R869" i="21"/>
  <c r="S410" i="21"/>
  <c r="R410" i="21"/>
  <c r="S379" i="21"/>
  <c r="S300" i="21"/>
  <c r="S299" i="21"/>
  <c r="S213" i="21"/>
  <c r="S134" i="21"/>
  <c r="R134" i="21"/>
  <c r="S133" i="21"/>
  <c r="R133" i="21"/>
  <c r="S113" i="21"/>
  <c r="R113" i="21"/>
  <c r="S102" i="21"/>
  <c r="S85" i="21"/>
  <c r="R85" i="21"/>
  <c r="S62" i="21"/>
  <c r="R62" i="21"/>
  <c r="R870" i="21" l="1"/>
  <c r="S870" i="21"/>
  <c r="Q869" i="21" l="1"/>
  <c r="T869" i="21" l="1"/>
  <c r="X869" i="21"/>
  <c r="V869" i="21"/>
  <c r="S306" i="21" l="1"/>
  <c r="S307" i="21"/>
  <c r="S308" i="21"/>
  <c r="S339" i="21"/>
  <c r="S302" i="21"/>
  <c r="S305" i="21"/>
  <c r="S303" i="21"/>
  <c r="S30" i="21" l="1"/>
  <c r="S1108" i="21" l="1"/>
  <c r="R1108" i="21"/>
  <c r="S1107" i="21"/>
  <c r="R1107" i="21"/>
  <c r="S1106" i="21"/>
  <c r="R1106" i="21"/>
  <c r="S1105" i="21"/>
  <c r="R1105" i="21"/>
  <c r="S1104" i="21"/>
  <c r="R1104" i="21"/>
  <c r="S1103" i="21"/>
  <c r="R1103" i="21"/>
  <c r="S1102" i="21"/>
  <c r="R1102" i="21"/>
  <c r="S1101" i="21"/>
  <c r="R1101" i="21"/>
  <c r="S1100" i="21"/>
  <c r="R1100" i="21"/>
  <c r="S1099" i="21"/>
  <c r="R1099" i="21"/>
  <c r="S1098" i="21"/>
  <c r="R1098" i="21"/>
  <c r="S1097" i="21"/>
  <c r="R1097" i="21"/>
  <c r="S1096" i="21"/>
  <c r="R1096" i="21"/>
  <c r="S1095" i="21"/>
  <c r="R1095" i="21"/>
  <c r="S1094" i="21"/>
  <c r="R1094" i="21"/>
  <c r="S1093" i="21"/>
  <c r="R1093" i="21"/>
  <c r="S1092" i="21"/>
  <c r="R1092" i="21"/>
  <c r="S1091" i="21"/>
  <c r="R1091" i="21"/>
  <c r="S1090" i="21"/>
  <c r="R1090" i="21"/>
  <c r="S1089" i="21"/>
  <c r="R1089" i="21"/>
  <c r="S1088" i="21"/>
  <c r="R1088" i="21"/>
  <c r="S1087" i="21"/>
  <c r="R1087" i="21"/>
  <c r="S1086" i="21"/>
  <c r="R1086" i="21"/>
  <c r="S1085" i="21"/>
  <c r="R1085" i="21"/>
  <c r="S1084" i="21"/>
  <c r="R1084" i="21"/>
  <c r="S1083" i="21"/>
  <c r="R1083" i="21"/>
  <c r="S1082" i="21"/>
  <c r="R1082" i="21"/>
  <c r="S1081" i="21"/>
  <c r="R1081" i="21"/>
  <c r="S1080" i="21"/>
  <c r="R1080" i="21"/>
  <c r="S1079" i="21"/>
  <c r="R1079" i="21"/>
  <c r="S1078" i="21"/>
  <c r="R1078" i="21"/>
  <c r="S1077" i="21"/>
  <c r="R1077" i="21"/>
  <c r="S1076" i="21"/>
  <c r="R1076" i="21"/>
  <c r="S1075" i="21"/>
  <c r="R1075" i="21"/>
  <c r="S1074" i="21"/>
  <c r="R1074" i="21"/>
  <c r="S1073" i="21"/>
  <c r="R1073" i="21"/>
  <c r="S1072" i="21"/>
  <c r="R1072" i="21"/>
  <c r="S1071" i="21"/>
  <c r="R1071" i="21"/>
  <c r="S1070" i="21"/>
  <c r="R1070" i="21"/>
  <c r="S1069" i="21"/>
  <c r="R1069" i="21"/>
  <c r="S1068" i="21"/>
  <c r="R1068" i="21"/>
  <c r="S1067" i="21"/>
  <c r="R1067" i="21"/>
  <c r="S1066" i="21"/>
  <c r="R1066" i="21"/>
  <c r="S1065" i="21"/>
  <c r="R1065" i="21"/>
  <c r="S1064" i="21"/>
  <c r="R1064" i="21"/>
  <c r="S1063" i="21"/>
  <c r="R1063" i="21"/>
  <c r="S1062" i="21"/>
  <c r="R1062" i="21"/>
  <c r="S1061" i="21"/>
  <c r="R1061" i="21"/>
  <c r="S1060" i="21"/>
  <c r="R1060" i="21"/>
  <c r="S1059" i="21"/>
  <c r="R1059" i="21"/>
  <c r="S1058" i="21"/>
  <c r="R1058" i="21"/>
  <c r="S1057" i="21"/>
  <c r="R1057" i="21"/>
  <c r="S1056" i="21"/>
  <c r="R1056" i="21"/>
  <c r="S1055" i="21"/>
  <c r="R1055" i="21"/>
  <c r="S1054" i="21"/>
  <c r="R1054" i="21"/>
  <c r="R1053" i="21"/>
  <c r="S1052" i="21"/>
  <c r="R1052" i="21"/>
  <c r="S1051" i="21"/>
  <c r="R1051" i="21"/>
  <c r="S1050" i="21"/>
  <c r="R1050" i="21"/>
  <c r="S1049" i="21"/>
  <c r="R1049" i="21"/>
  <c r="S1048" i="21"/>
  <c r="R1048" i="21"/>
  <c r="O96" i="29" l="1"/>
  <c r="K96" i="22"/>
  <c r="R102" i="29"/>
  <c r="L102" i="22"/>
  <c r="R96" i="29"/>
  <c r="L96" i="22"/>
  <c r="O34" i="29"/>
  <c r="H42" i="25"/>
  <c r="K34" i="22"/>
  <c r="K34" i="23" s="1"/>
  <c r="O33" i="29"/>
  <c r="K33" i="22"/>
  <c r="O102" i="29"/>
  <c r="K102" i="22"/>
  <c r="R34" i="29"/>
  <c r="I42" i="25"/>
  <c r="L34" i="22"/>
  <c r="L34" i="23" s="1"/>
  <c r="R33" i="29"/>
  <c r="L33" i="22"/>
  <c r="Q1051" i="21"/>
  <c r="Q1055" i="21"/>
  <c r="Q1059" i="21"/>
  <c r="Q1063" i="21"/>
  <c r="Q1067" i="21"/>
  <c r="Q1071" i="21"/>
  <c r="Q1075" i="21"/>
  <c r="Q1083" i="21"/>
  <c r="Q1087" i="21"/>
  <c r="Q1091" i="21"/>
  <c r="Q1095" i="21"/>
  <c r="Q1103" i="21"/>
  <c r="Q1107" i="21"/>
  <c r="Q1079" i="21"/>
  <c r="Q1050" i="21"/>
  <c r="Q1054" i="21"/>
  <c r="Q1058" i="21"/>
  <c r="Q1062" i="21"/>
  <c r="Q1066" i="21"/>
  <c r="Q1070" i="21"/>
  <c r="Q1074" i="21"/>
  <c r="Q1078" i="21"/>
  <c r="Q1082" i="21"/>
  <c r="Q1086" i="21"/>
  <c r="Q1090" i="21"/>
  <c r="Q1094" i="21"/>
  <c r="Q1099" i="21"/>
  <c r="Q1102" i="21"/>
  <c r="Q1106" i="21"/>
  <c r="Q1048" i="21"/>
  <c r="Q1049" i="21"/>
  <c r="Q1052" i="21"/>
  <c r="Q1053" i="21"/>
  <c r="Q1056" i="21"/>
  <c r="Q1057" i="21"/>
  <c r="Q1060" i="21"/>
  <c r="Q1061" i="21"/>
  <c r="Q1064" i="21"/>
  <c r="Q1065" i="21"/>
  <c r="Q1068" i="21"/>
  <c r="Q1069" i="21"/>
  <c r="Q1072" i="21"/>
  <c r="Q1073" i="21"/>
  <c r="Q1076" i="21"/>
  <c r="Q1077" i="21"/>
  <c r="Q1081" i="21"/>
  <c r="Q1084" i="21"/>
  <c r="Q1085" i="21"/>
  <c r="Q1088" i="21"/>
  <c r="Q1089" i="21"/>
  <c r="Q1092" i="21"/>
  <c r="Q1093" i="21"/>
  <c r="Q1096" i="21"/>
  <c r="Q1097" i="21"/>
  <c r="Q1100" i="21"/>
  <c r="Q1101" i="21"/>
  <c r="Q1104" i="21"/>
  <c r="Q1105" i="21"/>
  <c r="Q1108" i="21"/>
  <c r="Q1098" i="21"/>
  <c r="Q1080" i="21"/>
  <c r="V1100" i="21" l="1"/>
  <c r="W1100" i="21" s="1"/>
  <c r="T1100" i="21"/>
  <c r="U1100" i="21" s="1"/>
  <c r="X1100" i="21"/>
  <c r="Y1100" i="21" s="1"/>
  <c r="X1065" i="21"/>
  <c r="T1065" i="21"/>
  <c r="U1065" i="21" s="1"/>
  <c r="V1065" i="21"/>
  <c r="D537" i="26"/>
  <c r="D537" i="27" s="1"/>
  <c r="D537" i="30"/>
  <c r="D537" i="31" s="1"/>
  <c r="V1082" i="21"/>
  <c r="X1082" i="21"/>
  <c r="T1082" i="21"/>
  <c r="X1105" i="21"/>
  <c r="T1105" i="21"/>
  <c r="V1105" i="21"/>
  <c r="T1081" i="21"/>
  <c r="X1081" i="21"/>
  <c r="V1081" i="21"/>
  <c r="V1072" i="21"/>
  <c r="T1072" i="21"/>
  <c r="X1072" i="21"/>
  <c r="V1064" i="21"/>
  <c r="T1064" i="21"/>
  <c r="X1064" i="21"/>
  <c r="D536" i="30"/>
  <c r="D536" i="26"/>
  <c r="X1056" i="21"/>
  <c r="Y1056" i="21" s="1"/>
  <c r="T1056" i="21"/>
  <c r="U1056" i="21" s="1"/>
  <c r="V1056" i="21"/>
  <c r="D528" i="30"/>
  <c r="D528" i="31" s="1"/>
  <c r="D528" i="26"/>
  <c r="D528" i="27" s="1"/>
  <c r="X1048" i="21"/>
  <c r="T1048" i="21"/>
  <c r="V1048" i="21"/>
  <c r="D500" i="30"/>
  <c r="D500" i="26"/>
  <c r="V1094" i="21"/>
  <c r="W1094" i="21" s="1"/>
  <c r="X1094" i="21"/>
  <c r="Y1094" i="21" s="1"/>
  <c r="T1094" i="21"/>
  <c r="U1094" i="21" s="1"/>
  <c r="D148" i="30"/>
  <c r="D148" i="26"/>
  <c r="V1078" i="21"/>
  <c r="T1078" i="21"/>
  <c r="X1078" i="21"/>
  <c r="V1062" i="21"/>
  <c r="X1062" i="21"/>
  <c r="Y1062" i="21" s="1"/>
  <c r="T1062" i="21"/>
  <c r="U1062" i="21" s="1"/>
  <c r="T1079" i="21"/>
  <c r="X1079" i="21"/>
  <c r="V1079" i="21"/>
  <c r="X1091" i="21"/>
  <c r="Y1091" i="21" s="1"/>
  <c r="T1091" i="21"/>
  <c r="U1091" i="21" s="1"/>
  <c r="V1091" i="21"/>
  <c r="W1091" i="21" s="1"/>
  <c r="H33" i="32"/>
  <c r="J33" i="32" s="1"/>
  <c r="K33" i="32" s="1"/>
  <c r="D149" i="30"/>
  <c r="D149" i="31" s="1"/>
  <c r="H33" i="18"/>
  <c r="D149" i="26"/>
  <c r="D149" i="27" s="1"/>
  <c r="L33" i="29"/>
  <c r="M33" i="29" s="1"/>
  <c r="N33" i="29" s="1"/>
  <c r="J33" i="22"/>
  <c r="H33" i="10"/>
  <c r="X1071" i="21"/>
  <c r="T1071" i="21"/>
  <c r="V1071" i="21"/>
  <c r="T1055" i="21"/>
  <c r="U1055" i="21" s="1"/>
  <c r="X1055" i="21"/>
  <c r="Y1055" i="21" s="1"/>
  <c r="V1055" i="21"/>
  <c r="D527" i="30"/>
  <c r="D527" i="31" s="1"/>
  <c r="D527" i="26"/>
  <c r="D527" i="27" s="1"/>
  <c r="P102" i="29"/>
  <c r="L102" i="23"/>
  <c r="V1092" i="21"/>
  <c r="W1092" i="21" s="1"/>
  <c r="X1092" i="21"/>
  <c r="Y1092" i="21" s="1"/>
  <c r="T1092" i="21"/>
  <c r="U1092" i="21" s="1"/>
  <c r="D151" i="30"/>
  <c r="D151" i="31" s="1"/>
  <c r="D151" i="26"/>
  <c r="D151" i="27" s="1"/>
  <c r="X1057" i="21"/>
  <c r="Y1057" i="21" s="1"/>
  <c r="T1057" i="21"/>
  <c r="U1057" i="21" s="1"/>
  <c r="V1057" i="21"/>
  <c r="D529" i="26"/>
  <c r="D529" i="27" s="1"/>
  <c r="D529" i="30"/>
  <c r="D529" i="31" s="1"/>
  <c r="X1050" i="21"/>
  <c r="Y1050" i="21" s="1"/>
  <c r="T1050" i="21"/>
  <c r="V1050" i="21"/>
  <c r="D503" i="30"/>
  <c r="D503" i="31" s="1"/>
  <c r="D503" i="26"/>
  <c r="D503" i="27" s="1"/>
  <c r="T1089" i="21"/>
  <c r="X1089" i="21"/>
  <c r="V1089" i="21"/>
  <c r="V1104" i="21"/>
  <c r="W1104" i="21" s="1"/>
  <c r="X1104" i="21"/>
  <c r="Y1104" i="21" s="1"/>
  <c r="T1104" i="21"/>
  <c r="U1104" i="21" s="1"/>
  <c r="D150" i="26"/>
  <c r="D150" i="27" s="1"/>
  <c r="D150" i="30"/>
  <c r="D150" i="31" s="1"/>
  <c r="V1088" i="21"/>
  <c r="T1088" i="21"/>
  <c r="X1088" i="21"/>
  <c r="T1069" i="21"/>
  <c r="U1069" i="21" s="1"/>
  <c r="X1069" i="21"/>
  <c r="Y1069" i="21" s="1"/>
  <c r="V1069" i="21"/>
  <c r="D541" i="26"/>
  <c r="D541" i="27" s="1"/>
  <c r="D541" i="30"/>
  <c r="D541" i="31" s="1"/>
  <c r="D526" i="30"/>
  <c r="D526" i="26"/>
  <c r="V1106" i="21"/>
  <c r="W1106" i="21" s="1"/>
  <c r="X1106" i="21"/>
  <c r="Y1106" i="21" s="1"/>
  <c r="T1106" i="21"/>
  <c r="U1106" i="21" s="1"/>
  <c r="V1090" i="21"/>
  <c r="T1090" i="21"/>
  <c r="X1090" i="21"/>
  <c r="V1074" i="21"/>
  <c r="T1074" i="21"/>
  <c r="X1074" i="21"/>
  <c r="T1058" i="21"/>
  <c r="U1058" i="21" s="1"/>
  <c r="V1058" i="21"/>
  <c r="X1058" i="21"/>
  <c r="Y1058" i="21" s="1"/>
  <c r="D530" i="30"/>
  <c r="D530" i="31" s="1"/>
  <c r="D530" i="26"/>
  <c r="D530" i="27" s="1"/>
  <c r="X1107" i="21"/>
  <c r="V1107" i="21"/>
  <c r="T1107" i="21"/>
  <c r="T1087" i="21"/>
  <c r="X1087" i="21"/>
  <c r="V1087" i="21"/>
  <c r="H34" i="32"/>
  <c r="J34" i="32" s="1"/>
  <c r="G42" i="25"/>
  <c r="D154" i="30"/>
  <c r="D154" i="31" s="1"/>
  <c r="D154" i="26"/>
  <c r="D154" i="27" s="1"/>
  <c r="H34" i="18"/>
  <c r="J34" i="22"/>
  <c r="L34" i="29"/>
  <c r="M34" i="29" s="1"/>
  <c r="N34" i="29" s="1"/>
  <c r="H34" i="10"/>
  <c r="X1067" i="21"/>
  <c r="T1067" i="21"/>
  <c r="V1067" i="21"/>
  <c r="D539" i="30"/>
  <c r="D539" i="31" s="1"/>
  <c r="D539" i="26"/>
  <c r="D539" i="27" s="1"/>
  <c r="X1051" i="21"/>
  <c r="V1051" i="21"/>
  <c r="T1051" i="21"/>
  <c r="E14" i="24"/>
  <c r="E42" i="24" s="1"/>
  <c r="K33" i="23"/>
  <c r="U102" i="29"/>
  <c r="S102" i="29"/>
  <c r="V1108" i="21"/>
  <c r="W1108" i="21" s="1"/>
  <c r="X1108" i="21"/>
  <c r="Y1108" i="21" s="1"/>
  <c r="T1108" i="21"/>
  <c r="U1108" i="21" s="1"/>
  <c r="V1084" i="21"/>
  <c r="T1084" i="21"/>
  <c r="X1084" i="21"/>
  <c r="H102" i="32"/>
  <c r="H102" i="18"/>
  <c r="D519" i="30"/>
  <c r="H102" i="10"/>
  <c r="J102" i="22"/>
  <c r="D519" i="26"/>
  <c r="X1099" i="21"/>
  <c r="Y1099" i="21" s="1"/>
  <c r="V1099" i="21"/>
  <c r="W1099" i="21" s="1"/>
  <c r="T1099" i="21"/>
  <c r="U1099" i="21" s="1"/>
  <c r="X1097" i="21"/>
  <c r="Y1097" i="21" s="1"/>
  <c r="V1097" i="21"/>
  <c r="W1097" i="21" s="1"/>
  <c r="T1097" i="21"/>
  <c r="U1097" i="21" s="1"/>
  <c r="D153" i="26"/>
  <c r="D153" i="27" s="1"/>
  <c r="D153" i="30"/>
  <c r="D153" i="31" s="1"/>
  <c r="V1080" i="21"/>
  <c r="X1080" i="21"/>
  <c r="T1080" i="21"/>
  <c r="V1096" i="21"/>
  <c r="T1096" i="21"/>
  <c r="X1096" i="21"/>
  <c r="X1077" i="21"/>
  <c r="T1077" i="21"/>
  <c r="V1077" i="21"/>
  <c r="D514" i="26"/>
  <c r="D514" i="30"/>
  <c r="H96" i="32"/>
  <c r="H96" i="10"/>
  <c r="J96" i="22"/>
  <c r="H96" i="18"/>
  <c r="T1061" i="21"/>
  <c r="U1061" i="21" s="1"/>
  <c r="X1061" i="21"/>
  <c r="Y1061" i="21" s="1"/>
  <c r="V1061" i="21"/>
  <c r="D543" i="30"/>
  <c r="D543" i="31" s="1"/>
  <c r="D543" i="26"/>
  <c r="D543" i="27" s="1"/>
  <c r="V1098" i="21"/>
  <c r="T1098" i="21"/>
  <c r="X1098" i="21"/>
  <c r="X1101" i="21"/>
  <c r="T1101" i="21"/>
  <c r="V1101" i="21"/>
  <c r="X1093" i="21"/>
  <c r="T1093" i="21"/>
  <c r="V1093" i="21"/>
  <c r="W1093" i="21" s="1"/>
  <c r="D152" i="26"/>
  <c r="D152" i="27" s="1"/>
  <c r="D152" i="30"/>
  <c r="D152" i="31" s="1"/>
  <c r="X1085" i="21"/>
  <c r="T1085" i="21"/>
  <c r="V1085" i="21"/>
  <c r="V1076" i="21"/>
  <c r="X1076" i="21"/>
  <c r="T1076" i="21"/>
  <c r="V1068" i="21"/>
  <c r="T1068" i="21"/>
  <c r="X1068" i="21"/>
  <c r="D540" i="26"/>
  <c r="D540" i="27" s="1"/>
  <c r="D540" i="30"/>
  <c r="D540" i="31" s="1"/>
  <c r="V1060" i="21"/>
  <c r="T1060" i="21"/>
  <c r="U1060" i="21" s="1"/>
  <c r="X1060" i="21"/>
  <c r="Y1060" i="21" s="1"/>
  <c r="D532" i="30"/>
  <c r="D532" i="31" s="1"/>
  <c r="D532" i="26"/>
  <c r="D532" i="27" s="1"/>
  <c r="T1052" i="21"/>
  <c r="X1052" i="21"/>
  <c r="V1052" i="21"/>
  <c r="V1102" i="21"/>
  <c r="X1102" i="21"/>
  <c r="T1102" i="21"/>
  <c r="V1086" i="21"/>
  <c r="X1086" i="21"/>
  <c r="T1086" i="21"/>
  <c r="V1070" i="21"/>
  <c r="T1070" i="21"/>
  <c r="U1070" i="21" s="1"/>
  <c r="X1070" i="21"/>
  <c r="D542" i="30"/>
  <c r="D542" i="31" s="1"/>
  <c r="D542" i="26"/>
  <c r="D542" i="27" s="1"/>
  <c r="V1054" i="21"/>
  <c r="X1054" i="21"/>
  <c r="T1054" i="21"/>
  <c r="X1103" i="21"/>
  <c r="T1103" i="21"/>
  <c r="V1103" i="21"/>
  <c r="X1083" i="21"/>
  <c r="T1083" i="21"/>
  <c r="V1083" i="21"/>
  <c r="X1063" i="21"/>
  <c r="T1063" i="21"/>
  <c r="V1063" i="21"/>
  <c r="L33" i="23"/>
  <c r="F14" i="24"/>
  <c r="F42" i="24" s="1"/>
  <c r="S34" i="29"/>
  <c r="U34" i="29"/>
  <c r="T34" i="29"/>
  <c r="L96" i="23"/>
  <c r="K96" i="23"/>
  <c r="T1073" i="21"/>
  <c r="U1073" i="21" s="1"/>
  <c r="X1073" i="21"/>
  <c r="Y1073" i="21" s="1"/>
  <c r="V1073" i="21"/>
  <c r="D504" i="30"/>
  <c r="D504" i="31" s="1"/>
  <c r="D504" i="26"/>
  <c r="D504" i="27" s="1"/>
  <c r="X1049" i="21"/>
  <c r="T1049" i="21"/>
  <c r="V1049" i="21"/>
  <c r="D501" i="30"/>
  <c r="D501" i="31" s="1"/>
  <c r="D501" i="26"/>
  <c r="D501" i="27" s="1"/>
  <c r="V1066" i="21"/>
  <c r="T1066" i="21"/>
  <c r="X1066" i="21"/>
  <c r="D538" i="30"/>
  <c r="D538" i="31" s="1"/>
  <c r="D538" i="26"/>
  <c r="D538" i="27" s="1"/>
  <c r="X1095" i="21"/>
  <c r="T1095" i="21"/>
  <c r="V1095" i="21"/>
  <c r="X1075" i="21"/>
  <c r="T1075" i="21"/>
  <c r="V1075" i="21"/>
  <c r="X1059" i="21"/>
  <c r="Y1059" i="21" s="1"/>
  <c r="T1059" i="21"/>
  <c r="U1059" i="21" s="1"/>
  <c r="V1059" i="21"/>
  <c r="D531" i="30"/>
  <c r="D531" i="31" s="1"/>
  <c r="D531" i="26"/>
  <c r="D531" i="27" s="1"/>
  <c r="U33" i="29"/>
  <c r="V33" i="29" s="1"/>
  <c r="S33" i="29"/>
  <c r="T33" i="29" s="1"/>
  <c r="K102" i="23"/>
  <c r="U96" i="29"/>
  <c r="S96" i="29"/>
  <c r="T96" i="29" s="1"/>
  <c r="P96" i="29"/>
  <c r="Q96" i="29"/>
  <c r="P34" i="29" l="1"/>
  <c r="Q34" i="29" s="1"/>
  <c r="P33" i="29"/>
  <c r="Q33" i="29" s="1"/>
  <c r="D17" i="24"/>
  <c r="D45" i="24" s="1"/>
  <c r="J96" i="23"/>
  <c r="M96" i="22"/>
  <c r="M96" i="23" s="1"/>
  <c r="D514" i="27"/>
  <c r="J102" i="10"/>
  <c r="J102" i="11" s="1"/>
  <c r="H102" i="11"/>
  <c r="J34" i="10"/>
  <c r="J34" i="11" s="1"/>
  <c r="H34" i="11"/>
  <c r="D526" i="27"/>
  <c r="D525" i="26"/>
  <c r="D147" i="26"/>
  <c r="D147" i="27" s="1"/>
  <c r="D148" i="27"/>
  <c r="D536" i="31"/>
  <c r="D535" i="30"/>
  <c r="J96" i="10"/>
  <c r="J96" i="11" s="1"/>
  <c r="H96" i="11"/>
  <c r="D519" i="31"/>
  <c r="D526" i="31"/>
  <c r="D525" i="30"/>
  <c r="H33" i="11"/>
  <c r="J33" i="10"/>
  <c r="H33" i="19"/>
  <c r="J33" i="18"/>
  <c r="D147" i="30"/>
  <c r="D147" i="31" s="1"/>
  <c r="D148" i="31"/>
  <c r="D500" i="27"/>
  <c r="J96" i="32"/>
  <c r="D519" i="27"/>
  <c r="J102" i="18"/>
  <c r="J102" i="19" s="1"/>
  <c r="H102" i="19"/>
  <c r="M34" i="22"/>
  <c r="M34" i="23" s="1"/>
  <c r="J34" i="23"/>
  <c r="K42" i="25"/>
  <c r="J42" i="25"/>
  <c r="D14" i="24"/>
  <c r="D42" i="24" s="1"/>
  <c r="M33" i="22"/>
  <c r="J33" i="23"/>
  <c r="D500" i="31"/>
  <c r="J96" i="18"/>
  <c r="J96" i="19" s="1"/>
  <c r="H96" i="19"/>
  <c r="D514" i="31"/>
  <c r="J102" i="23"/>
  <c r="M102" i="22"/>
  <c r="M102" i="23" s="1"/>
  <c r="J102" i="32"/>
  <c r="H34" i="19"/>
  <c r="J34" i="18"/>
  <c r="J34" i="19" s="1"/>
  <c r="D536" i="27"/>
  <c r="D535" i="26"/>
  <c r="D535" i="27" l="1"/>
  <c r="D533" i="26"/>
  <c r="D533" i="27" s="1"/>
  <c r="M33" i="23"/>
  <c r="N33" i="22"/>
  <c r="N33" i="23" s="1"/>
  <c r="J33" i="19"/>
  <c r="K33" i="18"/>
  <c r="K33" i="19" s="1"/>
  <c r="D522" i="30"/>
  <c r="D522" i="31" s="1"/>
  <c r="D525" i="31"/>
  <c r="J33" i="11"/>
  <c r="K33" i="10"/>
  <c r="K33" i="11" s="1"/>
  <c r="D533" i="30"/>
  <c r="D533" i="31" s="1"/>
  <c r="D535" i="31"/>
  <c r="D525" i="27"/>
  <c r="D522" i="26"/>
  <c r="D522" i="27" s="1"/>
  <c r="S93" i="21" l="1"/>
  <c r="R988" i="21" l="1"/>
  <c r="S988" i="21"/>
  <c r="R1008" i="21"/>
  <c r="S1008" i="21"/>
  <c r="R82" i="21" l="1"/>
  <c r="S82" i="21"/>
  <c r="R84" i="21"/>
  <c r="S84" i="21"/>
  <c r="R111" i="21"/>
  <c r="S111" i="21"/>
  <c r="R112" i="21"/>
  <c r="S112" i="21"/>
  <c r="R156" i="21"/>
  <c r="S156" i="21"/>
  <c r="R166" i="21"/>
  <c r="S166" i="21"/>
  <c r="R256" i="21"/>
  <c r="S256" i="21"/>
  <c r="R257" i="21"/>
  <c r="S257" i="21"/>
  <c r="R258" i="21"/>
  <c r="S258" i="21"/>
  <c r="R307" i="21"/>
  <c r="R660" i="21"/>
  <c r="S660" i="21"/>
  <c r="R66" i="21"/>
  <c r="S66" i="21"/>
  <c r="Q295" i="21" l="1"/>
  <c r="Q283" i="21"/>
  <c r="Q259" i="21"/>
  <c r="Q192" i="21"/>
  <c r="Q149" i="21"/>
  <c r="Q145" i="21"/>
  <c r="Q123" i="21"/>
  <c r="Q175" i="21"/>
  <c r="Q171" i="21"/>
  <c r="Q129" i="21"/>
  <c r="Q117" i="21"/>
  <c r="Q77" i="21"/>
  <c r="Q225" i="21"/>
  <c r="Q73" i="21"/>
  <c r="Q230" i="21"/>
  <c r="Q220" i="21"/>
  <c r="Q158" i="21"/>
  <c r="Q125" i="21"/>
  <c r="Q105" i="21"/>
  <c r="Q96" i="21"/>
  <c r="Q92" i="21"/>
  <c r="Q81" i="21"/>
  <c r="Q173" i="21"/>
  <c r="Q131" i="21"/>
  <c r="Q66" i="21"/>
  <c r="Q75" i="21"/>
  <c r="Q72" i="21"/>
  <c r="Q249" i="21"/>
  <c r="Q210" i="21"/>
  <c r="Q176" i="21"/>
  <c r="Q157" i="21"/>
  <c r="Q138" i="21"/>
  <c r="Q127" i="21"/>
  <c r="Q116" i="21"/>
  <c r="Q240" i="21"/>
  <c r="Q182" i="21"/>
  <c r="Q141" i="21"/>
  <c r="Q119" i="21"/>
  <c r="Q79" i="21"/>
  <c r="Q274" i="21"/>
  <c r="Q270" i="21"/>
  <c r="Q166" i="21"/>
  <c r="Q121" i="21"/>
  <c r="Q70" i="21"/>
  <c r="Q208" i="21"/>
  <c r="Q162" i="21"/>
  <c r="Q94" i="21"/>
  <c r="Q284" i="21"/>
  <c r="Q280" i="21"/>
  <c r="Q276" i="21"/>
  <c r="Q252" i="21"/>
  <c r="Q214" i="21"/>
  <c r="Q204" i="21"/>
  <c r="Q203" i="21"/>
  <c r="Q168" i="21"/>
  <c r="Q167" i="21"/>
  <c r="Q82" i="21"/>
  <c r="Q98" i="21"/>
  <c r="Q68" i="21"/>
  <c r="V276" i="21" l="1"/>
  <c r="X276" i="21"/>
  <c r="T276" i="21"/>
  <c r="X68" i="21"/>
  <c r="T68" i="21"/>
  <c r="V68" i="21"/>
  <c r="X214" i="21"/>
  <c r="V214" i="21"/>
  <c r="T214" i="21"/>
  <c r="V121" i="21"/>
  <c r="X121" i="21"/>
  <c r="T121" i="21"/>
  <c r="X210" i="21"/>
  <c r="V210" i="21"/>
  <c r="T210" i="21"/>
  <c r="V173" i="21"/>
  <c r="X173" i="21"/>
  <c r="T173" i="21"/>
  <c r="X220" i="21"/>
  <c r="T220" i="21"/>
  <c r="V220" i="21"/>
  <c r="T168" i="21"/>
  <c r="X168" i="21"/>
  <c r="V168" i="21"/>
  <c r="X252" i="21"/>
  <c r="T252" i="21"/>
  <c r="V252" i="21"/>
  <c r="V284" i="21"/>
  <c r="X284" i="21"/>
  <c r="T284" i="21"/>
  <c r="T208" i="21"/>
  <c r="X208" i="21"/>
  <c r="V208" i="21"/>
  <c r="X79" i="21"/>
  <c r="T79" i="21"/>
  <c r="V79" i="21"/>
  <c r="X182" i="21"/>
  <c r="V182" i="21"/>
  <c r="T182" i="21"/>
  <c r="X138" i="21"/>
  <c r="V138" i="21"/>
  <c r="T138" i="21"/>
  <c r="V249" i="21"/>
  <c r="X249" i="21"/>
  <c r="T249" i="21"/>
  <c r="V75" i="21"/>
  <c r="X75" i="21"/>
  <c r="T75" i="21"/>
  <c r="V81" i="21"/>
  <c r="X81" i="21"/>
  <c r="T81" i="21"/>
  <c r="X230" i="21"/>
  <c r="T230" i="21"/>
  <c r="V230" i="21"/>
  <c r="V117" i="21"/>
  <c r="X117" i="21"/>
  <c r="T117" i="21"/>
  <c r="V123" i="21"/>
  <c r="T123" i="21"/>
  <c r="X123" i="21"/>
  <c r="X259" i="21"/>
  <c r="T259" i="21"/>
  <c r="V259" i="21"/>
  <c r="Q988" i="21"/>
  <c r="V119" i="21"/>
  <c r="X119" i="21"/>
  <c r="T119" i="21"/>
  <c r="V280" i="21"/>
  <c r="X280" i="21"/>
  <c r="T280" i="21"/>
  <c r="V141" i="21"/>
  <c r="X141" i="21"/>
  <c r="T141" i="21"/>
  <c r="X98" i="21"/>
  <c r="V98" i="21"/>
  <c r="T98" i="21"/>
  <c r="T203" i="21"/>
  <c r="X203" i="21"/>
  <c r="V203" i="21"/>
  <c r="T94" i="21"/>
  <c r="X94" i="21"/>
  <c r="V94" i="21"/>
  <c r="X70" i="21"/>
  <c r="T70" i="21"/>
  <c r="V70" i="21"/>
  <c r="X240" i="21"/>
  <c r="T240" i="21"/>
  <c r="V240" i="21"/>
  <c r="X157" i="21"/>
  <c r="T157" i="21"/>
  <c r="V157" i="21"/>
  <c r="X92" i="21"/>
  <c r="T92" i="21"/>
  <c r="V92" i="21"/>
  <c r="V125" i="21"/>
  <c r="X125" i="21"/>
  <c r="T125" i="21"/>
  <c r="V73" i="21"/>
  <c r="X73" i="21"/>
  <c r="T73" i="21"/>
  <c r="V129" i="21"/>
  <c r="X129" i="21"/>
  <c r="T129" i="21"/>
  <c r="V145" i="21"/>
  <c r="X145" i="21"/>
  <c r="T145" i="21"/>
  <c r="X283" i="21"/>
  <c r="T283" i="21"/>
  <c r="V283" i="21"/>
  <c r="Q1008" i="21"/>
  <c r="X204" i="21"/>
  <c r="T204" i="21"/>
  <c r="V204" i="21"/>
  <c r="T116" i="21"/>
  <c r="V116" i="21"/>
  <c r="X116" i="21"/>
  <c r="X176" i="21"/>
  <c r="T176" i="21"/>
  <c r="V176" i="21"/>
  <c r="V131" i="21"/>
  <c r="X131" i="21"/>
  <c r="T131" i="21"/>
  <c r="X96" i="21"/>
  <c r="T96" i="21"/>
  <c r="V96" i="21"/>
  <c r="X158" i="21"/>
  <c r="V158" i="21"/>
  <c r="T158" i="21"/>
  <c r="V225" i="21"/>
  <c r="X225" i="21"/>
  <c r="T225" i="21"/>
  <c r="T171" i="21"/>
  <c r="V171" i="21"/>
  <c r="X171" i="21"/>
  <c r="V149" i="21"/>
  <c r="X149" i="21"/>
  <c r="T149" i="21"/>
  <c r="X295" i="21"/>
  <c r="T295" i="21"/>
  <c r="V295" i="21"/>
  <c r="V270" i="21"/>
  <c r="X270" i="21"/>
  <c r="T270" i="21"/>
  <c r="V167" i="21"/>
  <c r="T167" i="21"/>
  <c r="X167" i="21"/>
  <c r="T162" i="21"/>
  <c r="V162" i="21"/>
  <c r="X162" i="21"/>
  <c r="X274" i="21"/>
  <c r="V274" i="21"/>
  <c r="T274" i="21"/>
  <c r="V127" i="21"/>
  <c r="X127" i="21"/>
  <c r="T127" i="21"/>
  <c r="T72" i="21"/>
  <c r="V72" i="21"/>
  <c r="X72" i="21"/>
  <c r="V105" i="21"/>
  <c r="X105" i="21"/>
  <c r="T105" i="21"/>
  <c r="X77" i="21"/>
  <c r="V77" i="21"/>
  <c r="T77" i="21"/>
  <c r="V175" i="21"/>
  <c r="X175" i="21"/>
  <c r="T175" i="21"/>
  <c r="V192" i="21"/>
  <c r="T192" i="21"/>
  <c r="X192" i="21"/>
  <c r="Q84" i="21" l="1"/>
  <c r="Q381" i="21"/>
  <c r="Q660" i="21"/>
  <c r="Q258" i="21"/>
  <c r="Q256" i="21"/>
  <c r="Q307" i="21"/>
  <c r="Q112" i="21"/>
  <c r="Q156" i="21"/>
  <c r="Q257" i="21"/>
  <c r="Q111" i="21"/>
  <c r="S1047" i="21"/>
  <c r="R1047" i="21"/>
  <c r="S1046" i="21"/>
  <c r="R1046" i="21"/>
  <c r="S1045" i="21"/>
  <c r="R1045" i="21"/>
  <c r="S1044" i="21"/>
  <c r="R1044" i="21"/>
  <c r="S1043" i="21"/>
  <c r="R1043" i="21"/>
  <c r="S1042" i="21"/>
  <c r="R1042" i="21"/>
  <c r="S1041" i="21"/>
  <c r="R1041" i="21"/>
  <c r="S1040" i="21"/>
  <c r="R1040" i="21"/>
  <c r="S1039" i="21"/>
  <c r="R1039" i="21"/>
  <c r="S1038" i="21"/>
  <c r="R1038" i="21"/>
  <c r="S1037" i="21"/>
  <c r="R1037" i="21"/>
  <c r="S1036" i="21"/>
  <c r="R1036" i="21"/>
  <c r="S1033" i="21"/>
  <c r="R1033" i="21"/>
  <c r="S1032" i="21"/>
  <c r="R1032" i="21"/>
  <c r="S1031" i="21"/>
  <c r="R1031" i="21"/>
  <c r="S1030" i="21"/>
  <c r="R1030" i="21"/>
  <c r="S1029" i="21"/>
  <c r="R1029" i="21"/>
  <c r="S1028" i="21"/>
  <c r="R1028" i="21"/>
  <c r="S1027" i="21"/>
  <c r="R1027" i="21"/>
  <c r="S1026" i="21"/>
  <c r="R1026" i="21"/>
  <c r="S1025" i="21"/>
  <c r="R1025" i="21"/>
  <c r="S1024" i="21"/>
  <c r="R1024" i="21"/>
  <c r="S1023" i="21"/>
  <c r="R1023" i="21"/>
  <c r="S1022" i="21"/>
  <c r="R1022" i="21"/>
  <c r="S1021" i="21"/>
  <c r="R1021" i="21"/>
  <c r="S1020" i="21"/>
  <c r="R1020" i="21"/>
  <c r="S1019" i="21"/>
  <c r="R1019" i="21"/>
  <c r="S1018" i="21"/>
  <c r="R1018" i="21"/>
  <c r="S1017" i="21"/>
  <c r="R1017" i="21"/>
  <c r="S1016" i="21"/>
  <c r="R1016" i="21"/>
  <c r="S1015" i="21"/>
  <c r="R1015" i="21"/>
  <c r="S1014" i="21"/>
  <c r="R1014" i="21"/>
  <c r="S1013" i="21"/>
  <c r="R1013" i="21"/>
  <c r="S1012" i="21"/>
  <c r="R1012" i="21"/>
  <c r="S1011" i="21"/>
  <c r="R1011" i="21"/>
  <c r="S1010" i="21"/>
  <c r="R1010" i="21"/>
  <c r="S1009" i="21"/>
  <c r="R1009" i="21"/>
  <c r="S1007" i="21"/>
  <c r="S1006" i="21"/>
  <c r="R1006" i="21"/>
  <c r="S1005" i="21"/>
  <c r="R1005" i="21"/>
  <c r="S1004" i="21"/>
  <c r="S1003" i="21"/>
  <c r="R1003" i="21"/>
  <c r="S1002" i="21"/>
  <c r="R1002" i="21"/>
  <c r="S1001" i="21"/>
  <c r="R1001" i="21"/>
  <c r="S998" i="21"/>
  <c r="R998" i="21"/>
  <c r="S997" i="21"/>
  <c r="R997" i="21"/>
  <c r="S996" i="21"/>
  <c r="R996" i="21"/>
  <c r="S995" i="21"/>
  <c r="R995" i="21"/>
  <c r="S994" i="21"/>
  <c r="R994" i="21"/>
  <c r="S993" i="21"/>
  <c r="R993" i="21"/>
  <c r="S992" i="21"/>
  <c r="R992" i="21"/>
  <c r="S991" i="21"/>
  <c r="R991" i="21"/>
  <c r="S990" i="21"/>
  <c r="R990" i="21"/>
  <c r="S989" i="21"/>
  <c r="R989" i="21"/>
  <c r="S986" i="21"/>
  <c r="R986" i="21"/>
  <c r="S985" i="21"/>
  <c r="R985" i="21"/>
  <c r="S983" i="21"/>
  <c r="R983" i="21"/>
  <c r="S982" i="21"/>
  <c r="R982" i="21"/>
  <c r="S981" i="21"/>
  <c r="R981" i="21"/>
  <c r="S978" i="21"/>
  <c r="R978" i="21"/>
  <c r="S976" i="21"/>
  <c r="R976" i="21"/>
  <c r="S975" i="21"/>
  <c r="R975" i="21"/>
  <c r="S974" i="21"/>
  <c r="R974" i="21"/>
  <c r="S973" i="21"/>
  <c r="R973" i="21"/>
  <c r="S972" i="21"/>
  <c r="R972" i="21"/>
  <c r="S971" i="21"/>
  <c r="R971" i="21"/>
  <c r="S970" i="21"/>
  <c r="R970" i="21"/>
  <c r="S969" i="21"/>
  <c r="R969" i="21"/>
  <c r="S968" i="21"/>
  <c r="R968" i="21"/>
  <c r="S967" i="21"/>
  <c r="R967" i="21"/>
  <c r="S966" i="21"/>
  <c r="R966" i="21"/>
  <c r="S965" i="21"/>
  <c r="R965" i="21"/>
  <c r="S964" i="21"/>
  <c r="R964" i="21"/>
  <c r="S963" i="21"/>
  <c r="R963" i="21"/>
  <c r="S961" i="21"/>
  <c r="R961" i="21"/>
  <c r="S960" i="21"/>
  <c r="R960" i="21"/>
  <c r="S959" i="21"/>
  <c r="R959" i="21"/>
  <c r="S958" i="21"/>
  <c r="R958" i="21"/>
  <c r="S957" i="21"/>
  <c r="R957" i="21"/>
  <c r="S956" i="21"/>
  <c r="R956" i="21"/>
  <c r="S955" i="21"/>
  <c r="R955" i="21"/>
  <c r="S954" i="21"/>
  <c r="R954" i="21"/>
  <c r="S953" i="21"/>
  <c r="R953" i="21"/>
  <c r="S952" i="21"/>
  <c r="R952" i="21"/>
  <c r="S951" i="21"/>
  <c r="R951" i="21"/>
  <c r="S950" i="21"/>
  <c r="R950" i="21"/>
  <c r="S949" i="21"/>
  <c r="R949" i="21"/>
  <c r="S948" i="21"/>
  <c r="R948" i="21"/>
  <c r="S947" i="21"/>
  <c r="R947" i="21"/>
  <c r="S946" i="21"/>
  <c r="R946" i="21"/>
  <c r="S945" i="21"/>
  <c r="S944" i="21"/>
  <c r="R944" i="21"/>
  <c r="S943" i="21"/>
  <c r="R943" i="21"/>
  <c r="S942" i="21"/>
  <c r="R942" i="21"/>
  <c r="S941" i="21"/>
  <c r="R941" i="21"/>
  <c r="S940" i="21"/>
  <c r="R940" i="21"/>
  <c r="S939" i="21"/>
  <c r="R939" i="21"/>
  <c r="S938" i="21"/>
  <c r="R938" i="21"/>
  <c r="S937" i="21"/>
  <c r="R937" i="21"/>
  <c r="S936" i="21"/>
  <c r="R936" i="21"/>
  <c r="S935" i="21"/>
  <c r="R935" i="21"/>
  <c r="S934" i="21"/>
  <c r="R934" i="21"/>
  <c r="S933" i="21"/>
  <c r="R933" i="21"/>
  <c r="S932" i="21"/>
  <c r="R932" i="21"/>
  <c r="S931" i="21"/>
  <c r="R931" i="21"/>
  <c r="S930" i="21"/>
  <c r="R930" i="21"/>
  <c r="S929" i="21"/>
  <c r="R929" i="21"/>
  <c r="S928" i="21"/>
  <c r="R928" i="21"/>
  <c r="S927" i="21"/>
  <c r="R927" i="21"/>
  <c r="S926" i="21"/>
  <c r="R926" i="21"/>
  <c r="S925" i="21"/>
  <c r="R925" i="21"/>
  <c r="S924" i="21"/>
  <c r="R924" i="21"/>
  <c r="S923" i="21"/>
  <c r="R923" i="21"/>
  <c r="S922" i="21"/>
  <c r="R922" i="21"/>
  <c r="S921" i="21"/>
  <c r="R921" i="21"/>
  <c r="S920" i="21"/>
  <c r="R920" i="21"/>
  <c r="S919" i="21"/>
  <c r="R919" i="21"/>
  <c r="S918" i="21"/>
  <c r="R918" i="21"/>
  <c r="S917" i="21"/>
  <c r="R917" i="21"/>
  <c r="S916" i="21"/>
  <c r="R916" i="21"/>
  <c r="S915" i="21"/>
  <c r="R915" i="21"/>
  <c r="S914" i="21"/>
  <c r="R914" i="21"/>
  <c r="S913" i="21"/>
  <c r="R913" i="21"/>
  <c r="S912" i="21"/>
  <c r="R912" i="21"/>
  <c r="S911" i="21"/>
  <c r="R911" i="21"/>
  <c r="S910" i="21"/>
  <c r="R910" i="21"/>
  <c r="S909" i="21"/>
  <c r="R909" i="21"/>
  <c r="S908" i="21"/>
  <c r="R908" i="21"/>
  <c r="S907" i="21"/>
  <c r="R907" i="21"/>
  <c r="S906" i="21"/>
  <c r="R906" i="21"/>
  <c r="S905" i="21"/>
  <c r="R905" i="21"/>
  <c r="S904" i="21"/>
  <c r="R904" i="21"/>
  <c r="S903" i="21"/>
  <c r="R903" i="21"/>
  <c r="S902" i="21"/>
  <c r="R902" i="21"/>
  <c r="S901" i="21"/>
  <c r="R901" i="21"/>
  <c r="S900" i="21"/>
  <c r="S899" i="21"/>
  <c r="R899" i="21"/>
  <c r="S898" i="21"/>
  <c r="R898" i="21"/>
  <c r="S897" i="21"/>
  <c r="R897" i="21"/>
  <c r="S896" i="21"/>
  <c r="R896" i="21"/>
  <c r="S895" i="21"/>
  <c r="R895" i="21"/>
  <c r="S894" i="21"/>
  <c r="R894" i="21"/>
  <c r="S893" i="21"/>
  <c r="R893" i="21"/>
  <c r="S892" i="21"/>
  <c r="R892" i="21"/>
  <c r="S891" i="21"/>
  <c r="R891" i="21"/>
  <c r="S886" i="21"/>
  <c r="R886" i="21"/>
  <c r="S885" i="21"/>
  <c r="R885" i="21"/>
  <c r="S884" i="21"/>
  <c r="R884" i="21"/>
  <c r="S883" i="21"/>
  <c r="R883" i="21"/>
  <c r="S882" i="21"/>
  <c r="R882" i="21"/>
  <c r="S881" i="21"/>
  <c r="R881" i="21"/>
  <c r="S880" i="21"/>
  <c r="S879" i="21"/>
  <c r="R879" i="21"/>
  <c r="S878" i="21"/>
  <c r="R878" i="21"/>
  <c r="S877" i="21"/>
  <c r="R877" i="21"/>
  <c r="S876" i="21"/>
  <c r="R876" i="21"/>
  <c r="S875" i="21"/>
  <c r="R875" i="21"/>
  <c r="S874" i="21"/>
  <c r="S868" i="21"/>
  <c r="R868" i="21"/>
  <c r="S867" i="21"/>
  <c r="R867" i="21"/>
  <c r="S866" i="21"/>
  <c r="R866" i="21"/>
  <c r="S865" i="21"/>
  <c r="R865" i="21"/>
  <c r="S864" i="21"/>
  <c r="R864" i="21"/>
  <c r="S863" i="21"/>
  <c r="R863" i="21"/>
  <c r="S862" i="21"/>
  <c r="R862" i="21"/>
  <c r="S861" i="21"/>
  <c r="R861" i="21"/>
  <c r="S860" i="21"/>
  <c r="R860" i="21"/>
  <c r="S859" i="21"/>
  <c r="R859" i="21"/>
  <c r="S858" i="21"/>
  <c r="R858" i="21"/>
  <c r="S857" i="21"/>
  <c r="R857" i="21"/>
  <c r="S856" i="21"/>
  <c r="R856" i="21"/>
  <c r="S855" i="21"/>
  <c r="R855" i="21"/>
  <c r="S854" i="21"/>
  <c r="R854" i="21"/>
  <c r="S853" i="21"/>
  <c r="R853" i="21"/>
  <c r="S852" i="21"/>
  <c r="R852" i="21"/>
  <c r="S851" i="21"/>
  <c r="R851" i="21"/>
  <c r="S850" i="21"/>
  <c r="R850" i="21"/>
  <c r="S849" i="21"/>
  <c r="R849" i="21"/>
  <c r="S848" i="21"/>
  <c r="R848" i="21"/>
  <c r="S847" i="21"/>
  <c r="R847" i="21"/>
  <c r="S846" i="21"/>
  <c r="R846" i="21"/>
  <c r="S845" i="21"/>
  <c r="R845" i="21"/>
  <c r="S844" i="21"/>
  <c r="R844" i="21"/>
  <c r="S843" i="21"/>
  <c r="R843" i="21"/>
  <c r="S842" i="21"/>
  <c r="R842" i="21"/>
  <c r="S841" i="21"/>
  <c r="R841" i="21"/>
  <c r="S840" i="21"/>
  <c r="R840" i="21"/>
  <c r="S839" i="21"/>
  <c r="R839" i="21"/>
  <c r="S838" i="21"/>
  <c r="R838" i="21"/>
  <c r="S837" i="21"/>
  <c r="R837" i="21"/>
  <c r="S836" i="21"/>
  <c r="R836" i="21"/>
  <c r="S835" i="21"/>
  <c r="R835" i="21"/>
  <c r="S834" i="21"/>
  <c r="R834" i="21"/>
  <c r="S833" i="21"/>
  <c r="R833" i="21"/>
  <c r="S832" i="21"/>
  <c r="R832" i="21"/>
  <c r="S831" i="21"/>
  <c r="R831" i="21"/>
  <c r="S830" i="21"/>
  <c r="R830" i="21"/>
  <c r="S829" i="21"/>
  <c r="R829" i="21"/>
  <c r="S828" i="21"/>
  <c r="R828" i="21"/>
  <c r="S827" i="21"/>
  <c r="R827" i="21"/>
  <c r="S826" i="21"/>
  <c r="R826" i="21"/>
  <c r="S825" i="21"/>
  <c r="R825" i="21"/>
  <c r="S824" i="21"/>
  <c r="R824" i="21"/>
  <c r="S823" i="21"/>
  <c r="R823" i="21"/>
  <c r="S822" i="21"/>
  <c r="R822" i="21"/>
  <c r="S821" i="21"/>
  <c r="R821" i="21"/>
  <c r="S820" i="21"/>
  <c r="R820" i="21"/>
  <c r="S819" i="21"/>
  <c r="R819" i="21"/>
  <c r="S818" i="21"/>
  <c r="R818" i="21"/>
  <c r="S817" i="21"/>
  <c r="R817" i="21"/>
  <c r="S816" i="21"/>
  <c r="R816" i="21"/>
  <c r="S815" i="21"/>
  <c r="R815" i="21"/>
  <c r="S814" i="21"/>
  <c r="R814" i="21"/>
  <c r="S813" i="21"/>
  <c r="R813" i="21"/>
  <c r="S812" i="21"/>
  <c r="R812" i="21"/>
  <c r="S811" i="21"/>
  <c r="R811" i="21"/>
  <c r="S810" i="21"/>
  <c r="R810" i="21"/>
  <c r="S809" i="21"/>
  <c r="R809" i="21"/>
  <c r="S808" i="21"/>
  <c r="R808" i="21"/>
  <c r="S807" i="21"/>
  <c r="R807" i="21"/>
  <c r="S806" i="21"/>
  <c r="R806" i="21"/>
  <c r="S805" i="21"/>
  <c r="R805" i="21"/>
  <c r="S804" i="21"/>
  <c r="R804" i="21"/>
  <c r="S803" i="21"/>
  <c r="R803" i="21"/>
  <c r="S802" i="21"/>
  <c r="R802" i="21"/>
  <c r="S801" i="21"/>
  <c r="R801" i="21"/>
  <c r="S800" i="21"/>
  <c r="R800" i="21"/>
  <c r="S799" i="21"/>
  <c r="R799" i="21"/>
  <c r="S798" i="21"/>
  <c r="R798" i="21"/>
  <c r="S797" i="21"/>
  <c r="R797" i="21"/>
  <c r="S796" i="21"/>
  <c r="R796" i="21"/>
  <c r="S795" i="21"/>
  <c r="R795" i="21"/>
  <c r="S794" i="21"/>
  <c r="R794" i="21"/>
  <c r="S793" i="21"/>
  <c r="R793" i="21"/>
  <c r="S792" i="21"/>
  <c r="R792" i="21"/>
  <c r="S791" i="21"/>
  <c r="R791" i="21"/>
  <c r="S790" i="21"/>
  <c r="R790" i="21"/>
  <c r="S789" i="21"/>
  <c r="R789" i="21"/>
  <c r="S788" i="21"/>
  <c r="R788" i="21"/>
  <c r="S787" i="21"/>
  <c r="R787" i="21"/>
  <c r="S786" i="21"/>
  <c r="R786" i="21"/>
  <c r="S785" i="21"/>
  <c r="R785" i="21"/>
  <c r="S784" i="21"/>
  <c r="R784" i="21"/>
  <c r="S783" i="21"/>
  <c r="R783" i="21"/>
  <c r="S782" i="21"/>
  <c r="R782" i="21"/>
  <c r="S781" i="21"/>
  <c r="R781" i="21"/>
  <c r="S780" i="21"/>
  <c r="R780" i="21"/>
  <c r="S779" i="21"/>
  <c r="R779" i="21"/>
  <c r="S778" i="21"/>
  <c r="R778" i="21"/>
  <c r="S777" i="21"/>
  <c r="R777" i="21"/>
  <c r="S776" i="21"/>
  <c r="R776" i="21"/>
  <c r="S775" i="21"/>
  <c r="R775" i="21"/>
  <c r="S774" i="21"/>
  <c r="R774" i="21"/>
  <c r="S773" i="21"/>
  <c r="R773" i="21"/>
  <c r="S772" i="21"/>
  <c r="R772" i="21"/>
  <c r="S771" i="21"/>
  <c r="R771" i="21"/>
  <c r="S770" i="21"/>
  <c r="R770" i="21"/>
  <c r="S769" i="21"/>
  <c r="R769" i="21"/>
  <c r="S768" i="21"/>
  <c r="R768" i="21"/>
  <c r="S767" i="21"/>
  <c r="R767" i="21"/>
  <c r="S766" i="21"/>
  <c r="R766" i="21"/>
  <c r="S765" i="21"/>
  <c r="R765" i="21"/>
  <c r="S764" i="21"/>
  <c r="R764" i="21"/>
  <c r="S763" i="21"/>
  <c r="R763" i="21"/>
  <c r="S762" i="21"/>
  <c r="R762" i="21"/>
  <c r="S761" i="21"/>
  <c r="R761" i="21"/>
  <c r="S760" i="21"/>
  <c r="R760" i="21"/>
  <c r="S759" i="21"/>
  <c r="R759" i="21"/>
  <c r="S758" i="21"/>
  <c r="R758" i="21"/>
  <c r="S757" i="21"/>
  <c r="R757" i="21"/>
  <c r="S756" i="21"/>
  <c r="R756" i="21"/>
  <c r="S755" i="21"/>
  <c r="R755" i="21"/>
  <c r="S754" i="21"/>
  <c r="S753" i="21"/>
  <c r="S752" i="21"/>
  <c r="R752" i="21"/>
  <c r="S751" i="21"/>
  <c r="R751" i="21"/>
  <c r="S750" i="21"/>
  <c r="R750" i="21"/>
  <c r="S749" i="21"/>
  <c r="R749" i="21"/>
  <c r="S748" i="21"/>
  <c r="R748" i="21"/>
  <c r="S747" i="21"/>
  <c r="R747" i="21"/>
  <c r="S746" i="21"/>
  <c r="R746" i="21"/>
  <c r="S743" i="21"/>
  <c r="R743" i="21"/>
  <c r="S742" i="21"/>
  <c r="R742" i="21"/>
  <c r="S741" i="21"/>
  <c r="R741" i="21"/>
  <c r="S740" i="21"/>
  <c r="R740" i="21"/>
  <c r="S739" i="21"/>
  <c r="R739" i="21"/>
  <c r="S738" i="21"/>
  <c r="R738" i="21"/>
  <c r="S737" i="21"/>
  <c r="R737" i="21"/>
  <c r="S736" i="21"/>
  <c r="R736" i="21"/>
  <c r="S735" i="21"/>
  <c r="R735" i="21"/>
  <c r="S734" i="21"/>
  <c r="R734" i="21"/>
  <c r="H28" i="25" s="1"/>
  <c r="S733" i="21"/>
  <c r="R733" i="21"/>
  <c r="S732" i="21"/>
  <c r="R732" i="21"/>
  <c r="S731" i="21"/>
  <c r="R731" i="21"/>
  <c r="S730" i="21"/>
  <c r="R730" i="21"/>
  <c r="S729" i="21"/>
  <c r="R729" i="21"/>
  <c r="S728" i="21"/>
  <c r="R728" i="21"/>
  <c r="S727" i="21"/>
  <c r="R727" i="21"/>
  <c r="S726" i="21"/>
  <c r="R726" i="21"/>
  <c r="S725" i="21"/>
  <c r="R725" i="21"/>
  <c r="S724" i="21"/>
  <c r="R724" i="21"/>
  <c r="S723" i="21"/>
  <c r="R723" i="21"/>
  <c r="S722" i="21"/>
  <c r="R722" i="21"/>
  <c r="S721" i="21"/>
  <c r="R721" i="21"/>
  <c r="S720" i="21"/>
  <c r="R720" i="21"/>
  <c r="S719" i="21"/>
  <c r="R719" i="21"/>
  <c r="S718" i="21"/>
  <c r="R718" i="21"/>
  <c r="S717" i="21"/>
  <c r="R717" i="21"/>
  <c r="S716" i="21"/>
  <c r="R716" i="21"/>
  <c r="S715" i="21"/>
  <c r="R715" i="21"/>
  <c r="S714" i="21"/>
  <c r="R714" i="21"/>
  <c r="S713" i="21"/>
  <c r="R713" i="21"/>
  <c r="S712" i="21"/>
  <c r="R712" i="21"/>
  <c r="S711" i="21"/>
  <c r="R711" i="21"/>
  <c r="S710" i="21"/>
  <c r="R710" i="21"/>
  <c r="S709" i="21"/>
  <c r="R709" i="21"/>
  <c r="S708" i="21"/>
  <c r="R708" i="21"/>
  <c r="S707" i="21"/>
  <c r="R707" i="21"/>
  <c r="S706" i="21"/>
  <c r="R706" i="21"/>
  <c r="S705" i="21"/>
  <c r="R705" i="21"/>
  <c r="S704" i="21"/>
  <c r="S703" i="21"/>
  <c r="S702" i="21"/>
  <c r="S701" i="21"/>
  <c r="S700" i="21"/>
  <c r="S699" i="21"/>
  <c r="S698" i="21"/>
  <c r="R698" i="21"/>
  <c r="S697" i="21"/>
  <c r="R697" i="21"/>
  <c r="S696" i="21"/>
  <c r="R696" i="21"/>
  <c r="S695" i="21"/>
  <c r="R695" i="21"/>
  <c r="S694" i="21"/>
  <c r="R694" i="21"/>
  <c r="S693" i="21"/>
  <c r="R693" i="21"/>
  <c r="S692" i="21"/>
  <c r="R692" i="21"/>
  <c r="S691" i="21"/>
  <c r="R691" i="21"/>
  <c r="S690" i="21"/>
  <c r="R690" i="21"/>
  <c r="S689" i="21"/>
  <c r="R689" i="21"/>
  <c r="S688" i="21"/>
  <c r="R688" i="21"/>
  <c r="S687" i="21"/>
  <c r="R687" i="21"/>
  <c r="S686" i="21"/>
  <c r="R686" i="21"/>
  <c r="S685" i="21"/>
  <c r="R685" i="21"/>
  <c r="S684" i="21"/>
  <c r="R684" i="21"/>
  <c r="S683" i="21"/>
  <c r="R683" i="21"/>
  <c r="S682" i="21"/>
  <c r="R682" i="21"/>
  <c r="S681" i="21"/>
  <c r="R681" i="21"/>
  <c r="S680" i="21"/>
  <c r="R680" i="21"/>
  <c r="S679" i="21"/>
  <c r="R679" i="21"/>
  <c r="S678" i="21"/>
  <c r="R678" i="21"/>
  <c r="S677" i="21"/>
  <c r="R677" i="21"/>
  <c r="S676" i="21"/>
  <c r="R676" i="21"/>
  <c r="S675" i="21"/>
  <c r="R675" i="21"/>
  <c r="S674" i="21"/>
  <c r="R674" i="21"/>
  <c r="S673" i="21"/>
  <c r="R673" i="21"/>
  <c r="S672" i="21"/>
  <c r="R672" i="21"/>
  <c r="S671" i="21"/>
  <c r="R671" i="21"/>
  <c r="S670" i="21"/>
  <c r="R670" i="21"/>
  <c r="S669" i="21"/>
  <c r="R669" i="21"/>
  <c r="S668" i="21"/>
  <c r="R668" i="21"/>
  <c r="S667" i="21"/>
  <c r="R667" i="21"/>
  <c r="S666" i="21"/>
  <c r="R666" i="21"/>
  <c r="S665" i="21"/>
  <c r="R665" i="21"/>
  <c r="S664" i="21"/>
  <c r="R664" i="21"/>
  <c r="S663" i="21"/>
  <c r="R663" i="21"/>
  <c r="S662" i="21"/>
  <c r="R662" i="21"/>
  <c r="S661" i="21"/>
  <c r="R661" i="21"/>
  <c r="S659" i="21"/>
  <c r="R659" i="21"/>
  <c r="S658" i="21"/>
  <c r="R658" i="21"/>
  <c r="S657" i="21"/>
  <c r="R657" i="21"/>
  <c r="S656" i="21"/>
  <c r="R656" i="21"/>
  <c r="S655" i="21"/>
  <c r="R655" i="21"/>
  <c r="S654" i="21"/>
  <c r="R654" i="21"/>
  <c r="S653" i="21"/>
  <c r="R653" i="21"/>
  <c r="S652" i="21"/>
  <c r="R652" i="21"/>
  <c r="S651" i="21"/>
  <c r="R651" i="21"/>
  <c r="S650" i="21"/>
  <c r="R650" i="21"/>
  <c r="S649" i="21"/>
  <c r="R649" i="21"/>
  <c r="S648" i="21"/>
  <c r="R648" i="21"/>
  <c r="S647" i="21"/>
  <c r="R647" i="21"/>
  <c r="S646" i="21"/>
  <c r="R646" i="21"/>
  <c r="S645" i="21"/>
  <c r="R645" i="21"/>
  <c r="S644" i="21"/>
  <c r="R644" i="21"/>
  <c r="S643" i="21"/>
  <c r="R643" i="21"/>
  <c r="S642" i="21"/>
  <c r="R642" i="21"/>
  <c r="S641" i="21"/>
  <c r="R641" i="21"/>
  <c r="S640" i="21"/>
  <c r="R640" i="21"/>
  <c r="S639" i="21"/>
  <c r="R639" i="21"/>
  <c r="S638" i="21"/>
  <c r="R638" i="21"/>
  <c r="S637" i="21"/>
  <c r="R637" i="21"/>
  <c r="S636" i="21"/>
  <c r="R636" i="21"/>
  <c r="S635" i="21"/>
  <c r="R635" i="21"/>
  <c r="S630" i="21"/>
  <c r="R630" i="21"/>
  <c r="S629" i="21"/>
  <c r="R629" i="21"/>
  <c r="S628" i="21"/>
  <c r="R628" i="21"/>
  <c r="S627" i="21"/>
  <c r="R627" i="21"/>
  <c r="S626" i="21"/>
  <c r="R626" i="21"/>
  <c r="S625" i="21"/>
  <c r="R625" i="21"/>
  <c r="S624" i="21"/>
  <c r="R624" i="21"/>
  <c r="S623" i="21"/>
  <c r="R623" i="21"/>
  <c r="S622" i="21"/>
  <c r="R622" i="21"/>
  <c r="S621" i="21"/>
  <c r="R621" i="21"/>
  <c r="S620" i="21"/>
  <c r="R620" i="21"/>
  <c r="S619" i="21"/>
  <c r="R619" i="21"/>
  <c r="S618" i="21"/>
  <c r="R618" i="21"/>
  <c r="S617" i="21"/>
  <c r="R617" i="21"/>
  <c r="S616" i="21"/>
  <c r="R616" i="21"/>
  <c r="S615" i="21"/>
  <c r="R615" i="21"/>
  <c r="S614" i="21"/>
  <c r="R614" i="21"/>
  <c r="S613" i="21"/>
  <c r="R613" i="21"/>
  <c r="S612" i="21"/>
  <c r="R612" i="21"/>
  <c r="S611" i="21"/>
  <c r="R611" i="21"/>
  <c r="S610" i="21"/>
  <c r="R610" i="21"/>
  <c r="S609" i="21"/>
  <c r="R609" i="21"/>
  <c r="S608" i="21"/>
  <c r="R608" i="21"/>
  <c r="S607" i="21"/>
  <c r="R607" i="21"/>
  <c r="S606" i="21"/>
  <c r="R606" i="21"/>
  <c r="S605" i="21"/>
  <c r="R605" i="21"/>
  <c r="S604" i="21"/>
  <c r="R604" i="21"/>
  <c r="S603" i="21"/>
  <c r="R603" i="21"/>
  <c r="S602" i="21"/>
  <c r="R602" i="21"/>
  <c r="S601" i="21"/>
  <c r="R601" i="21"/>
  <c r="S600" i="21"/>
  <c r="R600" i="21"/>
  <c r="S599" i="21"/>
  <c r="R599" i="21"/>
  <c r="S598" i="21"/>
  <c r="R598" i="21"/>
  <c r="S597" i="21"/>
  <c r="R597" i="21"/>
  <c r="S596" i="21"/>
  <c r="R596" i="21"/>
  <c r="S595" i="21"/>
  <c r="R595" i="21"/>
  <c r="S594" i="21"/>
  <c r="R594" i="21"/>
  <c r="S593" i="21"/>
  <c r="R593" i="21"/>
  <c r="S592" i="21"/>
  <c r="R592" i="21"/>
  <c r="S591" i="21"/>
  <c r="R591" i="21"/>
  <c r="S590" i="21"/>
  <c r="R590" i="21"/>
  <c r="S589" i="21"/>
  <c r="R589" i="21"/>
  <c r="S588" i="21"/>
  <c r="R588" i="21"/>
  <c r="S587" i="21"/>
  <c r="R587" i="21"/>
  <c r="S586" i="21"/>
  <c r="R586" i="21"/>
  <c r="S585" i="21"/>
  <c r="R585" i="21"/>
  <c r="S582" i="21"/>
  <c r="R582" i="21"/>
  <c r="S581" i="21"/>
  <c r="R581" i="21"/>
  <c r="S580" i="21"/>
  <c r="R580" i="21"/>
  <c r="S579" i="21"/>
  <c r="R579" i="21"/>
  <c r="S578" i="21"/>
  <c r="R578" i="21"/>
  <c r="S577" i="21"/>
  <c r="R577" i="21"/>
  <c r="S576" i="21"/>
  <c r="R576" i="21"/>
  <c r="S575" i="21"/>
  <c r="R575" i="21"/>
  <c r="S574" i="21"/>
  <c r="R574" i="21"/>
  <c r="S573" i="21"/>
  <c r="R573" i="21"/>
  <c r="S572" i="21"/>
  <c r="R572" i="21"/>
  <c r="S571" i="21"/>
  <c r="R571" i="21"/>
  <c r="S570" i="21"/>
  <c r="R570" i="21"/>
  <c r="S569" i="21"/>
  <c r="R569" i="21"/>
  <c r="S568" i="21"/>
  <c r="R568" i="21"/>
  <c r="S567" i="21"/>
  <c r="R567" i="21"/>
  <c r="S566" i="21"/>
  <c r="R566" i="21"/>
  <c r="S565" i="21"/>
  <c r="R565" i="21"/>
  <c r="S564" i="21"/>
  <c r="R564" i="21"/>
  <c r="S563" i="21"/>
  <c r="R563" i="21"/>
  <c r="S562" i="21"/>
  <c r="R562" i="21"/>
  <c r="S561" i="21"/>
  <c r="R561" i="21"/>
  <c r="S560" i="21"/>
  <c r="R560" i="21"/>
  <c r="S559" i="21"/>
  <c r="R559" i="21"/>
  <c r="S558" i="21"/>
  <c r="R558" i="21"/>
  <c r="S557" i="21"/>
  <c r="R557" i="21"/>
  <c r="S556" i="21"/>
  <c r="R556" i="21"/>
  <c r="S555" i="21"/>
  <c r="R555" i="21"/>
  <c r="S554" i="21"/>
  <c r="R554" i="21"/>
  <c r="S553" i="21"/>
  <c r="R553" i="21"/>
  <c r="S552" i="21"/>
  <c r="R552" i="21"/>
  <c r="S551" i="21"/>
  <c r="R551" i="21"/>
  <c r="S550" i="21"/>
  <c r="R550" i="21"/>
  <c r="S549" i="21"/>
  <c r="R549" i="21"/>
  <c r="S548" i="21"/>
  <c r="R548" i="21"/>
  <c r="S547" i="21"/>
  <c r="R547" i="21"/>
  <c r="S546" i="21"/>
  <c r="R546" i="21"/>
  <c r="S545" i="21"/>
  <c r="R545" i="21"/>
  <c r="S544" i="21"/>
  <c r="R544" i="21"/>
  <c r="S543" i="21"/>
  <c r="R543" i="21"/>
  <c r="S542" i="21"/>
  <c r="R542" i="21"/>
  <c r="S541" i="21"/>
  <c r="R541" i="21"/>
  <c r="S540" i="21"/>
  <c r="R540" i="21"/>
  <c r="S539" i="21"/>
  <c r="R539" i="21"/>
  <c r="S538" i="21"/>
  <c r="R538" i="21"/>
  <c r="S537" i="21"/>
  <c r="R537" i="21"/>
  <c r="S536" i="21"/>
  <c r="R536" i="21"/>
  <c r="S535" i="21"/>
  <c r="R535" i="21"/>
  <c r="S532" i="21"/>
  <c r="S530" i="21"/>
  <c r="R530" i="21"/>
  <c r="S529" i="21"/>
  <c r="R529" i="21"/>
  <c r="S528" i="21"/>
  <c r="R528" i="21"/>
  <c r="S527" i="21"/>
  <c r="R527" i="21"/>
  <c r="S526" i="21"/>
  <c r="R526" i="21"/>
  <c r="S525" i="21"/>
  <c r="R525" i="21"/>
  <c r="S524" i="21"/>
  <c r="R524" i="21"/>
  <c r="S523" i="21"/>
  <c r="R523" i="21"/>
  <c r="S522" i="21"/>
  <c r="R522" i="21"/>
  <c r="S521" i="21"/>
  <c r="R521" i="21"/>
  <c r="S520" i="21"/>
  <c r="R520" i="21"/>
  <c r="S519" i="21"/>
  <c r="R519" i="21"/>
  <c r="S518" i="21"/>
  <c r="R518" i="21"/>
  <c r="S517" i="21"/>
  <c r="R517" i="21"/>
  <c r="S516" i="21"/>
  <c r="R516" i="21"/>
  <c r="S515" i="21"/>
  <c r="R515" i="21"/>
  <c r="S514" i="21"/>
  <c r="R514" i="21"/>
  <c r="S513" i="21"/>
  <c r="R513" i="21"/>
  <c r="S512" i="21"/>
  <c r="R512" i="21"/>
  <c r="S511" i="21"/>
  <c r="R511" i="21"/>
  <c r="S510" i="21"/>
  <c r="R510" i="21"/>
  <c r="S509" i="21"/>
  <c r="R509" i="21"/>
  <c r="S508" i="21"/>
  <c r="R508" i="21"/>
  <c r="S507" i="21"/>
  <c r="R507" i="21"/>
  <c r="S506" i="21"/>
  <c r="R506" i="21"/>
  <c r="S505" i="21"/>
  <c r="R505" i="21"/>
  <c r="S504" i="21"/>
  <c r="R504" i="21"/>
  <c r="S503" i="21"/>
  <c r="R503" i="21"/>
  <c r="S502" i="21"/>
  <c r="R502" i="21"/>
  <c r="S501" i="21"/>
  <c r="R501" i="21"/>
  <c r="S500" i="21"/>
  <c r="R500" i="21"/>
  <c r="S499" i="21"/>
  <c r="R499" i="21"/>
  <c r="S498" i="21"/>
  <c r="R498" i="21"/>
  <c r="S497" i="21"/>
  <c r="R497" i="21"/>
  <c r="S496" i="21"/>
  <c r="R496" i="21"/>
  <c r="S495" i="21"/>
  <c r="R495" i="21"/>
  <c r="S494" i="21"/>
  <c r="R494" i="21"/>
  <c r="S493" i="21"/>
  <c r="R493" i="21"/>
  <c r="S492" i="21"/>
  <c r="R492" i="21"/>
  <c r="S491" i="21"/>
  <c r="R491" i="21"/>
  <c r="S490" i="21"/>
  <c r="R490" i="21"/>
  <c r="S489" i="21"/>
  <c r="R489" i="21"/>
  <c r="S488" i="21"/>
  <c r="R488" i="21"/>
  <c r="S487" i="21"/>
  <c r="R487" i="21"/>
  <c r="S486" i="21"/>
  <c r="R486" i="21"/>
  <c r="S485" i="21"/>
  <c r="R485" i="21"/>
  <c r="S478" i="21"/>
  <c r="R478" i="21"/>
  <c r="S477" i="21"/>
  <c r="R477" i="21"/>
  <c r="S476" i="21"/>
  <c r="R476" i="21"/>
  <c r="S475" i="21"/>
  <c r="R475" i="21"/>
  <c r="S474" i="21"/>
  <c r="R474" i="21"/>
  <c r="S473" i="21"/>
  <c r="R473" i="21"/>
  <c r="S472" i="21"/>
  <c r="R472" i="21"/>
  <c r="S471" i="21"/>
  <c r="R471" i="21"/>
  <c r="S470" i="21"/>
  <c r="R470" i="21"/>
  <c r="S469" i="21"/>
  <c r="R469" i="21"/>
  <c r="S468" i="21"/>
  <c r="R468" i="21"/>
  <c r="S467" i="21"/>
  <c r="R467" i="21"/>
  <c r="S466" i="21"/>
  <c r="R466" i="21"/>
  <c r="S465" i="21"/>
  <c r="R465" i="21"/>
  <c r="S464" i="21"/>
  <c r="R464" i="21"/>
  <c r="S463" i="21"/>
  <c r="R463" i="21"/>
  <c r="S462" i="21"/>
  <c r="R462" i="21"/>
  <c r="S461" i="21"/>
  <c r="R461" i="21"/>
  <c r="S460" i="21"/>
  <c r="R460" i="21"/>
  <c r="S459" i="21"/>
  <c r="R459" i="21"/>
  <c r="S458" i="21"/>
  <c r="R458" i="21"/>
  <c r="S457" i="21"/>
  <c r="R457" i="21"/>
  <c r="S456" i="21"/>
  <c r="R456" i="21"/>
  <c r="S455" i="21"/>
  <c r="R455" i="21"/>
  <c r="S454" i="21"/>
  <c r="R454" i="21"/>
  <c r="S453" i="21"/>
  <c r="R453" i="21"/>
  <c r="S452" i="21"/>
  <c r="R452" i="21"/>
  <c r="S451" i="21"/>
  <c r="R451" i="21"/>
  <c r="S450" i="21"/>
  <c r="R450" i="21"/>
  <c r="S449" i="21"/>
  <c r="R449" i="21"/>
  <c r="S448" i="21"/>
  <c r="R448" i="21"/>
  <c r="S447" i="21"/>
  <c r="R447" i="21"/>
  <c r="S446" i="21"/>
  <c r="R446" i="21"/>
  <c r="S445" i="21"/>
  <c r="R445" i="21"/>
  <c r="S444" i="21"/>
  <c r="R444" i="21"/>
  <c r="S443" i="21"/>
  <c r="R443" i="21"/>
  <c r="S442" i="21"/>
  <c r="R442" i="21"/>
  <c r="S441" i="21"/>
  <c r="R441" i="21"/>
  <c r="S440" i="21"/>
  <c r="R440" i="21"/>
  <c r="S439" i="21"/>
  <c r="R439" i="21"/>
  <c r="S438" i="21"/>
  <c r="R438" i="21"/>
  <c r="S437" i="21"/>
  <c r="R437" i="21"/>
  <c r="S436" i="21"/>
  <c r="R436" i="21"/>
  <c r="S435" i="21"/>
  <c r="R435" i="21"/>
  <c r="S434" i="21"/>
  <c r="R434" i="21"/>
  <c r="S433" i="21"/>
  <c r="R433" i="21"/>
  <c r="S432" i="21"/>
  <c r="R432" i="21"/>
  <c r="S431" i="21"/>
  <c r="R431" i="21"/>
  <c r="S430" i="21"/>
  <c r="R430" i="21"/>
  <c r="S429" i="21"/>
  <c r="R429" i="21"/>
  <c r="S428" i="21"/>
  <c r="R428" i="21"/>
  <c r="S427" i="21"/>
  <c r="R427" i="21"/>
  <c r="S426" i="21"/>
  <c r="R426" i="21"/>
  <c r="S425" i="21"/>
  <c r="R425" i="21"/>
  <c r="S424" i="21"/>
  <c r="R424" i="21"/>
  <c r="S423" i="21"/>
  <c r="R423" i="21"/>
  <c r="S422" i="21"/>
  <c r="R422" i="21"/>
  <c r="S421" i="21"/>
  <c r="R421" i="21"/>
  <c r="S420" i="21"/>
  <c r="R420" i="21"/>
  <c r="S419" i="21"/>
  <c r="R419" i="21"/>
  <c r="S418" i="21"/>
  <c r="R418" i="21"/>
  <c r="S417" i="21"/>
  <c r="R417" i="21"/>
  <c r="S416" i="21"/>
  <c r="R416" i="21"/>
  <c r="S415" i="21"/>
  <c r="R415" i="21"/>
  <c r="S414" i="21"/>
  <c r="R414" i="21"/>
  <c r="S413" i="21"/>
  <c r="R413" i="21"/>
  <c r="S412" i="21"/>
  <c r="R412" i="21"/>
  <c r="S411" i="21"/>
  <c r="R411" i="21"/>
  <c r="S409" i="21"/>
  <c r="R409" i="21"/>
  <c r="S408" i="21"/>
  <c r="R408" i="21"/>
  <c r="S407" i="21"/>
  <c r="R407" i="21"/>
  <c r="S406" i="21"/>
  <c r="R406" i="21"/>
  <c r="S405" i="21"/>
  <c r="R405" i="21"/>
  <c r="S404" i="21"/>
  <c r="R404" i="21"/>
  <c r="S403" i="21"/>
  <c r="R403" i="21"/>
  <c r="S402" i="21"/>
  <c r="S399" i="21"/>
  <c r="R399" i="21"/>
  <c r="S398" i="21"/>
  <c r="R398" i="21"/>
  <c r="S397" i="21"/>
  <c r="R397" i="21"/>
  <c r="S394" i="21"/>
  <c r="R394" i="21"/>
  <c r="S393" i="21"/>
  <c r="R393" i="21"/>
  <c r="S392" i="21"/>
  <c r="R392" i="21"/>
  <c r="S391" i="21"/>
  <c r="S390" i="21"/>
  <c r="R390" i="21"/>
  <c r="S389" i="21"/>
  <c r="R389" i="21"/>
  <c r="S388" i="21"/>
  <c r="R388" i="21"/>
  <c r="S387" i="21"/>
  <c r="R387" i="21"/>
  <c r="S386" i="21"/>
  <c r="R386" i="21"/>
  <c r="S385" i="21"/>
  <c r="R385" i="21"/>
  <c r="S384" i="21"/>
  <c r="R384" i="21"/>
  <c r="S383" i="21"/>
  <c r="R383" i="21"/>
  <c r="S380" i="21"/>
  <c r="R380" i="21"/>
  <c r="S378" i="21"/>
  <c r="R378" i="21"/>
  <c r="S377" i="21"/>
  <c r="R377" i="21"/>
  <c r="S376" i="21"/>
  <c r="R376" i="21"/>
  <c r="S375" i="21"/>
  <c r="R375" i="21"/>
  <c r="S374" i="21"/>
  <c r="R374" i="21"/>
  <c r="S373" i="21"/>
  <c r="R373" i="21"/>
  <c r="S372" i="21"/>
  <c r="R372" i="21"/>
  <c r="S371" i="21"/>
  <c r="R371" i="21"/>
  <c r="S370" i="21"/>
  <c r="R370" i="21"/>
  <c r="S369" i="21"/>
  <c r="R369" i="21"/>
  <c r="S368" i="21"/>
  <c r="R368" i="21"/>
  <c r="S367" i="21"/>
  <c r="R367" i="21"/>
  <c r="S366" i="21"/>
  <c r="R366" i="21"/>
  <c r="S365" i="21"/>
  <c r="R365" i="21"/>
  <c r="S364" i="21"/>
  <c r="R364" i="21"/>
  <c r="S363" i="21"/>
  <c r="R363" i="21"/>
  <c r="S362" i="21"/>
  <c r="R362" i="21"/>
  <c r="S361" i="21"/>
  <c r="R361" i="21"/>
  <c r="S360" i="21"/>
  <c r="R360" i="21"/>
  <c r="S359" i="21"/>
  <c r="R359" i="21"/>
  <c r="S358" i="21"/>
  <c r="R358" i="21"/>
  <c r="S357" i="21"/>
  <c r="R357" i="21"/>
  <c r="S356" i="21"/>
  <c r="R356" i="21"/>
  <c r="S355" i="21"/>
  <c r="R355" i="21"/>
  <c r="S354" i="21"/>
  <c r="R354" i="21"/>
  <c r="S353" i="21"/>
  <c r="R353" i="21"/>
  <c r="S352" i="21"/>
  <c r="R352" i="21"/>
  <c r="S351" i="21"/>
  <c r="R351" i="21"/>
  <c r="S350" i="21"/>
  <c r="R350" i="21"/>
  <c r="S349" i="21"/>
  <c r="R349" i="21"/>
  <c r="S347" i="21"/>
  <c r="R347" i="21"/>
  <c r="S346" i="21"/>
  <c r="R346" i="21"/>
  <c r="S344" i="21"/>
  <c r="R344" i="21"/>
  <c r="S343" i="21"/>
  <c r="R343" i="21"/>
  <c r="S342" i="21"/>
  <c r="R342" i="21"/>
  <c r="S341" i="21"/>
  <c r="R341" i="21"/>
  <c r="S340" i="21"/>
  <c r="R340" i="21"/>
  <c r="R339" i="21"/>
  <c r="S338" i="21"/>
  <c r="R338" i="21"/>
  <c r="S337" i="21"/>
  <c r="R337" i="21"/>
  <c r="S336" i="21"/>
  <c r="R336" i="21"/>
  <c r="S335" i="21"/>
  <c r="R335" i="21"/>
  <c r="S334" i="21"/>
  <c r="R334" i="21"/>
  <c r="S333" i="21"/>
  <c r="R333" i="21"/>
  <c r="S332" i="21"/>
  <c r="R332" i="21"/>
  <c r="S331" i="21"/>
  <c r="R331" i="21"/>
  <c r="S330" i="21"/>
  <c r="R330" i="21"/>
  <c r="S329" i="21"/>
  <c r="R329" i="21"/>
  <c r="S328" i="21"/>
  <c r="R328" i="21"/>
  <c r="S327" i="21"/>
  <c r="R327" i="21"/>
  <c r="S326" i="21"/>
  <c r="R326" i="21"/>
  <c r="S325" i="21"/>
  <c r="R325" i="21"/>
  <c r="R324" i="21"/>
  <c r="S323" i="21"/>
  <c r="R323" i="21"/>
  <c r="S322" i="21"/>
  <c r="R322" i="21"/>
  <c r="S321" i="21"/>
  <c r="R321" i="21"/>
  <c r="S320" i="21"/>
  <c r="R320" i="21"/>
  <c r="S319" i="21"/>
  <c r="R319" i="21"/>
  <c r="S318" i="21"/>
  <c r="R318" i="21"/>
  <c r="S317" i="21"/>
  <c r="R317" i="21"/>
  <c r="S316" i="21"/>
  <c r="R316" i="21"/>
  <c r="S315" i="21"/>
  <c r="R315" i="21"/>
  <c r="S314" i="21"/>
  <c r="R314" i="21"/>
  <c r="S313" i="21"/>
  <c r="R313" i="21"/>
  <c r="S312" i="21"/>
  <c r="R312" i="21"/>
  <c r="S311" i="21"/>
  <c r="R311" i="21"/>
  <c r="S310" i="21"/>
  <c r="R310" i="21"/>
  <c r="S309" i="21"/>
  <c r="R309" i="21"/>
  <c r="R308" i="21"/>
  <c r="R306" i="21"/>
  <c r="R305" i="21"/>
  <c r="S304" i="21"/>
  <c r="R304" i="21"/>
  <c r="R303" i="21"/>
  <c r="R302" i="21"/>
  <c r="S301" i="21"/>
  <c r="R301" i="21"/>
  <c r="R300" i="21"/>
  <c r="R299" i="21"/>
  <c r="S298" i="21"/>
  <c r="R298" i="21"/>
  <c r="S297" i="21"/>
  <c r="R297" i="21"/>
  <c r="S296" i="21"/>
  <c r="R296" i="21"/>
  <c r="S295" i="21"/>
  <c r="R295" i="21"/>
  <c r="S294" i="21"/>
  <c r="R294" i="21"/>
  <c r="S293" i="21"/>
  <c r="R293" i="21"/>
  <c r="S292" i="21"/>
  <c r="R292" i="21"/>
  <c r="S291" i="21"/>
  <c r="R291" i="21"/>
  <c r="S290" i="21"/>
  <c r="R290" i="21"/>
  <c r="S289" i="21"/>
  <c r="R289" i="21"/>
  <c r="S288" i="21"/>
  <c r="R288" i="21"/>
  <c r="S287" i="21"/>
  <c r="R287" i="21"/>
  <c r="S286" i="21"/>
  <c r="R286" i="21"/>
  <c r="S285" i="21"/>
  <c r="R285" i="21"/>
  <c r="S284" i="21"/>
  <c r="R284" i="21"/>
  <c r="S283" i="21"/>
  <c r="R283" i="21"/>
  <c r="S282" i="21"/>
  <c r="R282" i="21"/>
  <c r="S281" i="21"/>
  <c r="R281" i="21"/>
  <c r="S280" i="21"/>
  <c r="R280" i="21"/>
  <c r="S279" i="21"/>
  <c r="R279" i="21"/>
  <c r="S278" i="21"/>
  <c r="R278" i="21"/>
  <c r="S277" i="21"/>
  <c r="R277" i="21"/>
  <c r="S276" i="21"/>
  <c r="R276" i="21"/>
  <c r="S274" i="21"/>
  <c r="R274" i="21"/>
  <c r="S273" i="21"/>
  <c r="R273" i="21"/>
  <c r="S272" i="21"/>
  <c r="R272" i="21"/>
  <c r="S270" i="21"/>
  <c r="R270" i="21"/>
  <c r="S269" i="21"/>
  <c r="R269" i="21"/>
  <c r="S268" i="21"/>
  <c r="R268" i="21"/>
  <c r="S267" i="21"/>
  <c r="R267" i="21"/>
  <c r="S266" i="21"/>
  <c r="R266" i="21"/>
  <c r="S265" i="21"/>
  <c r="R265" i="21"/>
  <c r="S264" i="21"/>
  <c r="R264" i="21"/>
  <c r="S263" i="21"/>
  <c r="R263" i="21"/>
  <c r="S262" i="21"/>
  <c r="R262" i="21"/>
  <c r="S261" i="21"/>
  <c r="R261" i="21"/>
  <c r="S260" i="21"/>
  <c r="R260" i="21"/>
  <c r="S259" i="21"/>
  <c r="R259" i="21"/>
  <c r="S255" i="21"/>
  <c r="R255" i="21"/>
  <c r="S254" i="21"/>
  <c r="R254" i="21"/>
  <c r="S253" i="21"/>
  <c r="R253" i="21"/>
  <c r="S252" i="21"/>
  <c r="R252" i="21"/>
  <c r="S251" i="21"/>
  <c r="R251" i="21"/>
  <c r="S250" i="21"/>
  <c r="R250" i="21"/>
  <c r="S249" i="21"/>
  <c r="R249" i="21"/>
  <c r="S248" i="21"/>
  <c r="R248" i="21"/>
  <c r="S247" i="21"/>
  <c r="R247" i="21"/>
  <c r="S246" i="21"/>
  <c r="R246" i="21"/>
  <c r="S245" i="21"/>
  <c r="R245" i="21"/>
  <c r="S244" i="21"/>
  <c r="R244" i="21"/>
  <c r="S243" i="21"/>
  <c r="R243" i="21"/>
  <c r="S242" i="21"/>
  <c r="R242" i="21"/>
  <c r="S241" i="21"/>
  <c r="R241" i="21"/>
  <c r="S240" i="21"/>
  <c r="R240" i="21"/>
  <c r="S239" i="21"/>
  <c r="R239" i="21"/>
  <c r="S238" i="21"/>
  <c r="R238" i="21"/>
  <c r="S237" i="21"/>
  <c r="R237" i="21"/>
  <c r="H20" i="25" s="1"/>
  <c r="S236" i="21"/>
  <c r="R236" i="21"/>
  <c r="S235" i="21"/>
  <c r="R235" i="21"/>
  <c r="S234" i="21"/>
  <c r="R234" i="21"/>
  <c r="S233" i="21"/>
  <c r="R233" i="21"/>
  <c r="S232" i="21"/>
  <c r="R232" i="21"/>
  <c r="S231" i="21"/>
  <c r="R231" i="21"/>
  <c r="S230" i="21"/>
  <c r="R230" i="21"/>
  <c r="S229" i="21"/>
  <c r="R229" i="21"/>
  <c r="S228" i="21"/>
  <c r="R228" i="21"/>
  <c r="S227" i="21"/>
  <c r="R227" i="21"/>
  <c r="S226" i="21"/>
  <c r="R226" i="21"/>
  <c r="S225" i="21"/>
  <c r="R225" i="21"/>
  <c r="S223" i="21"/>
  <c r="R223" i="21"/>
  <c r="S222" i="21"/>
  <c r="R222" i="21"/>
  <c r="S221" i="21"/>
  <c r="R221" i="21"/>
  <c r="S220" i="21"/>
  <c r="R220" i="21"/>
  <c r="S219" i="21"/>
  <c r="R219" i="21"/>
  <c r="S218" i="21"/>
  <c r="R218" i="21"/>
  <c r="S217" i="21"/>
  <c r="R217" i="21"/>
  <c r="S216" i="21"/>
  <c r="R216" i="21"/>
  <c r="S215" i="21"/>
  <c r="R215" i="21"/>
  <c r="S214" i="21"/>
  <c r="R214" i="21"/>
  <c r="R213" i="21"/>
  <c r="S212" i="21"/>
  <c r="R212" i="21"/>
  <c r="S211" i="21"/>
  <c r="R211" i="21"/>
  <c r="S210" i="21"/>
  <c r="R210" i="21"/>
  <c r="S209" i="21"/>
  <c r="R209" i="21"/>
  <c r="S208" i="21"/>
  <c r="R208" i="21"/>
  <c r="S206" i="21"/>
  <c r="R206" i="21"/>
  <c r="S205" i="21"/>
  <c r="R205" i="21"/>
  <c r="S204" i="21"/>
  <c r="R204" i="21"/>
  <c r="S203" i="21"/>
  <c r="R203" i="21"/>
  <c r="S202" i="21"/>
  <c r="R202" i="21"/>
  <c r="S201" i="21"/>
  <c r="R201" i="21"/>
  <c r="S200" i="21"/>
  <c r="R200" i="21"/>
  <c r="S199" i="21"/>
  <c r="R199" i="21"/>
  <c r="S198" i="21"/>
  <c r="R198" i="21"/>
  <c r="S197" i="21"/>
  <c r="R197" i="21"/>
  <c r="S196" i="21"/>
  <c r="R196" i="21"/>
  <c r="S195" i="21"/>
  <c r="R195" i="21"/>
  <c r="S194" i="21"/>
  <c r="R194" i="21"/>
  <c r="S193" i="21"/>
  <c r="R193" i="21"/>
  <c r="S192" i="21"/>
  <c r="R192" i="21"/>
  <c r="S191" i="21"/>
  <c r="R191" i="21"/>
  <c r="S190" i="21"/>
  <c r="R190" i="21"/>
  <c r="S189" i="21"/>
  <c r="R189" i="21"/>
  <c r="S188" i="21"/>
  <c r="R188" i="21"/>
  <c r="S187" i="21"/>
  <c r="R187" i="21"/>
  <c r="S186" i="21"/>
  <c r="R186" i="21"/>
  <c r="S185" i="21"/>
  <c r="R185" i="21"/>
  <c r="S184" i="21"/>
  <c r="R184" i="21"/>
  <c r="S183" i="21"/>
  <c r="R183" i="21"/>
  <c r="S182" i="21"/>
  <c r="R182" i="21"/>
  <c r="S181" i="21"/>
  <c r="R181" i="21"/>
  <c r="S180" i="21"/>
  <c r="R180" i="21"/>
  <c r="S179" i="21"/>
  <c r="R179" i="21"/>
  <c r="S178" i="21"/>
  <c r="R178" i="21"/>
  <c r="S177" i="21"/>
  <c r="R177" i="21"/>
  <c r="S176" i="21"/>
  <c r="R176" i="21"/>
  <c r="S175" i="21"/>
  <c r="R175" i="21"/>
  <c r="S174" i="21"/>
  <c r="R174" i="21"/>
  <c r="S173" i="21"/>
  <c r="R173" i="21"/>
  <c r="S172" i="21"/>
  <c r="R172" i="21"/>
  <c r="S171" i="21"/>
  <c r="R171" i="21"/>
  <c r="S170" i="21"/>
  <c r="R170" i="21"/>
  <c r="S169" i="21"/>
  <c r="R169" i="21"/>
  <c r="S168" i="21"/>
  <c r="R168" i="21"/>
  <c r="S167" i="21"/>
  <c r="R167" i="21"/>
  <c r="S165" i="21"/>
  <c r="R165" i="21"/>
  <c r="S164" i="21"/>
  <c r="R164" i="21"/>
  <c r="S163" i="21"/>
  <c r="R163" i="21"/>
  <c r="S162" i="21"/>
  <c r="R162" i="21"/>
  <c r="S161" i="21"/>
  <c r="R161" i="21"/>
  <c r="S160" i="21"/>
  <c r="R160" i="21"/>
  <c r="S159" i="21"/>
  <c r="R159" i="21"/>
  <c r="S158" i="21"/>
  <c r="R158" i="21"/>
  <c r="S157" i="21"/>
  <c r="R157" i="21"/>
  <c r="S155" i="21"/>
  <c r="R155" i="21"/>
  <c r="S154" i="21"/>
  <c r="S153" i="21"/>
  <c r="S152" i="21"/>
  <c r="R152" i="21"/>
  <c r="S151" i="21"/>
  <c r="R151" i="21"/>
  <c r="S150" i="21"/>
  <c r="R150" i="21"/>
  <c r="S149" i="21"/>
  <c r="R149" i="21"/>
  <c r="S148" i="21"/>
  <c r="R148" i="21"/>
  <c r="S147" i="21"/>
  <c r="R147" i="21"/>
  <c r="S146" i="21"/>
  <c r="R146" i="21"/>
  <c r="S145" i="21"/>
  <c r="R145" i="21"/>
  <c r="S144" i="21"/>
  <c r="R144" i="21"/>
  <c r="S143" i="21"/>
  <c r="R143" i="21"/>
  <c r="S142" i="21"/>
  <c r="R142" i="21"/>
  <c r="S141" i="21"/>
  <c r="R141" i="21"/>
  <c r="S140" i="21"/>
  <c r="R140" i="21"/>
  <c r="S139" i="21"/>
  <c r="R139" i="21"/>
  <c r="S138" i="21"/>
  <c r="R138" i="21"/>
  <c r="S137" i="21"/>
  <c r="R137" i="21"/>
  <c r="S136" i="21"/>
  <c r="R136" i="21"/>
  <c r="S135" i="21"/>
  <c r="R135" i="21"/>
  <c r="S131" i="21"/>
  <c r="R131" i="21"/>
  <c r="S130" i="21"/>
  <c r="R130" i="21"/>
  <c r="S129" i="21"/>
  <c r="R129" i="21"/>
  <c r="S128" i="21"/>
  <c r="R128" i="21"/>
  <c r="S127" i="21"/>
  <c r="R127" i="21"/>
  <c r="S126" i="21"/>
  <c r="R126" i="21"/>
  <c r="S125" i="21"/>
  <c r="R125" i="21"/>
  <c r="S124" i="21"/>
  <c r="R124" i="21"/>
  <c r="S123" i="21"/>
  <c r="R123" i="21"/>
  <c r="S122" i="21"/>
  <c r="R122" i="21"/>
  <c r="S121" i="21"/>
  <c r="R121" i="21"/>
  <c r="S120" i="21"/>
  <c r="R120" i="21"/>
  <c r="S119" i="21"/>
  <c r="R119" i="21"/>
  <c r="S118" i="21"/>
  <c r="R118" i="21"/>
  <c r="S117" i="21"/>
  <c r="R117" i="21"/>
  <c r="S116" i="21"/>
  <c r="R116" i="21"/>
  <c r="S115" i="21"/>
  <c r="R115" i="21"/>
  <c r="S114" i="21"/>
  <c r="R114" i="21"/>
  <c r="S109" i="21"/>
  <c r="R109" i="21"/>
  <c r="S107" i="21"/>
  <c r="R107" i="21"/>
  <c r="S106" i="21"/>
  <c r="R106" i="21"/>
  <c r="S105" i="21"/>
  <c r="R105" i="21"/>
  <c r="S104" i="21"/>
  <c r="R104" i="21"/>
  <c r="S103" i="21"/>
  <c r="R103" i="21"/>
  <c r="R102" i="21"/>
  <c r="S101" i="21"/>
  <c r="R101" i="21"/>
  <c r="S100" i="21"/>
  <c r="R100" i="21"/>
  <c r="S99" i="21"/>
  <c r="R99" i="21"/>
  <c r="S98" i="21"/>
  <c r="R98" i="21"/>
  <c r="S96" i="21"/>
  <c r="R96" i="21"/>
  <c r="S94" i="21"/>
  <c r="R94" i="21"/>
  <c r="S92" i="21"/>
  <c r="R92" i="21"/>
  <c r="S91" i="21"/>
  <c r="R91" i="21"/>
  <c r="S90" i="21"/>
  <c r="R90" i="21"/>
  <c r="S89" i="21"/>
  <c r="R89" i="21"/>
  <c r="S88" i="21"/>
  <c r="R88" i="21"/>
  <c r="S87" i="21"/>
  <c r="R87" i="21"/>
  <c r="S86" i="21"/>
  <c r="R86" i="21"/>
  <c r="S83" i="21"/>
  <c r="R83" i="21"/>
  <c r="S81" i="21"/>
  <c r="R81" i="21"/>
  <c r="S80" i="21"/>
  <c r="R80" i="21"/>
  <c r="S79" i="21"/>
  <c r="R79" i="21"/>
  <c r="S77" i="21"/>
  <c r="R77" i="21"/>
  <c r="S75" i="21"/>
  <c r="R75" i="21"/>
  <c r="S73" i="21"/>
  <c r="R73" i="21"/>
  <c r="S72" i="21"/>
  <c r="R72" i="21"/>
  <c r="S71" i="21"/>
  <c r="R71" i="21"/>
  <c r="S70" i="21"/>
  <c r="R70" i="21"/>
  <c r="S68" i="21"/>
  <c r="R68" i="21"/>
  <c r="S67" i="21"/>
  <c r="R67" i="21"/>
  <c r="I20" i="25" l="1"/>
  <c r="I35" i="25"/>
  <c r="I28" i="25"/>
  <c r="H18" i="25"/>
  <c r="H35" i="25"/>
  <c r="I18" i="25"/>
  <c r="O103" i="29"/>
  <c r="O101" i="29" s="1"/>
  <c r="K103" i="22"/>
  <c r="R91" i="29"/>
  <c r="L91" i="22"/>
  <c r="O53" i="29"/>
  <c r="K53" i="22"/>
  <c r="K53" i="23" s="1"/>
  <c r="R106" i="29"/>
  <c r="L106" i="22"/>
  <c r="L106" i="23" s="1"/>
  <c r="R70" i="29"/>
  <c r="L70" i="22"/>
  <c r="L70" i="23" s="1"/>
  <c r="R71" i="29"/>
  <c r="L71" i="22"/>
  <c r="L71" i="23" s="1"/>
  <c r="O77" i="29"/>
  <c r="H31" i="25"/>
  <c r="K77" i="22"/>
  <c r="K77" i="23" s="1"/>
  <c r="O80" i="29"/>
  <c r="K80" i="22"/>
  <c r="K80" i="23" s="1"/>
  <c r="R82" i="29"/>
  <c r="L82" i="22"/>
  <c r="O116" i="29"/>
  <c r="K116" i="22"/>
  <c r="K116" i="23" s="1"/>
  <c r="O13" i="29"/>
  <c r="K13" i="22"/>
  <c r="O20" i="29"/>
  <c r="K20" i="22"/>
  <c r="R23" i="29"/>
  <c r="L23" i="22"/>
  <c r="L23" i="23" s="1"/>
  <c r="R28" i="29"/>
  <c r="L28" i="22"/>
  <c r="R53" i="29"/>
  <c r="L53" i="22"/>
  <c r="L53" i="23" s="1"/>
  <c r="R58" i="29"/>
  <c r="L58" i="22"/>
  <c r="L58" i="23" s="1"/>
  <c r="O62" i="29"/>
  <c r="K62" i="22"/>
  <c r="K62" i="23" s="1"/>
  <c r="R43" i="29"/>
  <c r="I17" i="25"/>
  <c r="L43" i="22"/>
  <c r="O44" i="29"/>
  <c r="K44" i="22"/>
  <c r="K44" i="23" s="1"/>
  <c r="H16" i="25"/>
  <c r="O83" i="29"/>
  <c r="K83" i="22"/>
  <c r="K83" i="23" s="1"/>
  <c r="R51" i="29"/>
  <c r="L51" i="22"/>
  <c r="L51" i="23" s="1"/>
  <c r="O56" i="29"/>
  <c r="H22" i="25"/>
  <c r="K56" i="22"/>
  <c r="K56" i="23" s="1"/>
  <c r="R77" i="29"/>
  <c r="L77" i="22"/>
  <c r="L77" i="23" s="1"/>
  <c r="I31" i="25"/>
  <c r="R79" i="29"/>
  <c r="L79" i="22"/>
  <c r="R80" i="29"/>
  <c r="L80" i="22"/>
  <c r="L80" i="23" s="1"/>
  <c r="O84" i="29"/>
  <c r="K84" i="22"/>
  <c r="K84" i="23" s="1"/>
  <c r="O92" i="29"/>
  <c r="H34" i="25"/>
  <c r="H36" i="25" s="1"/>
  <c r="K92" i="22"/>
  <c r="K92" i="23" s="1"/>
  <c r="O97" i="29"/>
  <c r="K97" i="22"/>
  <c r="O105" i="29"/>
  <c r="K105" i="22"/>
  <c r="O117" i="29"/>
  <c r="H37" i="25"/>
  <c r="K117" i="22"/>
  <c r="K117" i="23" s="1"/>
  <c r="R113" i="29"/>
  <c r="L113" i="22"/>
  <c r="I27" i="25"/>
  <c r="R114" i="29"/>
  <c r="L114" i="22"/>
  <c r="L114" i="23" s="1"/>
  <c r="R116" i="29"/>
  <c r="L116" i="22"/>
  <c r="L116" i="23" s="1"/>
  <c r="R115" i="29"/>
  <c r="L115" i="22"/>
  <c r="L115" i="23" s="1"/>
  <c r="R118" i="29"/>
  <c r="L118" i="22"/>
  <c r="L118" i="23" s="1"/>
  <c r="O14" i="29"/>
  <c r="K14" i="22"/>
  <c r="K14" i="23" s="1"/>
  <c r="R13" i="29"/>
  <c r="L13" i="22"/>
  <c r="R22" i="29"/>
  <c r="L22" i="22"/>
  <c r="L22" i="23" s="1"/>
  <c r="R16" i="29"/>
  <c r="L16" i="22"/>
  <c r="L16" i="23" s="1"/>
  <c r="R25" i="29"/>
  <c r="L25" i="22"/>
  <c r="L25" i="23" s="1"/>
  <c r="R18" i="29"/>
  <c r="L18" i="22"/>
  <c r="L18" i="23" s="1"/>
  <c r="R20" i="29"/>
  <c r="L20" i="22"/>
  <c r="O21" i="29"/>
  <c r="K21" i="22"/>
  <c r="K21" i="23" s="1"/>
  <c r="O24" i="29"/>
  <c r="K24" i="22"/>
  <c r="K24" i="23" s="1"/>
  <c r="R103" i="29"/>
  <c r="L103" i="22"/>
  <c r="R45" i="29"/>
  <c r="I19" i="25"/>
  <c r="L45" i="22"/>
  <c r="L45" i="23" s="1"/>
  <c r="R46" i="29"/>
  <c r="L46" i="22"/>
  <c r="L46" i="23" s="1"/>
  <c r="O51" i="29"/>
  <c r="K51" i="22"/>
  <c r="K51" i="23" s="1"/>
  <c r="O79" i="29"/>
  <c r="K79" i="22"/>
  <c r="O115" i="29"/>
  <c r="K115" i="22"/>
  <c r="K115" i="23" s="1"/>
  <c r="R26" i="29"/>
  <c r="L26" i="22"/>
  <c r="L26" i="23" s="1"/>
  <c r="O57" i="29"/>
  <c r="K57" i="22"/>
  <c r="K57" i="23" s="1"/>
  <c r="R62" i="29"/>
  <c r="L62" i="22"/>
  <c r="L62" i="23" s="1"/>
  <c r="R44" i="29"/>
  <c r="I16" i="25"/>
  <c r="L44" i="22"/>
  <c r="L44" i="23" s="1"/>
  <c r="R83" i="29"/>
  <c r="L83" i="22"/>
  <c r="L83" i="23" s="1"/>
  <c r="O54" i="29"/>
  <c r="K54" i="22"/>
  <c r="K54" i="23" s="1"/>
  <c r="O47" i="29"/>
  <c r="K47" i="22"/>
  <c r="K47" i="23" s="1"/>
  <c r="O49" i="29"/>
  <c r="K49" i="22"/>
  <c r="K49" i="23" s="1"/>
  <c r="I22" i="25"/>
  <c r="H26" i="25"/>
  <c r="O67" i="29"/>
  <c r="K67" i="22"/>
  <c r="O68" i="29"/>
  <c r="K68" i="22"/>
  <c r="K68" i="23" s="1"/>
  <c r="O69" i="29"/>
  <c r="K69" i="22"/>
  <c r="K69" i="23" s="1"/>
  <c r="O55" i="29"/>
  <c r="K55" i="22"/>
  <c r="K55" i="23" s="1"/>
  <c r="O63" i="29"/>
  <c r="K63" i="22"/>
  <c r="K63" i="23" s="1"/>
  <c r="O74" i="29"/>
  <c r="K74" i="22"/>
  <c r="O75" i="29"/>
  <c r="K75" i="22"/>
  <c r="K75" i="23" s="1"/>
  <c r="R84" i="29"/>
  <c r="L84" i="22"/>
  <c r="L84" i="23" s="1"/>
  <c r="R92" i="29"/>
  <c r="L92" i="22"/>
  <c r="L92" i="23" s="1"/>
  <c r="I34" i="25"/>
  <c r="I36" i="25" s="1"/>
  <c r="R97" i="29"/>
  <c r="L97" i="22"/>
  <c r="R105" i="29"/>
  <c r="L105" i="22"/>
  <c r="R117" i="29"/>
  <c r="L117" i="22"/>
  <c r="L117" i="23" s="1"/>
  <c r="I37" i="25"/>
  <c r="R14" i="29"/>
  <c r="L14" i="22"/>
  <c r="L14" i="23" s="1"/>
  <c r="R21" i="29"/>
  <c r="L21" i="22"/>
  <c r="L21" i="23" s="1"/>
  <c r="R24" i="29"/>
  <c r="L24" i="22"/>
  <c r="L24" i="23" s="1"/>
  <c r="O58" i="29"/>
  <c r="K58" i="22"/>
  <c r="K58" i="23" s="1"/>
  <c r="R72" i="29"/>
  <c r="L72" i="22"/>
  <c r="L72" i="23" s="1"/>
  <c r="O113" i="29"/>
  <c r="H27" i="25"/>
  <c r="K113" i="22"/>
  <c r="O114" i="29"/>
  <c r="K114" i="22"/>
  <c r="K114" i="23" s="1"/>
  <c r="O118" i="29"/>
  <c r="P118" i="29" s="1"/>
  <c r="Q118" i="29" s="1"/>
  <c r="K118" i="22"/>
  <c r="K118" i="23" s="1"/>
  <c r="O22" i="29"/>
  <c r="K22" i="22"/>
  <c r="K22" i="23" s="1"/>
  <c r="O16" i="29"/>
  <c r="K16" i="22"/>
  <c r="K16" i="23" s="1"/>
  <c r="O25" i="29"/>
  <c r="K25" i="22"/>
  <c r="K25" i="23" s="1"/>
  <c r="R57" i="29"/>
  <c r="L57" i="22"/>
  <c r="L57" i="23" s="1"/>
  <c r="O45" i="29"/>
  <c r="H19" i="25"/>
  <c r="K45" i="22"/>
  <c r="K45" i="23" s="1"/>
  <c r="O46" i="29"/>
  <c r="K46" i="22"/>
  <c r="K46" i="23" s="1"/>
  <c r="R54" i="29"/>
  <c r="L54" i="22"/>
  <c r="L54" i="23" s="1"/>
  <c r="R47" i="29"/>
  <c r="L47" i="22"/>
  <c r="L47" i="23" s="1"/>
  <c r="R49" i="29"/>
  <c r="L49" i="22"/>
  <c r="L49" i="23" s="1"/>
  <c r="O106" i="29"/>
  <c r="K106" i="22"/>
  <c r="K106" i="23" s="1"/>
  <c r="I26" i="25"/>
  <c r="L67" i="22"/>
  <c r="R67" i="29"/>
  <c r="R68" i="29"/>
  <c r="L68" i="22"/>
  <c r="L68" i="23" s="1"/>
  <c r="R69" i="29"/>
  <c r="L69" i="22"/>
  <c r="L69" i="23" s="1"/>
  <c r="O70" i="29"/>
  <c r="K70" i="22"/>
  <c r="K70" i="23" s="1"/>
  <c r="O71" i="29"/>
  <c r="K71" i="22"/>
  <c r="K71" i="23" s="1"/>
  <c r="R55" i="29"/>
  <c r="L55" i="22"/>
  <c r="L55" i="23" s="1"/>
  <c r="R63" i="29"/>
  <c r="L63" i="22"/>
  <c r="L63" i="23" s="1"/>
  <c r="R74" i="29"/>
  <c r="L74" i="22"/>
  <c r="I30" i="25"/>
  <c r="R75" i="29"/>
  <c r="L75" i="22"/>
  <c r="L75" i="23" s="1"/>
  <c r="R76" i="29"/>
  <c r="L76" i="22"/>
  <c r="L76" i="23" s="1"/>
  <c r="O23" i="29"/>
  <c r="K23" i="22"/>
  <c r="K23" i="23" s="1"/>
  <c r="O26" i="29"/>
  <c r="K26" i="22"/>
  <c r="K26" i="23" s="1"/>
  <c r="O91" i="29"/>
  <c r="K91" i="22"/>
  <c r="R887" i="21"/>
  <c r="S887" i="21"/>
  <c r="S275" i="21"/>
  <c r="Q828" i="21"/>
  <c r="S324" i="21"/>
  <c r="R56" i="29" s="1"/>
  <c r="S873" i="21"/>
  <c r="Q442" i="21"/>
  <c r="Q443" i="21"/>
  <c r="Q423" i="21"/>
  <c r="Q424" i="21"/>
  <c r="Q410" i="21"/>
  <c r="Q411" i="21"/>
  <c r="Q430" i="21"/>
  <c r="Q431" i="21"/>
  <c r="S888" i="21"/>
  <c r="S889" i="21"/>
  <c r="R888" i="21"/>
  <c r="Q345" i="21"/>
  <c r="Q80" i="21"/>
  <c r="Q86" i="21"/>
  <c r="Q120" i="21"/>
  <c r="Q124" i="21"/>
  <c r="Q128" i="21"/>
  <c r="Q144" i="21"/>
  <c r="Q152" i="21"/>
  <c r="Q69" i="21"/>
  <c r="Q87" i="21"/>
  <c r="Q91" i="21"/>
  <c r="Q95" i="21"/>
  <c r="Q99" i="21"/>
  <c r="Q103" i="21"/>
  <c r="Q107" i="21"/>
  <c r="Q113" i="21"/>
  <c r="Q137" i="21"/>
  <c r="Q153" i="21"/>
  <c r="Q179" i="21"/>
  <c r="Q183" i="21"/>
  <c r="Q187" i="21"/>
  <c r="Q191" i="21"/>
  <c r="Q196" i="21"/>
  <c r="Q200" i="21"/>
  <c r="Q212" i="21"/>
  <c r="Q216" i="21"/>
  <c r="Q224" i="21"/>
  <c r="Q228" i="21"/>
  <c r="Q232" i="21"/>
  <c r="Q236" i="21"/>
  <c r="Q244" i="21"/>
  <c r="Q248" i="21"/>
  <c r="Q253" i="21"/>
  <c r="Q260" i="21"/>
  <c r="Q264" i="21"/>
  <c r="Q268" i="21"/>
  <c r="Q272" i="21"/>
  <c r="Q288" i="21"/>
  <c r="Q292" i="21"/>
  <c r="Q296" i="21"/>
  <c r="Q300" i="21"/>
  <c r="Q304" i="21"/>
  <c r="Q309" i="21"/>
  <c r="Q313" i="21"/>
  <c r="Q317" i="21"/>
  <c r="Q321" i="21"/>
  <c r="Q325" i="21"/>
  <c r="Q329" i="21"/>
  <c r="Q333" i="21"/>
  <c r="Q337" i="21"/>
  <c r="Q341" i="21"/>
  <c r="Q349" i="21"/>
  <c r="Q353" i="21"/>
  <c r="Q357" i="21"/>
  <c r="Q361" i="21"/>
  <c r="Q365" i="21"/>
  <c r="Q369" i="21"/>
  <c r="Q373" i="21"/>
  <c r="Q377" i="21"/>
  <c r="Q382" i="21"/>
  <c r="Q386" i="21"/>
  <c r="Q390" i="21"/>
  <c r="Q394" i="21"/>
  <c r="Q398" i="21"/>
  <c r="Q406" i="21"/>
  <c r="Q414" i="21"/>
  <c r="Q418" i="21"/>
  <c r="Q422" i="21"/>
  <c r="Q426" i="21"/>
  <c r="Q434" i="21"/>
  <c r="Q438" i="21"/>
  <c r="Q446" i="21"/>
  <c r="Q450" i="21"/>
  <c r="Q454" i="21"/>
  <c r="Q458" i="21"/>
  <c r="Q462" i="21"/>
  <c r="Q466" i="21"/>
  <c r="Q470" i="21"/>
  <c r="Q475" i="21"/>
  <c r="Q487" i="21"/>
  <c r="Q491" i="21"/>
  <c r="Q495" i="21"/>
  <c r="Q499" i="21"/>
  <c r="Q503" i="21"/>
  <c r="Q507" i="21"/>
  <c r="Q511" i="21"/>
  <c r="Q515" i="21"/>
  <c r="Q519" i="21"/>
  <c r="Q523" i="21"/>
  <c r="Q527" i="21"/>
  <c r="Q535" i="21"/>
  <c r="Q539" i="21"/>
  <c r="Q543" i="21"/>
  <c r="Q547" i="21"/>
  <c r="Q551" i="21"/>
  <c r="Q555" i="21"/>
  <c r="Q559" i="21"/>
  <c r="Q563" i="21"/>
  <c r="Q567" i="21"/>
  <c r="Q571" i="21"/>
  <c r="Q575" i="21"/>
  <c r="Q579" i="21"/>
  <c r="Q587" i="21"/>
  <c r="Q591" i="21"/>
  <c r="Q595" i="21"/>
  <c r="Q599" i="21"/>
  <c r="Q603" i="21"/>
  <c r="Q607" i="21"/>
  <c r="Q611" i="21"/>
  <c r="Q615" i="21"/>
  <c r="Q619" i="21"/>
  <c r="Q623" i="21"/>
  <c r="Q627" i="21"/>
  <c r="Q635" i="21"/>
  <c r="Q639" i="21"/>
  <c r="Q643" i="21"/>
  <c r="Q647" i="21"/>
  <c r="Q651" i="21"/>
  <c r="Q655" i="21"/>
  <c r="Q659" i="21"/>
  <c r="Q664" i="21"/>
  <c r="Q668" i="21"/>
  <c r="Q672" i="21"/>
  <c r="Q676" i="21"/>
  <c r="Q680" i="21"/>
  <c r="Q684" i="21"/>
  <c r="Q688" i="21"/>
  <c r="Q692" i="21"/>
  <c r="Q696" i="21"/>
  <c r="Q700" i="21"/>
  <c r="Q704" i="21"/>
  <c r="Q708" i="21"/>
  <c r="Q712" i="21"/>
  <c r="Q716" i="21"/>
  <c r="Q720" i="21"/>
  <c r="Q724" i="21"/>
  <c r="Q728" i="21"/>
  <c r="Q732" i="21"/>
  <c r="Q736" i="21"/>
  <c r="Q740" i="21"/>
  <c r="Q744" i="21"/>
  <c r="Q748" i="21"/>
  <c r="Q752" i="21"/>
  <c r="Q756" i="21"/>
  <c r="Q760" i="21"/>
  <c r="Q764" i="21"/>
  <c r="Q768" i="21"/>
  <c r="Q772" i="21"/>
  <c r="Q776" i="21"/>
  <c r="Q780" i="21"/>
  <c r="Q784" i="21"/>
  <c r="Q788" i="21"/>
  <c r="Q792" i="21"/>
  <c r="Q796" i="21"/>
  <c r="Q800" i="21"/>
  <c r="Q804" i="21"/>
  <c r="Q808" i="21"/>
  <c r="Q812" i="21"/>
  <c r="Q816" i="21"/>
  <c r="Q820" i="21"/>
  <c r="Q824" i="21"/>
  <c r="Q832" i="21"/>
  <c r="Q836" i="21"/>
  <c r="Q840" i="21"/>
  <c r="Q844" i="21"/>
  <c r="Q848" i="21"/>
  <c r="Q852" i="21"/>
  <c r="Q856" i="21"/>
  <c r="Q860" i="21"/>
  <c r="Q864" i="21"/>
  <c r="Q868" i="21"/>
  <c r="Q876" i="21"/>
  <c r="Q880" i="21"/>
  <c r="Q884" i="21"/>
  <c r="Q892" i="21"/>
  <c r="Q896" i="21"/>
  <c r="Q900" i="21"/>
  <c r="Q904" i="21"/>
  <c r="Q908" i="21"/>
  <c r="Q912" i="21"/>
  <c r="Q916" i="21"/>
  <c r="Q920" i="21"/>
  <c r="Q924" i="21"/>
  <c r="Q928" i="21"/>
  <c r="Q932" i="21"/>
  <c r="Q936" i="21"/>
  <c r="Q940" i="21"/>
  <c r="Q944" i="21"/>
  <c r="Q948" i="21"/>
  <c r="Q952" i="21"/>
  <c r="Q956" i="21"/>
  <c r="Q960" i="21"/>
  <c r="Q968" i="21"/>
  <c r="Q972" i="21"/>
  <c r="Q976" i="21"/>
  <c r="Q984" i="21"/>
  <c r="Q989" i="21"/>
  <c r="Q993" i="21"/>
  <c r="Q997" i="21"/>
  <c r="Q1001" i="21"/>
  <c r="Q1005" i="21"/>
  <c r="Q1010" i="21"/>
  <c r="Q1014" i="21"/>
  <c r="Q1018" i="21"/>
  <c r="Q1022" i="21"/>
  <c r="Q1026" i="21"/>
  <c r="Q1030" i="21"/>
  <c r="Q1034" i="21"/>
  <c r="Q1038" i="21"/>
  <c r="Q1042" i="21"/>
  <c r="Q1046" i="21"/>
  <c r="Q102" i="21"/>
  <c r="Q106" i="21"/>
  <c r="Q110" i="21"/>
  <c r="Q140" i="21"/>
  <c r="Q148" i="21"/>
  <c r="Q165" i="21"/>
  <c r="Q170" i="21"/>
  <c r="Q74" i="21"/>
  <c r="Q78" i="21"/>
  <c r="Q83" i="21"/>
  <c r="Q88" i="21"/>
  <c r="Q100" i="21"/>
  <c r="Q104" i="21"/>
  <c r="Q114" i="21"/>
  <c r="Q118" i="21"/>
  <c r="Q122" i="21"/>
  <c r="Q126" i="21"/>
  <c r="Q130" i="21"/>
  <c r="Q142" i="21"/>
  <c r="Q146" i="21"/>
  <c r="Q150" i="21"/>
  <c r="Q154" i="21"/>
  <c r="Q159" i="21"/>
  <c r="Q163" i="21"/>
  <c r="Q172" i="21"/>
  <c r="Q180" i="21"/>
  <c r="Q184" i="21"/>
  <c r="Q188" i="21"/>
  <c r="Q193" i="21"/>
  <c r="Q197" i="21"/>
  <c r="Q201" i="21"/>
  <c r="Q205" i="21"/>
  <c r="Q209" i="21"/>
  <c r="Q213" i="21"/>
  <c r="Q217" i="21"/>
  <c r="Q221" i="21"/>
  <c r="Q229" i="21"/>
  <c r="Q233" i="21"/>
  <c r="Q237" i="21"/>
  <c r="Q241" i="21"/>
  <c r="Q245" i="21"/>
  <c r="Q254" i="21"/>
  <c r="Q261" i="21"/>
  <c r="Q265" i="21"/>
  <c r="Q269" i="21"/>
  <c r="Q273" i="21"/>
  <c r="Q277" i="21"/>
  <c r="Q281" i="21"/>
  <c r="Q285" i="21"/>
  <c r="Q289" i="21"/>
  <c r="Q293" i="21"/>
  <c r="Q297" i="21"/>
  <c r="Q301" i="21"/>
  <c r="Q305" i="21"/>
  <c r="Q310" i="21"/>
  <c r="Q314" i="21"/>
  <c r="Q318" i="21"/>
  <c r="Q322" i="21"/>
  <c r="Q326" i="21"/>
  <c r="Q330" i="21"/>
  <c r="Q334" i="21"/>
  <c r="Q338" i="21"/>
  <c r="Q342" i="21"/>
  <c r="Q346" i="21"/>
  <c r="Q350" i="21"/>
  <c r="Q354" i="21"/>
  <c r="Q358" i="21"/>
  <c r="Q362" i="21"/>
  <c r="Q366" i="21"/>
  <c r="Q370" i="21"/>
  <c r="Q374" i="21"/>
  <c r="Q378" i="21"/>
  <c r="Q383" i="21"/>
  <c r="Q387" i="21"/>
  <c r="Q391" i="21"/>
  <c r="Q395" i="21"/>
  <c r="Q399" i="21"/>
  <c r="Q403" i="21"/>
  <c r="Q407" i="21"/>
  <c r="Q415" i="21"/>
  <c r="Q419" i="21"/>
  <c r="Q427" i="21"/>
  <c r="Q435" i="21"/>
  <c r="Q439" i="21"/>
  <c r="Q447" i="21"/>
  <c r="Q451" i="21"/>
  <c r="Q455" i="21"/>
  <c r="Q459" i="21"/>
  <c r="Q463" i="21"/>
  <c r="Q467" i="21"/>
  <c r="Q471" i="21"/>
  <c r="Q476" i="21"/>
  <c r="Q488" i="21"/>
  <c r="Q492" i="21"/>
  <c r="Q496" i="21"/>
  <c r="Q500" i="21"/>
  <c r="Q504" i="21"/>
  <c r="Q508" i="21"/>
  <c r="Q512" i="21"/>
  <c r="Q516" i="21"/>
  <c r="Q520" i="21"/>
  <c r="Q524" i="21"/>
  <c r="Q528" i="21"/>
  <c r="Q536" i="21"/>
  <c r="Q540" i="21"/>
  <c r="Q544" i="21"/>
  <c r="Q548" i="21"/>
  <c r="Q552" i="21"/>
  <c r="Q556" i="21"/>
  <c r="Q560" i="21"/>
  <c r="Q564" i="21"/>
  <c r="Q568" i="21"/>
  <c r="Q572" i="21"/>
  <c r="Q576" i="21"/>
  <c r="Q580" i="21"/>
  <c r="Q588" i="21"/>
  <c r="Q592" i="21"/>
  <c r="Q596" i="21"/>
  <c r="Q600" i="21"/>
  <c r="Q604" i="21"/>
  <c r="Q608" i="21"/>
  <c r="Q612" i="21"/>
  <c r="Q616" i="21"/>
  <c r="Q620" i="21"/>
  <c r="Q624" i="21"/>
  <c r="Q628" i="21"/>
  <c r="Q636" i="21"/>
  <c r="Q640" i="21"/>
  <c r="Q644" i="21"/>
  <c r="Q648" i="21"/>
  <c r="Q652" i="21"/>
  <c r="Q656" i="21"/>
  <c r="Q661" i="21"/>
  <c r="Q665" i="21"/>
  <c r="Q669" i="21"/>
  <c r="Q673" i="21"/>
  <c r="Q677" i="21"/>
  <c r="Q681" i="21"/>
  <c r="Q685" i="21"/>
  <c r="Q689" i="21"/>
  <c r="Q693" i="21"/>
  <c r="Q697" i="21"/>
  <c r="Q701" i="21"/>
  <c r="Q705" i="21"/>
  <c r="Q709" i="21"/>
  <c r="Q713" i="21"/>
  <c r="Q717" i="21"/>
  <c r="Q721" i="21"/>
  <c r="Q725" i="21"/>
  <c r="Q729" i="21"/>
  <c r="Q733" i="21"/>
  <c r="Q737" i="21"/>
  <c r="Q741" i="21"/>
  <c r="Q745" i="21"/>
  <c r="Q749" i="21"/>
  <c r="Q753" i="21"/>
  <c r="Q757" i="21"/>
  <c r="Q761" i="21"/>
  <c r="Q765" i="21"/>
  <c r="Q769" i="21"/>
  <c r="Q773" i="21"/>
  <c r="Q777" i="21"/>
  <c r="Q781" i="21"/>
  <c r="Q785" i="21"/>
  <c r="Q789" i="21"/>
  <c r="Q793" i="21"/>
  <c r="Q797" i="21"/>
  <c r="Q801" i="21"/>
  <c r="Q805" i="21"/>
  <c r="Q809" i="21"/>
  <c r="Q813" i="21"/>
  <c r="Q817" i="21"/>
  <c r="Q821" i="21"/>
  <c r="Q825" i="21"/>
  <c r="Q829" i="21"/>
  <c r="Q833" i="21"/>
  <c r="Q837" i="21"/>
  <c r="Q841" i="21"/>
  <c r="Q845" i="21"/>
  <c r="Q849" i="21"/>
  <c r="Q853" i="21"/>
  <c r="Q857" i="21"/>
  <c r="Q861" i="21"/>
  <c r="Q865" i="21"/>
  <c r="Q877" i="21"/>
  <c r="Q881" i="21"/>
  <c r="Q885" i="21"/>
  <c r="Q893" i="21"/>
  <c r="Q897" i="21"/>
  <c r="Q901" i="21"/>
  <c r="Q905" i="21"/>
  <c r="Q909" i="21"/>
  <c r="Q913" i="21"/>
  <c r="Q917" i="21"/>
  <c r="Q921" i="21"/>
  <c r="Q925" i="21"/>
  <c r="Q929" i="21"/>
  <c r="Q933" i="21"/>
  <c r="Q937" i="21"/>
  <c r="Q941" i="21"/>
  <c r="Q945" i="21"/>
  <c r="Q949" i="21"/>
  <c r="Q953" i="21"/>
  <c r="Q957" i="21"/>
  <c r="Q961" i="21"/>
  <c r="Q965" i="21"/>
  <c r="Q981" i="21"/>
  <c r="Q985" i="21"/>
  <c r="Q990" i="21"/>
  <c r="Q994" i="21"/>
  <c r="Q998" i="21"/>
  <c r="Q1002" i="21"/>
  <c r="Q1006" i="21"/>
  <c r="Q1011" i="21"/>
  <c r="Q1015" i="21"/>
  <c r="Q1019" i="21"/>
  <c r="Q1023" i="21"/>
  <c r="Q1027" i="21"/>
  <c r="Q1031" i="21"/>
  <c r="Q1035" i="21"/>
  <c r="Q1039" i="21"/>
  <c r="Q1043" i="21"/>
  <c r="Q1047" i="21"/>
  <c r="Q90" i="21"/>
  <c r="Q132" i="21"/>
  <c r="Q136" i="21"/>
  <c r="Q161" i="21"/>
  <c r="Q67" i="21"/>
  <c r="Q71" i="21"/>
  <c r="Q89" i="21"/>
  <c r="Q93" i="21"/>
  <c r="Q97" i="21"/>
  <c r="Q101" i="21"/>
  <c r="Q109" i="21"/>
  <c r="Q115" i="21"/>
  <c r="Q135" i="21"/>
  <c r="Q139" i="21"/>
  <c r="Q143" i="21"/>
  <c r="Q147" i="21"/>
  <c r="Q151" i="21"/>
  <c r="Q160" i="21"/>
  <c r="Q164" i="21"/>
  <c r="Q169" i="21"/>
  <c r="Q177" i="21"/>
  <c r="Q181" i="21"/>
  <c r="Q185" i="21"/>
  <c r="Q189" i="21"/>
  <c r="Q194" i="21"/>
  <c r="Q198" i="21"/>
  <c r="Q202" i="21"/>
  <c r="Q206" i="21"/>
  <c r="Q218" i="21"/>
  <c r="Q222" i="21"/>
  <c r="Q226" i="21"/>
  <c r="Q234" i="21"/>
  <c r="Q238" i="21"/>
  <c r="Q242" i="21"/>
  <c r="Q246" i="21"/>
  <c r="Q250" i="21"/>
  <c r="Q255" i="21"/>
  <c r="Q262" i="21"/>
  <c r="Q266" i="21"/>
  <c r="Q278" i="21"/>
  <c r="Q282" i="21"/>
  <c r="Q286" i="21"/>
  <c r="Q290" i="21"/>
  <c r="Q294" i="21"/>
  <c r="Q298" i="21"/>
  <c r="Q302" i="21"/>
  <c r="Q306" i="21"/>
  <c r="Q311" i="21"/>
  <c r="Q315" i="21"/>
  <c r="Q319" i="21"/>
  <c r="Q323" i="21"/>
  <c r="Q327" i="21"/>
  <c r="Q331" i="21"/>
  <c r="Q335" i="21"/>
  <c r="Q339" i="21"/>
  <c r="Q343" i="21"/>
  <c r="Q347" i="21"/>
  <c r="Q351" i="21"/>
  <c r="Q355" i="21"/>
  <c r="Q359" i="21"/>
  <c r="Q363" i="21"/>
  <c r="Q367" i="21"/>
  <c r="Q371" i="21"/>
  <c r="Q375" i="21"/>
  <c r="Q379" i="21"/>
  <c r="Q384" i="21"/>
  <c r="Q388" i="21"/>
  <c r="Q392" i="21"/>
  <c r="Q396" i="21"/>
  <c r="Q400" i="21"/>
  <c r="Q404" i="21"/>
  <c r="Q408" i="21"/>
  <c r="Q412" i="21"/>
  <c r="Q416" i="21"/>
  <c r="Q420" i="21"/>
  <c r="Q428" i="21"/>
  <c r="Q432" i="21"/>
  <c r="Q436" i="21"/>
  <c r="Q440" i="21"/>
  <c r="Q444" i="21"/>
  <c r="Q448" i="21"/>
  <c r="Q452" i="21"/>
  <c r="Q456" i="21"/>
  <c r="Q460" i="21"/>
  <c r="Q464" i="21"/>
  <c r="Q468" i="21"/>
  <c r="Q472" i="21"/>
  <c r="Q477" i="21"/>
  <c r="Q485" i="21"/>
  <c r="Q489" i="21"/>
  <c r="Q493" i="21"/>
  <c r="Q497" i="21"/>
  <c r="Q501" i="21"/>
  <c r="Q505" i="21"/>
  <c r="Q509" i="21"/>
  <c r="Q513" i="21"/>
  <c r="Q517" i="21"/>
  <c r="Q521" i="21"/>
  <c r="Q525" i="21"/>
  <c r="Q529" i="21"/>
  <c r="Q537" i="21"/>
  <c r="Q541" i="21"/>
  <c r="Q545" i="21"/>
  <c r="Q549" i="21"/>
  <c r="Q553" i="21"/>
  <c r="Q557" i="21"/>
  <c r="Q561" i="21"/>
  <c r="Q565" i="21"/>
  <c r="Q569" i="21"/>
  <c r="Q573" i="21"/>
  <c r="Q577" i="21"/>
  <c r="Q581" i="21"/>
  <c r="Q585" i="21"/>
  <c r="Q589" i="21"/>
  <c r="Q593" i="21"/>
  <c r="Q597" i="21"/>
  <c r="Q601" i="21"/>
  <c r="Q605" i="21"/>
  <c r="Q609" i="21"/>
  <c r="Q613" i="21"/>
  <c r="Q617" i="21"/>
  <c r="Q621" i="21"/>
  <c r="Q625" i="21"/>
  <c r="Q629" i="21"/>
  <c r="Q637" i="21"/>
  <c r="Q641" i="21"/>
  <c r="Q645" i="21"/>
  <c r="Q649" i="21"/>
  <c r="Q653" i="21"/>
  <c r="Q657" i="21"/>
  <c r="Q662" i="21"/>
  <c r="Q666" i="21"/>
  <c r="Q670" i="21"/>
  <c r="Q674" i="21"/>
  <c r="Q678" i="21"/>
  <c r="Q682" i="21"/>
  <c r="Q686" i="21"/>
  <c r="Q690" i="21"/>
  <c r="Q694" i="21"/>
  <c r="Q698" i="21"/>
  <c r="Q702" i="21"/>
  <c r="Q706" i="21"/>
  <c r="Q710" i="21"/>
  <c r="Q714" i="21"/>
  <c r="Q718" i="21"/>
  <c r="Q722" i="21"/>
  <c r="Q726" i="21"/>
  <c r="Q730" i="21"/>
  <c r="Q734" i="21"/>
  <c r="Q738" i="21"/>
  <c r="Q742" i="21"/>
  <c r="Q746" i="21"/>
  <c r="Q750" i="21"/>
  <c r="Q754" i="21"/>
  <c r="Q758" i="21"/>
  <c r="Q762" i="21"/>
  <c r="Q766" i="21"/>
  <c r="Q770" i="21"/>
  <c r="Q774" i="21"/>
  <c r="Q778" i="21"/>
  <c r="Q782" i="21"/>
  <c r="Q786" i="21"/>
  <c r="Q790" i="21"/>
  <c r="Q794" i="21"/>
  <c r="Q798" i="21"/>
  <c r="Q802" i="21"/>
  <c r="Q806" i="21"/>
  <c r="Q810" i="21"/>
  <c r="Q814" i="21"/>
  <c r="Q818" i="21"/>
  <c r="Q822" i="21"/>
  <c r="Q826" i="21"/>
  <c r="Q830" i="21"/>
  <c r="Q834" i="21"/>
  <c r="Q838" i="21"/>
  <c r="Q842" i="21"/>
  <c r="Q846" i="21"/>
  <c r="Q850" i="21"/>
  <c r="Q854" i="21"/>
  <c r="Q858" i="21"/>
  <c r="Q862" i="21"/>
  <c r="Q866" i="21"/>
  <c r="Q874" i="21"/>
  <c r="Q878" i="21"/>
  <c r="Q882" i="21"/>
  <c r="Q886" i="21"/>
  <c r="Q894" i="21"/>
  <c r="Q898" i="21"/>
  <c r="Q902" i="21"/>
  <c r="Q906" i="21"/>
  <c r="Q910" i="21"/>
  <c r="Q914" i="21"/>
  <c r="Q918" i="21"/>
  <c r="Q922" i="21"/>
  <c r="Q926" i="21"/>
  <c r="Q930" i="21"/>
  <c r="Q934" i="21"/>
  <c r="Q938" i="21"/>
  <c r="Q942" i="21"/>
  <c r="Q946" i="21"/>
  <c r="Q950" i="21"/>
  <c r="Q954" i="21"/>
  <c r="Q958" i="21"/>
  <c r="Q962" i="21"/>
  <c r="Q966" i="21"/>
  <c r="Q970" i="21"/>
  <c r="Q974" i="21"/>
  <c r="Q978" i="21"/>
  <c r="Q982" i="21"/>
  <c r="Q986" i="21"/>
  <c r="Q991" i="21"/>
  <c r="Q995" i="21"/>
  <c r="Q999" i="21"/>
  <c r="Q1003" i="21"/>
  <c r="Q1007" i="21"/>
  <c r="Q1012" i="21"/>
  <c r="Q1016" i="21"/>
  <c r="Q1020" i="21"/>
  <c r="Q1024" i="21"/>
  <c r="Q1028" i="21"/>
  <c r="Q1032" i="21"/>
  <c r="Q1036" i="21"/>
  <c r="Q1040" i="21"/>
  <c r="Q1044" i="21"/>
  <c r="Q174" i="21"/>
  <c r="Q178" i="21"/>
  <c r="Q186" i="21"/>
  <c r="Q190" i="21"/>
  <c r="Q195" i="21"/>
  <c r="Q199" i="21"/>
  <c r="Q207" i="21"/>
  <c r="Q211" i="21"/>
  <c r="Q215" i="21"/>
  <c r="Q219" i="21"/>
  <c r="Q223" i="21"/>
  <c r="Q227" i="21"/>
  <c r="Q231" i="21"/>
  <c r="Q235" i="21"/>
  <c r="Q239" i="21"/>
  <c r="Q243" i="21"/>
  <c r="Q247" i="21"/>
  <c r="Q251" i="21"/>
  <c r="Q263" i="21"/>
  <c r="Q267" i="21"/>
  <c r="Q271" i="21"/>
  <c r="Q275" i="21"/>
  <c r="Q279" i="21"/>
  <c r="Q287" i="21"/>
  <c r="Q291" i="21"/>
  <c r="Q299" i="21"/>
  <c r="Q303" i="21"/>
  <c r="Q308" i="21"/>
  <c r="Q312" i="21"/>
  <c r="Q316" i="21"/>
  <c r="Q320" i="21"/>
  <c r="Q324" i="21"/>
  <c r="Q328" i="21"/>
  <c r="Q332" i="21"/>
  <c r="Q336" i="21"/>
  <c r="Q340" i="21"/>
  <c r="Q344" i="21"/>
  <c r="Q348" i="21"/>
  <c r="Q352" i="21"/>
  <c r="Q356" i="21"/>
  <c r="Q360" i="21"/>
  <c r="Q364" i="21"/>
  <c r="Q368" i="21"/>
  <c r="Q372" i="21"/>
  <c r="Q376" i="21"/>
  <c r="Q380" i="21"/>
  <c r="Q385" i="21"/>
  <c r="Q389" i="21"/>
  <c r="Q393" i="21"/>
  <c r="Q397" i="21"/>
  <c r="Q401" i="21"/>
  <c r="Q405" i="21"/>
  <c r="Q409" i="21"/>
  <c r="Q413" i="21"/>
  <c r="Q417" i="21"/>
  <c r="Q421" i="21"/>
  <c r="Q425" i="21"/>
  <c r="Q429" i="21"/>
  <c r="Q433" i="21"/>
  <c r="Q437" i="21"/>
  <c r="Q441" i="21"/>
  <c r="Q445" i="21"/>
  <c r="Q449" i="21"/>
  <c r="Q453" i="21"/>
  <c r="Q457" i="21"/>
  <c r="Q461" i="21"/>
  <c r="Q465" i="21"/>
  <c r="Q469" i="21"/>
  <c r="Q473" i="21"/>
  <c r="Q474" i="21"/>
  <c r="Q478" i="21"/>
  <c r="Q486" i="21"/>
  <c r="Q490" i="21"/>
  <c r="Q494" i="21"/>
  <c r="Q498" i="21"/>
  <c r="Q502" i="21"/>
  <c r="Q506" i="21"/>
  <c r="Q510" i="21"/>
  <c r="Q514" i="21"/>
  <c r="Q518" i="21"/>
  <c r="Q522" i="21"/>
  <c r="Q526" i="21"/>
  <c r="Q530" i="21"/>
  <c r="Q538" i="21"/>
  <c r="Q542" i="21"/>
  <c r="Q546" i="21"/>
  <c r="Q550" i="21"/>
  <c r="Q554" i="21"/>
  <c r="Q558" i="21"/>
  <c r="Q562" i="21"/>
  <c r="Q566" i="21"/>
  <c r="Q570" i="21"/>
  <c r="Q574" i="21"/>
  <c r="Q578" i="21"/>
  <c r="Q582" i="21"/>
  <c r="Q586" i="21"/>
  <c r="Q590" i="21"/>
  <c r="Q594" i="21"/>
  <c r="Q598" i="21"/>
  <c r="Q602" i="21"/>
  <c r="Q606" i="21"/>
  <c r="Q610" i="21"/>
  <c r="Q614" i="21"/>
  <c r="Q618" i="21"/>
  <c r="Q622" i="21"/>
  <c r="Q626" i="21"/>
  <c r="Q630" i="21"/>
  <c r="Q638" i="21"/>
  <c r="Q642" i="21"/>
  <c r="Q646" i="21"/>
  <c r="Q650" i="21"/>
  <c r="Q654" i="21"/>
  <c r="Q658" i="21"/>
  <c r="Q663" i="21"/>
  <c r="Q667" i="21"/>
  <c r="Q671" i="21"/>
  <c r="Q675" i="21"/>
  <c r="Q679" i="21"/>
  <c r="Q683" i="21"/>
  <c r="Q687" i="21"/>
  <c r="Q691" i="21"/>
  <c r="Q695" i="21"/>
  <c r="Q699" i="21"/>
  <c r="Q703" i="21"/>
  <c r="Q707" i="21"/>
  <c r="Q711" i="21"/>
  <c r="Q715" i="21"/>
  <c r="Q719" i="21"/>
  <c r="Q723" i="21"/>
  <c r="Q727" i="21"/>
  <c r="Q731" i="21"/>
  <c r="Q735" i="21"/>
  <c r="Q739" i="21"/>
  <c r="Q743" i="21"/>
  <c r="Q747" i="21"/>
  <c r="Q751" i="21"/>
  <c r="Q755" i="21"/>
  <c r="Q759" i="21"/>
  <c r="Q763" i="21"/>
  <c r="Q767" i="21"/>
  <c r="Q771" i="21"/>
  <c r="Q775" i="21"/>
  <c r="Q779" i="21"/>
  <c r="Q783" i="21"/>
  <c r="Q787" i="21"/>
  <c r="Q791" i="21"/>
  <c r="Q795" i="21"/>
  <c r="Q799" i="21"/>
  <c r="Q803" i="21"/>
  <c r="Q807" i="21"/>
  <c r="Q811" i="21"/>
  <c r="Q815" i="21"/>
  <c r="Q819" i="21"/>
  <c r="Q823" i="21"/>
  <c r="Q827" i="21"/>
  <c r="Q831" i="21"/>
  <c r="Q835" i="21"/>
  <c r="Q839" i="21"/>
  <c r="Q843" i="21"/>
  <c r="Q847" i="21"/>
  <c r="Q851" i="21"/>
  <c r="Q855" i="21"/>
  <c r="Q859" i="21"/>
  <c r="Q863" i="21"/>
  <c r="Q867" i="21"/>
  <c r="Q875" i="21"/>
  <c r="Q879" i="21"/>
  <c r="Q883" i="21"/>
  <c r="Q891" i="21"/>
  <c r="Q895" i="21"/>
  <c r="Q899" i="21"/>
  <c r="Q903" i="21"/>
  <c r="Q907" i="21"/>
  <c r="Q911" i="21"/>
  <c r="Q915" i="21"/>
  <c r="Q919" i="21"/>
  <c r="Q923" i="21"/>
  <c r="Q927" i="21"/>
  <c r="Q931" i="21"/>
  <c r="Q935" i="21"/>
  <c r="Q939" i="21"/>
  <c r="Q943" i="21"/>
  <c r="Q947" i="21"/>
  <c r="Q951" i="21"/>
  <c r="Q955" i="21"/>
  <c r="Q959" i="21"/>
  <c r="Q963" i="21"/>
  <c r="Q967" i="21"/>
  <c r="Q971" i="21"/>
  <c r="Q983" i="21"/>
  <c r="Q987" i="21"/>
  <c r="Q992" i="21"/>
  <c r="Q996" i="21"/>
  <c r="Q1000" i="21"/>
  <c r="Q1004" i="21"/>
  <c r="Q1009" i="21"/>
  <c r="Q1013" i="21"/>
  <c r="Q1017" i="21"/>
  <c r="Q1021" i="21"/>
  <c r="Q1025" i="21"/>
  <c r="Q1029" i="21"/>
  <c r="Q1033" i="21"/>
  <c r="Q1037" i="21"/>
  <c r="Q1041" i="21"/>
  <c r="Q1045" i="21"/>
  <c r="I23" i="25" l="1"/>
  <c r="U56" i="29"/>
  <c r="V56" i="29" s="1"/>
  <c r="S56" i="29"/>
  <c r="T56" i="29" s="1"/>
  <c r="X1029" i="21"/>
  <c r="V1029" i="21"/>
  <c r="T1029" i="21"/>
  <c r="X987" i="21"/>
  <c r="Y987" i="21" s="1"/>
  <c r="T987" i="21"/>
  <c r="U987" i="21" s="1"/>
  <c r="V987" i="21"/>
  <c r="W987" i="21" s="1"/>
  <c r="J32" i="22"/>
  <c r="D144" i="30"/>
  <c r="D144" i="26"/>
  <c r="H32" i="32"/>
  <c r="J32" i="32" s="1"/>
  <c r="K32" i="32" s="1"/>
  <c r="H32" i="18"/>
  <c r="L32" i="29"/>
  <c r="M32" i="29" s="1"/>
  <c r="N32" i="29" s="1"/>
  <c r="H32" i="10"/>
  <c r="T931" i="21"/>
  <c r="U931" i="21" s="1"/>
  <c r="X931" i="21"/>
  <c r="Y931" i="21" s="1"/>
  <c r="V931" i="21"/>
  <c r="W931" i="21" s="1"/>
  <c r="D93" i="30"/>
  <c r="D93" i="31" s="1"/>
  <c r="D93" i="26"/>
  <c r="D93" i="27" s="1"/>
  <c r="T903" i="21"/>
  <c r="V903" i="21"/>
  <c r="X903" i="21"/>
  <c r="T851" i="21"/>
  <c r="U851" i="21" s="1"/>
  <c r="X851" i="21"/>
  <c r="V851" i="21"/>
  <c r="W851" i="21" s="1"/>
  <c r="D432" i="30"/>
  <c r="D432" i="31" s="1"/>
  <c r="D432" i="26"/>
  <c r="D432" i="27" s="1"/>
  <c r="X803" i="21"/>
  <c r="T803" i="21"/>
  <c r="V803" i="21"/>
  <c r="D572" i="30"/>
  <c r="D572" i="31" s="1"/>
  <c r="D572" i="26"/>
  <c r="D572" i="27" s="1"/>
  <c r="X739" i="21"/>
  <c r="T739" i="21"/>
  <c r="V739" i="21"/>
  <c r="X675" i="21"/>
  <c r="Y675" i="21" s="1"/>
  <c r="T675" i="21"/>
  <c r="U675" i="21" s="1"/>
  <c r="V675" i="21"/>
  <c r="D365" i="26"/>
  <c r="D365" i="30"/>
  <c r="V622" i="21"/>
  <c r="W622" i="21" s="1"/>
  <c r="T622" i="21"/>
  <c r="U622" i="21" s="1"/>
  <c r="X622" i="21"/>
  <c r="Y622" i="21" s="1"/>
  <c r="V574" i="21"/>
  <c r="T574" i="21"/>
  <c r="X574" i="21"/>
  <c r="V490" i="21"/>
  <c r="X490" i="21"/>
  <c r="T490" i="21"/>
  <c r="X425" i="21"/>
  <c r="Y425" i="21" s="1"/>
  <c r="T425" i="21"/>
  <c r="U425" i="21" s="1"/>
  <c r="V425" i="21"/>
  <c r="W425" i="21" s="1"/>
  <c r="X376" i="21"/>
  <c r="T376" i="21"/>
  <c r="V376" i="21"/>
  <c r="T328" i="21"/>
  <c r="X328" i="21"/>
  <c r="V328" i="21"/>
  <c r="V247" i="21"/>
  <c r="W247" i="21" s="1"/>
  <c r="X247" i="21"/>
  <c r="Y247" i="21" s="1"/>
  <c r="T247" i="21"/>
  <c r="U247" i="21" s="1"/>
  <c r="X174" i="21"/>
  <c r="V174" i="21"/>
  <c r="T174" i="21"/>
  <c r="D230" i="26"/>
  <c r="D230" i="27" s="1"/>
  <c r="D230" i="30"/>
  <c r="D230" i="31" s="1"/>
  <c r="V978" i="21"/>
  <c r="X978" i="21"/>
  <c r="T978" i="21"/>
  <c r="X858" i="21"/>
  <c r="Y858" i="21" s="1"/>
  <c r="V858" i="21"/>
  <c r="T858" i="21"/>
  <c r="U858" i="21" s="1"/>
  <c r="V778" i="21"/>
  <c r="T778" i="21"/>
  <c r="X778" i="21"/>
  <c r="V730" i="21"/>
  <c r="T730" i="21"/>
  <c r="U730" i="21" s="1"/>
  <c r="X730" i="21"/>
  <c r="V682" i="21"/>
  <c r="T682" i="21"/>
  <c r="X682" i="21"/>
  <c r="V613" i="21"/>
  <c r="T613" i="21"/>
  <c r="X613" i="21"/>
  <c r="X565" i="21"/>
  <c r="T565" i="21"/>
  <c r="V565" i="21"/>
  <c r="X513" i="21"/>
  <c r="V513" i="21"/>
  <c r="T513" i="21"/>
  <c r="V460" i="21"/>
  <c r="W460" i="21" s="1"/>
  <c r="X460" i="21"/>
  <c r="Y460" i="21" s="1"/>
  <c r="T460" i="21"/>
  <c r="U460" i="21" s="1"/>
  <c r="V375" i="21"/>
  <c r="X375" i="21"/>
  <c r="T375" i="21"/>
  <c r="V327" i="21"/>
  <c r="X327" i="21"/>
  <c r="T327" i="21"/>
  <c r="V234" i="21"/>
  <c r="W234" i="21" s="1"/>
  <c r="X234" i="21"/>
  <c r="Y234" i="21" s="1"/>
  <c r="T234" i="21"/>
  <c r="U234" i="21" s="1"/>
  <c r="V169" i="21"/>
  <c r="W169" i="21" s="1"/>
  <c r="X169" i="21"/>
  <c r="Y169" i="21" s="1"/>
  <c r="T169" i="21"/>
  <c r="U169" i="21" s="1"/>
  <c r="D222" i="30"/>
  <c r="D222" i="31" s="1"/>
  <c r="D222" i="26"/>
  <c r="D222" i="27" s="1"/>
  <c r="G19" i="25"/>
  <c r="H45" i="10"/>
  <c r="H45" i="32"/>
  <c r="J45" i="32" s="1"/>
  <c r="K45" i="32" s="1"/>
  <c r="H45" i="18"/>
  <c r="L45" i="29"/>
  <c r="M45" i="29" s="1"/>
  <c r="N45" i="29" s="1"/>
  <c r="J45" i="22"/>
  <c r="V97" i="21"/>
  <c r="W97" i="21" s="1"/>
  <c r="X97" i="21"/>
  <c r="Y97" i="21" s="1"/>
  <c r="T97" i="21"/>
  <c r="U97" i="21" s="1"/>
  <c r="X1023" i="21"/>
  <c r="Y1023" i="21" s="1"/>
  <c r="T1023" i="21"/>
  <c r="U1023" i="21" s="1"/>
  <c r="V1023" i="21"/>
  <c r="W1023" i="21" s="1"/>
  <c r="X985" i="21"/>
  <c r="T985" i="21"/>
  <c r="V985" i="21"/>
  <c r="X941" i="21"/>
  <c r="T941" i="21"/>
  <c r="V941" i="21"/>
  <c r="D97" i="30"/>
  <c r="D97" i="31" s="1"/>
  <c r="D97" i="26"/>
  <c r="D97" i="27" s="1"/>
  <c r="V917" i="21"/>
  <c r="W917" i="21" s="1"/>
  <c r="T917" i="21"/>
  <c r="U917" i="21" s="1"/>
  <c r="X917" i="21"/>
  <c r="Y917" i="21" s="1"/>
  <c r="X865" i="21"/>
  <c r="Y865" i="21" s="1"/>
  <c r="T865" i="21"/>
  <c r="U865" i="21" s="1"/>
  <c r="V865" i="21"/>
  <c r="X801" i="21"/>
  <c r="T801" i="21"/>
  <c r="V801" i="21"/>
  <c r="D570" i="26"/>
  <c r="D570" i="27" s="1"/>
  <c r="D570" i="30"/>
  <c r="D570" i="31" s="1"/>
  <c r="X753" i="21"/>
  <c r="Y753" i="21" s="1"/>
  <c r="T753" i="21"/>
  <c r="U753" i="21" s="1"/>
  <c r="V753" i="21"/>
  <c r="W753" i="21" s="1"/>
  <c r="H82" i="32"/>
  <c r="L82" i="29"/>
  <c r="D467" i="30"/>
  <c r="D467" i="26"/>
  <c r="H82" i="18"/>
  <c r="J82" i="22"/>
  <c r="H82" i="10"/>
  <c r="X705" i="21"/>
  <c r="T705" i="21"/>
  <c r="V705" i="21"/>
  <c r="V640" i="21"/>
  <c r="W640" i="21" s="1"/>
  <c r="X640" i="21"/>
  <c r="Y640" i="21" s="1"/>
  <c r="T640" i="21"/>
  <c r="U640" i="21" s="1"/>
  <c r="D299" i="30"/>
  <c r="D299" i="31" s="1"/>
  <c r="D299" i="26"/>
  <c r="D299" i="27" s="1"/>
  <c r="V568" i="21"/>
  <c r="W568" i="21" s="1"/>
  <c r="T568" i="21"/>
  <c r="U568" i="21" s="1"/>
  <c r="X568" i="21"/>
  <c r="Y568" i="21" s="1"/>
  <c r="X516" i="21"/>
  <c r="V516" i="21"/>
  <c r="T516" i="21"/>
  <c r="X415" i="21"/>
  <c r="Y415" i="21" s="1"/>
  <c r="T415" i="21"/>
  <c r="U415" i="21" s="1"/>
  <c r="V415" i="21"/>
  <c r="W415" i="21" s="1"/>
  <c r="D397" i="30"/>
  <c r="D397" i="31" s="1"/>
  <c r="D397" i="26"/>
  <c r="D397" i="27" s="1"/>
  <c r="X378" i="21"/>
  <c r="T378" i="21"/>
  <c r="V378" i="21"/>
  <c r="V297" i="21"/>
  <c r="W297" i="21" s="1"/>
  <c r="X297" i="21"/>
  <c r="Y297" i="21" s="1"/>
  <c r="T297" i="21"/>
  <c r="U297" i="21" s="1"/>
  <c r="V241" i="21"/>
  <c r="X241" i="21"/>
  <c r="T241" i="21"/>
  <c r="X188" i="21"/>
  <c r="Y188" i="21" s="1"/>
  <c r="T188" i="21"/>
  <c r="U188" i="21" s="1"/>
  <c r="V188" i="21"/>
  <c r="W188" i="21" s="1"/>
  <c r="D232" i="30"/>
  <c r="D232" i="31" s="1"/>
  <c r="D232" i="26"/>
  <c r="D232" i="27" s="1"/>
  <c r="X122" i="21"/>
  <c r="Y122" i="21" s="1"/>
  <c r="T122" i="21"/>
  <c r="U122" i="21" s="1"/>
  <c r="V122" i="21"/>
  <c r="W122" i="21" s="1"/>
  <c r="D343" i="26"/>
  <c r="D343" i="27" s="1"/>
  <c r="D343" i="30"/>
  <c r="D343" i="31" s="1"/>
  <c r="X140" i="21"/>
  <c r="Y140" i="21" s="1"/>
  <c r="T140" i="21"/>
  <c r="U140" i="21" s="1"/>
  <c r="V140" i="21"/>
  <c r="W140" i="21" s="1"/>
  <c r="X1030" i="21"/>
  <c r="Y1030" i="21" s="1"/>
  <c r="T1030" i="21"/>
  <c r="U1030" i="21" s="1"/>
  <c r="V1030" i="21"/>
  <c r="W1030" i="21" s="1"/>
  <c r="D521" i="26"/>
  <c r="D521" i="30"/>
  <c r="H103" i="18"/>
  <c r="H103" i="10"/>
  <c r="J103" i="22"/>
  <c r="L103" i="29"/>
  <c r="H103" i="32"/>
  <c r="V997" i="21"/>
  <c r="W997" i="21" s="1"/>
  <c r="X997" i="21"/>
  <c r="Y997" i="21" s="1"/>
  <c r="T997" i="21"/>
  <c r="U997" i="21" s="1"/>
  <c r="X892" i="21"/>
  <c r="Y892" i="21" s="1"/>
  <c r="V892" i="21"/>
  <c r="W892" i="21" s="1"/>
  <c r="T892" i="21"/>
  <c r="U892" i="21" s="1"/>
  <c r="D55" i="26"/>
  <c r="D55" i="27" s="1"/>
  <c r="H22" i="32"/>
  <c r="J22" i="32" s="1"/>
  <c r="K22" i="32" s="1"/>
  <c r="H22" i="18"/>
  <c r="H22" i="10"/>
  <c r="J22" i="22"/>
  <c r="D55" i="30"/>
  <c r="D55" i="31" s="1"/>
  <c r="L22" i="29"/>
  <c r="X852" i="21"/>
  <c r="V852" i="21"/>
  <c r="T852" i="21"/>
  <c r="V800" i="21"/>
  <c r="X800" i="21"/>
  <c r="T800" i="21"/>
  <c r="U800" i="21" s="1"/>
  <c r="D569" i="26"/>
  <c r="D569" i="27" s="1"/>
  <c r="D569" i="30"/>
  <c r="D569" i="31" s="1"/>
  <c r="V752" i="21"/>
  <c r="X752" i="21"/>
  <c r="T752" i="21"/>
  <c r="V720" i="21"/>
  <c r="T720" i="21"/>
  <c r="U720" i="21" s="1"/>
  <c r="X720" i="21"/>
  <c r="D459" i="30"/>
  <c r="L80" i="29"/>
  <c r="M80" i="29" s="1"/>
  <c r="N80" i="29" s="1"/>
  <c r="H80" i="10"/>
  <c r="J80" i="22"/>
  <c r="H80" i="32"/>
  <c r="J80" i="32" s="1"/>
  <c r="K80" i="32" s="1"/>
  <c r="D459" i="26"/>
  <c r="H80" i="18"/>
  <c r="V672" i="21"/>
  <c r="T672" i="21"/>
  <c r="U672" i="21" s="1"/>
  <c r="X672" i="21"/>
  <c r="Y672" i="21" s="1"/>
  <c r="D322" i="26"/>
  <c r="D322" i="27" s="1"/>
  <c r="D322" i="30"/>
  <c r="D322" i="31" s="1"/>
  <c r="X619" i="21"/>
  <c r="Y619" i="21" s="1"/>
  <c r="V619" i="21"/>
  <c r="W619" i="21" s="1"/>
  <c r="T619" i="21"/>
  <c r="X603" i="21"/>
  <c r="Y603" i="21" s="1"/>
  <c r="T603" i="21"/>
  <c r="U603" i="21" s="1"/>
  <c r="V603" i="21"/>
  <c r="W603" i="21" s="1"/>
  <c r="X551" i="21"/>
  <c r="T551" i="21"/>
  <c r="V551" i="21"/>
  <c r="X499" i="21"/>
  <c r="Y499" i="21" s="1"/>
  <c r="V499" i="21"/>
  <c r="W499" i="21" s="1"/>
  <c r="T499" i="21"/>
  <c r="U499" i="21" s="1"/>
  <c r="V438" i="21"/>
  <c r="T438" i="21"/>
  <c r="X438" i="21"/>
  <c r="V377" i="21"/>
  <c r="W377" i="21" s="1"/>
  <c r="X377" i="21"/>
  <c r="Y377" i="21" s="1"/>
  <c r="T377" i="21"/>
  <c r="U377" i="21" s="1"/>
  <c r="D435" i="26"/>
  <c r="D435" i="27" s="1"/>
  <c r="D435" i="30"/>
  <c r="D435" i="31" s="1"/>
  <c r="V341" i="21"/>
  <c r="X341" i="21"/>
  <c r="T341" i="21"/>
  <c r="V292" i="21"/>
  <c r="X292" i="21"/>
  <c r="T292" i="21"/>
  <c r="D255" i="26"/>
  <c r="D255" i="30"/>
  <c r="X224" i="21"/>
  <c r="Y224" i="21" s="1"/>
  <c r="T224" i="21"/>
  <c r="U224" i="21" s="1"/>
  <c r="V224" i="21"/>
  <c r="W224" i="21" s="1"/>
  <c r="D265" i="26"/>
  <c r="D265" i="27" s="1"/>
  <c r="D265" i="30"/>
  <c r="D265" i="31" s="1"/>
  <c r="V179" i="21"/>
  <c r="T179" i="21"/>
  <c r="X179" i="21"/>
  <c r="D226" i="26"/>
  <c r="D226" i="27" s="1"/>
  <c r="D226" i="30"/>
  <c r="D226" i="31" s="1"/>
  <c r="X144" i="21"/>
  <c r="Y144" i="21" s="1"/>
  <c r="T144" i="21"/>
  <c r="U144" i="21" s="1"/>
  <c r="V144" i="21"/>
  <c r="W144" i="21" s="1"/>
  <c r="T1017" i="21"/>
  <c r="V1017" i="21"/>
  <c r="X1017" i="21"/>
  <c r="X971" i="21"/>
  <c r="Y971" i="21" s="1"/>
  <c r="T971" i="21"/>
  <c r="U971" i="21" s="1"/>
  <c r="V971" i="21"/>
  <c r="W971" i="21" s="1"/>
  <c r="X947" i="21"/>
  <c r="T947" i="21"/>
  <c r="V947" i="21"/>
  <c r="V1033" i="21"/>
  <c r="X1033" i="21"/>
  <c r="T1033" i="21"/>
  <c r="V1009" i="21"/>
  <c r="X1009" i="21"/>
  <c r="T1009" i="21"/>
  <c r="X992" i="21"/>
  <c r="T992" i="21"/>
  <c r="V992" i="21"/>
  <c r="T967" i="21"/>
  <c r="U967" i="21" s="1"/>
  <c r="X967" i="21"/>
  <c r="Y967" i="21" s="1"/>
  <c r="V967" i="21"/>
  <c r="W967" i="21" s="1"/>
  <c r="X959" i="21"/>
  <c r="Y959" i="21" s="1"/>
  <c r="T959" i="21"/>
  <c r="U959" i="21" s="1"/>
  <c r="V959" i="21"/>
  <c r="W959" i="21" s="1"/>
  <c r="X951" i="21"/>
  <c r="T951" i="21"/>
  <c r="V951" i="21"/>
  <c r="D111" i="26"/>
  <c r="D111" i="27" s="1"/>
  <c r="D111" i="30"/>
  <c r="D111" i="31" s="1"/>
  <c r="X943" i="21"/>
  <c r="T943" i="21"/>
  <c r="V943" i="21"/>
  <c r="V895" i="21"/>
  <c r="T895" i="21"/>
  <c r="X895" i="21"/>
  <c r="V875" i="21"/>
  <c r="T875" i="21"/>
  <c r="X875" i="21"/>
  <c r="T855" i="21"/>
  <c r="X855" i="21"/>
  <c r="V855" i="21"/>
  <c r="X839" i="21"/>
  <c r="T839" i="21"/>
  <c r="V839" i="21"/>
  <c r="X823" i="21"/>
  <c r="T823" i="21"/>
  <c r="V823" i="21"/>
  <c r="X807" i="21"/>
  <c r="T807" i="21"/>
  <c r="V807" i="21"/>
  <c r="D547" i="26"/>
  <c r="D547" i="30"/>
  <c r="X791" i="21"/>
  <c r="Y791" i="21" s="1"/>
  <c r="T791" i="21"/>
  <c r="U791" i="21" s="1"/>
  <c r="V791" i="21"/>
  <c r="D560" i="30"/>
  <c r="D560" i="31" s="1"/>
  <c r="D560" i="26"/>
  <c r="D560" i="27" s="1"/>
  <c r="T775" i="21"/>
  <c r="X775" i="21"/>
  <c r="V775" i="21"/>
  <c r="D507" i="30"/>
  <c r="D507" i="31" s="1"/>
  <c r="D507" i="26"/>
  <c r="D507" i="27" s="1"/>
  <c r="X759" i="21"/>
  <c r="T759" i="21"/>
  <c r="V759" i="21"/>
  <c r="X743" i="21"/>
  <c r="V743" i="21"/>
  <c r="T743" i="21"/>
  <c r="X727" i="21"/>
  <c r="Y727" i="21" s="1"/>
  <c r="V727" i="21"/>
  <c r="W727" i="21" s="1"/>
  <c r="T727" i="21"/>
  <c r="U727" i="21" s="1"/>
  <c r="D447" i="30"/>
  <c r="D447" i="31" s="1"/>
  <c r="D447" i="26"/>
  <c r="D447" i="27" s="1"/>
  <c r="X711" i="21"/>
  <c r="T711" i="21"/>
  <c r="V711" i="21"/>
  <c r="X695" i="21"/>
  <c r="T695" i="21"/>
  <c r="V695" i="21"/>
  <c r="X679" i="21"/>
  <c r="T679" i="21"/>
  <c r="V679" i="21"/>
  <c r="X663" i="21"/>
  <c r="T663" i="21"/>
  <c r="V663" i="21"/>
  <c r="V646" i="21"/>
  <c r="X646" i="21"/>
  <c r="Y646" i="21" s="1"/>
  <c r="T646" i="21"/>
  <c r="U646" i="21" s="1"/>
  <c r="V626" i="21"/>
  <c r="W626" i="21" s="1"/>
  <c r="X626" i="21"/>
  <c r="Y626" i="21" s="1"/>
  <c r="T626" i="21"/>
  <c r="U626" i="21" s="1"/>
  <c r="V610" i="21"/>
  <c r="X610" i="21"/>
  <c r="T610" i="21"/>
  <c r="T594" i="21"/>
  <c r="V594" i="21"/>
  <c r="X594" i="21"/>
  <c r="T578" i="21"/>
  <c r="V578" i="21"/>
  <c r="X578" i="21"/>
  <c r="T562" i="21"/>
  <c r="V562" i="21"/>
  <c r="X562" i="21"/>
  <c r="T546" i="21"/>
  <c r="X546" i="21"/>
  <c r="V546" i="21"/>
  <c r="V526" i="21"/>
  <c r="W526" i="21" s="1"/>
  <c r="X526" i="21"/>
  <c r="Y526" i="21" s="1"/>
  <c r="T526" i="21"/>
  <c r="U526" i="21" s="1"/>
  <c r="V510" i="21"/>
  <c r="X510" i="21"/>
  <c r="T510" i="21"/>
  <c r="V494" i="21"/>
  <c r="X494" i="21"/>
  <c r="T494" i="21"/>
  <c r="V474" i="21"/>
  <c r="W474" i="21" s="1"/>
  <c r="X474" i="21"/>
  <c r="Y474" i="21" s="1"/>
  <c r="T474" i="21"/>
  <c r="U474" i="21" s="1"/>
  <c r="V461" i="21"/>
  <c r="W461" i="21" s="1"/>
  <c r="X461" i="21"/>
  <c r="Y461" i="21" s="1"/>
  <c r="T461" i="21"/>
  <c r="U461" i="21" s="1"/>
  <c r="X445" i="21"/>
  <c r="Y445" i="21" s="1"/>
  <c r="T445" i="21"/>
  <c r="U445" i="21" s="1"/>
  <c r="V445" i="21"/>
  <c r="W445" i="21" s="1"/>
  <c r="X429" i="21"/>
  <c r="V429" i="21"/>
  <c r="T429" i="21"/>
  <c r="X413" i="21"/>
  <c r="T413" i="21"/>
  <c r="V413" i="21"/>
  <c r="X397" i="21"/>
  <c r="Y397" i="21" s="1"/>
  <c r="T397" i="21"/>
  <c r="U397" i="21" s="1"/>
  <c r="V397" i="21"/>
  <c r="W397" i="21" s="1"/>
  <c r="D347" i="26"/>
  <c r="D347" i="30"/>
  <c r="X380" i="21"/>
  <c r="T380" i="21"/>
  <c r="V380" i="21"/>
  <c r="T364" i="21"/>
  <c r="U364" i="21" s="1"/>
  <c r="X364" i="21"/>
  <c r="Y364" i="21" s="1"/>
  <c r="V364" i="21"/>
  <c r="W364" i="21" s="1"/>
  <c r="X348" i="21"/>
  <c r="Y348" i="21" s="1"/>
  <c r="T348" i="21"/>
  <c r="U348" i="21" s="1"/>
  <c r="V348" i="21"/>
  <c r="W348" i="21" s="1"/>
  <c r="X332" i="21"/>
  <c r="T332" i="21"/>
  <c r="V332" i="21"/>
  <c r="X316" i="21"/>
  <c r="Y316" i="21" s="1"/>
  <c r="T316" i="21"/>
  <c r="U316" i="21" s="1"/>
  <c r="V316" i="21"/>
  <c r="W316" i="21" s="1"/>
  <c r="X299" i="21"/>
  <c r="Y299" i="21" s="1"/>
  <c r="T299" i="21"/>
  <c r="U299" i="21" s="1"/>
  <c r="V299" i="21"/>
  <c r="W299" i="21" s="1"/>
  <c r="X275" i="21"/>
  <c r="Y275" i="21" s="1"/>
  <c r="T275" i="21"/>
  <c r="U275" i="21" s="1"/>
  <c r="V275" i="21"/>
  <c r="W275" i="21" s="1"/>
  <c r="V251" i="21"/>
  <c r="X251" i="21"/>
  <c r="T251" i="21"/>
  <c r="V235" i="21"/>
  <c r="W235" i="21" s="1"/>
  <c r="X235" i="21"/>
  <c r="Y235" i="21" s="1"/>
  <c r="T235" i="21"/>
  <c r="U235" i="21" s="1"/>
  <c r="V219" i="21"/>
  <c r="W219" i="21" s="1"/>
  <c r="T219" i="21"/>
  <c r="U219" i="21" s="1"/>
  <c r="X219" i="21"/>
  <c r="Y219" i="21" s="1"/>
  <c r="D292" i="30"/>
  <c r="D292" i="31" s="1"/>
  <c r="D292" i="26"/>
  <c r="D292" i="27" s="1"/>
  <c r="V199" i="21"/>
  <c r="X199" i="21"/>
  <c r="T199" i="21"/>
  <c r="X178" i="21"/>
  <c r="Y178" i="21" s="1"/>
  <c r="V178" i="21"/>
  <c r="W178" i="21" s="1"/>
  <c r="T178" i="21"/>
  <c r="U178" i="21" s="1"/>
  <c r="D228" i="26"/>
  <c r="D228" i="27" s="1"/>
  <c r="D228" i="30"/>
  <c r="D228" i="31" s="1"/>
  <c r="T1040" i="21"/>
  <c r="X1040" i="21"/>
  <c r="V1040" i="21"/>
  <c r="V1032" i="21"/>
  <c r="X1032" i="21"/>
  <c r="T1032" i="21"/>
  <c r="X1024" i="21"/>
  <c r="T1024" i="21"/>
  <c r="V1024" i="21"/>
  <c r="X1016" i="21"/>
  <c r="T1016" i="21"/>
  <c r="V1016" i="21"/>
  <c r="V999" i="21"/>
  <c r="W999" i="21" s="1"/>
  <c r="T999" i="21"/>
  <c r="U999" i="21" s="1"/>
  <c r="X999" i="21"/>
  <c r="Y999" i="21" s="1"/>
  <c r="V982" i="21"/>
  <c r="W982" i="21" s="1"/>
  <c r="X982" i="21"/>
  <c r="Y982" i="21" s="1"/>
  <c r="T982" i="21"/>
  <c r="U982" i="21" s="1"/>
  <c r="V970" i="21"/>
  <c r="X970" i="21"/>
  <c r="T970" i="21"/>
  <c r="V950" i="21"/>
  <c r="X950" i="21"/>
  <c r="T950" i="21"/>
  <c r="D110" i="30"/>
  <c r="D110" i="31" s="1"/>
  <c r="D110" i="26"/>
  <c r="D110" i="27" s="1"/>
  <c r="V942" i="21"/>
  <c r="W942" i="21" s="1"/>
  <c r="X942" i="21"/>
  <c r="T942" i="21"/>
  <c r="V934" i="21"/>
  <c r="W934" i="21" s="1"/>
  <c r="T934" i="21"/>
  <c r="U934" i="21" s="1"/>
  <c r="X934" i="21"/>
  <c r="Y934" i="21" s="1"/>
  <c r="D94" i="30"/>
  <c r="D94" i="31" s="1"/>
  <c r="D94" i="26"/>
  <c r="D94" i="27" s="1"/>
  <c r="V926" i="21"/>
  <c r="T926" i="21"/>
  <c r="X926" i="21"/>
  <c r="D106" i="30"/>
  <c r="D106" i="31" s="1"/>
  <c r="D106" i="26"/>
  <c r="D106" i="27" s="1"/>
  <c r="V918" i="21"/>
  <c r="X918" i="21"/>
  <c r="T918" i="21"/>
  <c r="U918" i="21" s="1"/>
  <c r="D65" i="26"/>
  <c r="D65" i="27" s="1"/>
  <c r="D65" i="30"/>
  <c r="D65" i="31" s="1"/>
  <c r="X906" i="21"/>
  <c r="V906" i="21"/>
  <c r="T906" i="21"/>
  <c r="V898" i="21"/>
  <c r="X898" i="21"/>
  <c r="T898" i="21"/>
  <c r="V862" i="21"/>
  <c r="X862" i="21"/>
  <c r="T862" i="21"/>
  <c r="V846" i="21"/>
  <c r="X846" i="21"/>
  <c r="T846" i="21"/>
  <c r="V830" i="21"/>
  <c r="W830" i="21" s="1"/>
  <c r="T830" i="21"/>
  <c r="U830" i="21" s="1"/>
  <c r="X830" i="21"/>
  <c r="Y830" i="21" s="1"/>
  <c r="V814" i="21"/>
  <c r="T814" i="21"/>
  <c r="X814" i="21"/>
  <c r="V798" i="21"/>
  <c r="T798" i="21"/>
  <c r="X798" i="21"/>
  <c r="D565" i="26"/>
  <c r="D565" i="30"/>
  <c r="V782" i="21"/>
  <c r="X782" i="21"/>
  <c r="T782" i="21"/>
  <c r="X766" i="21"/>
  <c r="V766" i="21"/>
  <c r="T766" i="21"/>
  <c r="U766" i="21" s="1"/>
  <c r="D479" i="30"/>
  <c r="D479" i="31" s="1"/>
  <c r="D479" i="26"/>
  <c r="D479" i="27" s="1"/>
  <c r="V750" i="21"/>
  <c r="X750" i="21"/>
  <c r="T750" i="21"/>
  <c r="V734" i="21"/>
  <c r="W734" i="21" s="1"/>
  <c r="X734" i="21"/>
  <c r="T734" i="21"/>
  <c r="D485" i="30"/>
  <c r="D485" i="31" s="1"/>
  <c r="G28" i="25"/>
  <c r="K28" i="25" s="1"/>
  <c r="D485" i="26"/>
  <c r="D485" i="27" s="1"/>
  <c r="V718" i="21"/>
  <c r="X718" i="21"/>
  <c r="T718" i="21"/>
  <c r="D456" i="26"/>
  <c r="D456" i="27" s="1"/>
  <c r="D456" i="30"/>
  <c r="D456" i="31" s="1"/>
  <c r="V702" i="21"/>
  <c r="W702" i="21" s="1"/>
  <c r="X702" i="21"/>
  <c r="Y702" i="21" s="1"/>
  <c r="T702" i="21"/>
  <c r="U702" i="21" s="1"/>
  <c r="V686" i="21"/>
  <c r="X686" i="21"/>
  <c r="T686" i="21"/>
  <c r="V670" i="21"/>
  <c r="W670" i="21" s="1"/>
  <c r="X670" i="21"/>
  <c r="Y670" i="21" s="1"/>
  <c r="T670" i="21"/>
  <c r="U670" i="21" s="1"/>
  <c r="V653" i="21"/>
  <c r="X653" i="21"/>
  <c r="T653" i="21"/>
  <c r="U653" i="21" s="1"/>
  <c r="X637" i="21"/>
  <c r="T637" i="21"/>
  <c r="V637" i="21"/>
  <c r="H55" i="10"/>
  <c r="L55" i="29"/>
  <c r="M55" i="29" s="1"/>
  <c r="N55" i="29" s="1"/>
  <c r="D294" i="30"/>
  <c r="J55" i="22"/>
  <c r="D294" i="26"/>
  <c r="H55" i="32"/>
  <c r="J55" i="32" s="1"/>
  <c r="K55" i="32" s="1"/>
  <c r="H55" i="18"/>
  <c r="X617" i="21"/>
  <c r="Y617" i="21" s="1"/>
  <c r="V617" i="21"/>
  <c r="W617" i="21" s="1"/>
  <c r="T617" i="21"/>
  <c r="U617" i="21" s="1"/>
  <c r="X601" i="21"/>
  <c r="Y601" i="21" s="1"/>
  <c r="T601" i="21"/>
  <c r="U601" i="21" s="1"/>
  <c r="V601" i="21"/>
  <c r="W601" i="21" s="1"/>
  <c r="X585" i="21"/>
  <c r="T585" i="21"/>
  <c r="V585" i="21"/>
  <c r="X569" i="21"/>
  <c r="T569" i="21"/>
  <c r="V569" i="21"/>
  <c r="X553" i="21"/>
  <c r="Y553" i="21" s="1"/>
  <c r="T553" i="21"/>
  <c r="U553" i="21" s="1"/>
  <c r="V553" i="21"/>
  <c r="W553" i="21" s="1"/>
  <c r="X537" i="21"/>
  <c r="T537" i="21"/>
  <c r="V537" i="21"/>
  <c r="D414" i="26"/>
  <c r="D414" i="30"/>
  <c r="X517" i="21"/>
  <c r="Y517" i="21" s="1"/>
  <c r="T517" i="21"/>
  <c r="U517" i="21" s="1"/>
  <c r="V517" i="21"/>
  <c r="W517" i="21" s="1"/>
  <c r="T501" i="21"/>
  <c r="X501" i="21"/>
  <c r="V501" i="21"/>
  <c r="X485" i="21"/>
  <c r="T485" i="21"/>
  <c r="V485" i="21"/>
  <c r="V464" i="21"/>
  <c r="W464" i="21" s="1"/>
  <c r="X464" i="21"/>
  <c r="Y464" i="21" s="1"/>
  <c r="T464" i="21"/>
  <c r="U464" i="21" s="1"/>
  <c r="X448" i="21"/>
  <c r="V448" i="21"/>
  <c r="T448" i="21"/>
  <c r="V432" i="21"/>
  <c r="W432" i="21" s="1"/>
  <c r="T432" i="21"/>
  <c r="U432" i="21" s="1"/>
  <c r="X432" i="21"/>
  <c r="Y432" i="21" s="1"/>
  <c r="V412" i="21"/>
  <c r="W412" i="21" s="1"/>
  <c r="X412" i="21"/>
  <c r="Y412" i="21" s="1"/>
  <c r="T412" i="21"/>
  <c r="U412" i="21" s="1"/>
  <c r="X396" i="21"/>
  <c r="V396" i="21"/>
  <c r="T396" i="21"/>
  <c r="V379" i="21"/>
  <c r="W379" i="21" s="1"/>
  <c r="X379" i="21"/>
  <c r="Y379" i="21" s="1"/>
  <c r="T379" i="21"/>
  <c r="U379" i="21" s="1"/>
  <c r="V363" i="21"/>
  <c r="W363" i="21" s="1"/>
  <c r="X363" i="21"/>
  <c r="Y363" i="21" s="1"/>
  <c r="T363" i="21"/>
  <c r="U363" i="21" s="1"/>
  <c r="H72" i="18"/>
  <c r="D434" i="26"/>
  <c r="H72" i="32"/>
  <c r="J72" i="32" s="1"/>
  <c r="K72" i="32" s="1"/>
  <c r="L72" i="29"/>
  <c r="M72" i="29" s="1"/>
  <c r="N72" i="29" s="1"/>
  <c r="D434" i="30"/>
  <c r="J72" i="22"/>
  <c r="H72" i="10"/>
  <c r="V347" i="21"/>
  <c r="W347" i="21" s="1"/>
  <c r="X347" i="21"/>
  <c r="Y347" i="21" s="1"/>
  <c r="T347" i="21"/>
  <c r="U347" i="21" s="1"/>
  <c r="D382" i="30"/>
  <c r="D382" i="31" s="1"/>
  <c r="D382" i="26"/>
  <c r="D382" i="27" s="1"/>
  <c r="V331" i="21"/>
  <c r="X331" i="21"/>
  <c r="T331" i="21"/>
  <c r="X315" i="21"/>
  <c r="V315" i="21"/>
  <c r="T315" i="21"/>
  <c r="X298" i="21"/>
  <c r="Y298" i="21" s="1"/>
  <c r="V298" i="21"/>
  <c r="W298" i="21" s="1"/>
  <c r="T298" i="21"/>
  <c r="U298" i="21" s="1"/>
  <c r="V282" i="21"/>
  <c r="W282" i="21" s="1"/>
  <c r="X282" i="21"/>
  <c r="Y282" i="21" s="1"/>
  <c r="T282" i="21"/>
  <c r="U282" i="21" s="1"/>
  <c r="V255" i="21"/>
  <c r="W255" i="21" s="1"/>
  <c r="X255" i="21"/>
  <c r="Y255" i="21" s="1"/>
  <c r="T255" i="21"/>
  <c r="U255" i="21" s="1"/>
  <c r="X238" i="21"/>
  <c r="Y238" i="21" s="1"/>
  <c r="V238" i="21"/>
  <c r="W238" i="21" s="1"/>
  <c r="T238" i="21"/>
  <c r="U238" i="21" s="1"/>
  <c r="T218" i="21"/>
  <c r="U218" i="21" s="1"/>
  <c r="X218" i="21"/>
  <c r="Y218" i="21" s="1"/>
  <c r="V218" i="21"/>
  <c r="W218" i="21" s="1"/>
  <c r="X194" i="21"/>
  <c r="V194" i="21"/>
  <c r="T194" i="21"/>
  <c r="D225" i="26"/>
  <c r="D225" i="27" s="1"/>
  <c r="D225" i="30"/>
  <c r="D225" i="31" s="1"/>
  <c r="X177" i="21"/>
  <c r="Y177" i="21" s="1"/>
  <c r="V177" i="21"/>
  <c r="W177" i="21" s="1"/>
  <c r="T177" i="21"/>
  <c r="U177" i="21" s="1"/>
  <c r="D224" i="30"/>
  <c r="D224" i="26"/>
  <c r="V139" i="21"/>
  <c r="W139" i="21" s="1"/>
  <c r="T139" i="21"/>
  <c r="U139" i="21" s="1"/>
  <c r="X139" i="21"/>
  <c r="Y139" i="21" s="1"/>
  <c r="D206" i="30"/>
  <c r="D206" i="31" s="1"/>
  <c r="D206" i="26"/>
  <c r="D206" i="27" s="1"/>
  <c r="V101" i="21"/>
  <c r="X101" i="21"/>
  <c r="T101" i="21"/>
  <c r="V71" i="21"/>
  <c r="T71" i="21"/>
  <c r="X71" i="21"/>
  <c r="D374" i="26"/>
  <c r="D374" i="27" s="1"/>
  <c r="D374" i="30"/>
  <c r="D374" i="31" s="1"/>
  <c r="X132" i="21"/>
  <c r="Y132" i="21" s="1"/>
  <c r="V132" i="21"/>
  <c r="W132" i="21" s="1"/>
  <c r="T132" i="21"/>
  <c r="U132" i="21" s="1"/>
  <c r="X1039" i="21"/>
  <c r="Y1039" i="21" s="1"/>
  <c r="V1039" i="21"/>
  <c r="W1039" i="21" s="1"/>
  <c r="T1039" i="21"/>
  <c r="U1039" i="21" s="1"/>
  <c r="V905" i="21"/>
  <c r="T905" i="21"/>
  <c r="X905" i="21"/>
  <c r="T885" i="21"/>
  <c r="V885" i="21"/>
  <c r="X885" i="21"/>
  <c r="T877" i="21"/>
  <c r="V877" i="21"/>
  <c r="X877" i="21"/>
  <c r="D34" i="26"/>
  <c r="D34" i="27" s="1"/>
  <c r="D34" i="30"/>
  <c r="D34" i="31" s="1"/>
  <c r="T853" i="21"/>
  <c r="X853" i="21"/>
  <c r="V853" i="21"/>
  <c r="X837" i="21"/>
  <c r="T837" i="21"/>
  <c r="V837" i="21"/>
  <c r="D587" i="26"/>
  <c r="D587" i="27" s="1"/>
  <c r="J118" i="22"/>
  <c r="H118" i="10"/>
  <c r="H118" i="18"/>
  <c r="H118" i="32"/>
  <c r="J118" i="32" s="1"/>
  <c r="D587" i="30"/>
  <c r="D587" i="31" s="1"/>
  <c r="X821" i="21"/>
  <c r="T821" i="21"/>
  <c r="V821" i="21"/>
  <c r="X805" i="21"/>
  <c r="Y805" i="21" s="1"/>
  <c r="T805" i="21"/>
  <c r="U805" i="21" s="1"/>
  <c r="V805" i="21"/>
  <c r="D574" i="26"/>
  <c r="D574" i="27" s="1"/>
  <c r="D574" i="30"/>
  <c r="D574" i="31" s="1"/>
  <c r="X789" i="21"/>
  <c r="Y789" i="21" s="1"/>
  <c r="T789" i="21"/>
  <c r="U789" i="21" s="1"/>
  <c r="V789" i="21"/>
  <c r="D558" i="26"/>
  <c r="D558" i="27" s="1"/>
  <c r="D558" i="30"/>
  <c r="D558" i="31" s="1"/>
  <c r="X773" i="21"/>
  <c r="V773" i="21"/>
  <c r="W773" i="21" s="1"/>
  <c r="T773" i="21"/>
  <c r="D506" i="30"/>
  <c r="J92" i="22"/>
  <c r="H92" i="18"/>
  <c r="G34" i="25"/>
  <c r="D506" i="26"/>
  <c r="H92" i="10"/>
  <c r="L92" i="29"/>
  <c r="M92" i="29" s="1"/>
  <c r="N92" i="29" s="1"/>
  <c r="H92" i="32"/>
  <c r="J92" i="32" s="1"/>
  <c r="K92" i="32" s="1"/>
  <c r="X757" i="21"/>
  <c r="T757" i="21"/>
  <c r="V757" i="21"/>
  <c r="D470" i="26"/>
  <c r="D470" i="27" s="1"/>
  <c r="D470" i="30"/>
  <c r="D470" i="31" s="1"/>
  <c r="X741" i="21"/>
  <c r="T741" i="21"/>
  <c r="V741" i="21"/>
  <c r="X725" i="21"/>
  <c r="T725" i="21"/>
  <c r="V725" i="21"/>
  <c r="D464" i="26"/>
  <c r="D464" i="27" s="1"/>
  <c r="D464" i="30"/>
  <c r="D464" i="31" s="1"/>
  <c r="X709" i="21"/>
  <c r="T709" i="21"/>
  <c r="V709" i="21"/>
  <c r="X693" i="21"/>
  <c r="V693" i="21"/>
  <c r="T693" i="21"/>
  <c r="X677" i="21"/>
  <c r="Y677" i="21" s="1"/>
  <c r="V677" i="21"/>
  <c r="W677" i="21" s="1"/>
  <c r="T677" i="21"/>
  <c r="U677" i="21" s="1"/>
  <c r="X661" i="21"/>
  <c r="T661" i="21"/>
  <c r="V661" i="21"/>
  <c r="X644" i="21"/>
  <c r="Y644" i="21" s="1"/>
  <c r="V644" i="21"/>
  <c r="W644" i="21" s="1"/>
  <c r="T644" i="21"/>
  <c r="U644" i="21" s="1"/>
  <c r="V624" i="21"/>
  <c r="W624" i="21" s="1"/>
  <c r="X624" i="21"/>
  <c r="Y624" i="21" s="1"/>
  <c r="T624" i="21"/>
  <c r="V608" i="21"/>
  <c r="W608" i="21" s="1"/>
  <c r="T608" i="21"/>
  <c r="U608" i="21" s="1"/>
  <c r="X608" i="21"/>
  <c r="Y608" i="21" s="1"/>
  <c r="V592" i="21"/>
  <c r="W592" i="21" s="1"/>
  <c r="T592" i="21"/>
  <c r="U592" i="21" s="1"/>
  <c r="X592" i="21"/>
  <c r="Y592" i="21" s="1"/>
  <c r="D428" i="26"/>
  <c r="D428" i="27" s="1"/>
  <c r="D428" i="30"/>
  <c r="D428" i="31" s="1"/>
  <c r="V572" i="21"/>
  <c r="W572" i="21" s="1"/>
  <c r="T572" i="21"/>
  <c r="U572" i="21" s="1"/>
  <c r="X572" i="21"/>
  <c r="Y572" i="21" s="1"/>
  <c r="T556" i="21"/>
  <c r="X556" i="21"/>
  <c r="V556" i="21"/>
  <c r="V540" i="21"/>
  <c r="X540" i="21"/>
  <c r="T540" i="21"/>
  <c r="V520" i="21"/>
  <c r="X520" i="21"/>
  <c r="T520" i="21"/>
  <c r="V504" i="21"/>
  <c r="X504" i="21"/>
  <c r="Y504" i="21" s="1"/>
  <c r="T504" i="21"/>
  <c r="V488" i="21"/>
  <c r="T488" i="21"/>
  <c r="X488" i="21"/>
  <c r="D406" i="30"/>
  <c r="D406" i="31" s="1"/>
  <c r="D406" i="26"/>
  <c r="D406" i="27" s="1"/>
  <c r="X463" i="21"/>
  <c r="Y463" i="21" s="1"/>
  <c r="T463" i="21"/>
  <c r="U463" i="21" s="1"/>
  <c r="V463" i="21"/>
  <c r="W463" i="21" s="1"/>
  <c r="T447" i="21"/>
  <c r="U447" i="21" s="1"/>
  <c r="X447" i="21"/>
  <c r="Y447" i="21" s="1"/>
  <c r="V447" i="21"/>
  <c r="W447" i="21" s="1"/>
  <c r="X419" i="21"/>
  <c r="Y419" i="21" s="1"/>
  <c r="T419" i="21"/>
  <c r="U419" i="21" s="1"/>
  <c r="V419" i="21"/>
  <c r="W419" i="21" s="1"/>
  <c r="D401" i="30"/>
  <c r="D401" i="31" s="1"/>
  <c r="D401" i="26"/>
  <c r="D401" i="27" s="1"/>
  <c r="X399" i="21"/>
  <c r="T399" i="21"/>
  <c r="V399" i="21"/>
  <c r="X383" i="21"/>
  <c r="Y383" i="21" s="1"/>
  <c r="V383" i="21"/>
  <c r="W383" i="21" s="1"/>
  <c r="T383" i="21"/>
  <c r="U383" i="21" s="1"/>
  <c r="X366" i="21"/>
  <c r="V366" i="21"/>
  <c r="T366" i="21"/>
  <c r="X350" i="21"/>
  <c r="V350" i="21"/>
  <c r="W350" i="21" s="1"/>
  <c r="T350" i="21"/>
  <c r="X334" i="21"/>
  <c r="T334" i="21"/>
  <c r="V334" i="21"/>
  <c r="X318" i="21"/>
  <c r="T318" i="21"/>
  <c r="V318" i="21"/>
  <c r="V301" i="21"/>
  <c r="X301" i="21"/>
  <c r="T301" i="21"/>
  <c r="X285" i="21"/>
  <c r="Y285" i="21" s="1"/>
  <c r="V285" i="21"/>
  <c r="W285" i="21" s="1"/>
  <c r="T285" i="21"/>
  <c r="U285" i="21" s="1"/>
  <c r="G18" i="25"/>
  <c r="T269" i="21"/>
  <c r="U269" i="21" s="1"/>
  <c r="V269" i="21"/>
  <c r="W269" i="21" s="1"/>
  <c r="X269" i="21"/>
  <c r="Y269" i="21" s="1"/>
  <c r="V245" i="21"/>
  <c r="X245" i="21"/>
  <c r="T245" i="21"/>
  <c r="V229" i="21"/>
  <c r="X229" i="21"/>
  <c r="T229" i="21"/>
  <c r="X209" i="21"/>
  <c r="V209" i="21"/>
  <c r="T209" i="21"/>
  <c r="D237" i="26"/>
  <c r="D237" i="27" s="1"/>
  <c r="D237" i="30"/>
  <c r="D237" i="31" s="1"/>
  <c r="V193" i="21"/>
  <c r="W193" i="21" s="1"/>
  <c r="X193" i="21"/>
  <c r="Y193" i="21" s="1"/>
  <c r="T193" i="21"/>
  <c r="U193" i="21" s="1"/>
  <c r="D221" i="30"/>
  <c r="D221" i="31" s="1"/>
  <c r="D221" i="26"/>
  <c r="D221" i="27" s="1"/>
  <c r="T172" i="21"/>
  <c r="U172" i="21" s="1"/>
  <c r="X172" i="21"/>
  <c r="Y172" i="21" s="1"/>
  <c r="V172" i="21"/>
  <c r="W172" i="21" s="1"/>
  <c r="H83" i="18"/>
  <c r="H83" i="32"/>
  <c r="J83" i="32" s="1"/>
  <c r="K83" i="32" s="1"/>
  <c r="D474" i="30"/>
  <c r="D474" i="31" s="1"/>
  <c r="D474" i="26"/>
  <c r="D474" i="27" s="1"/>
  <c r="J83" i="22"/>
  <c r="H83" i="10"/>
  <c r="L83" i="29"/>
  <c r="M83" i="29" s="1"/>
  <c r="N83" i="29" s="1"/>
  <c r="X150" i="21"/>
  <c r="Y150" i="21" s="1"/>
  <c r="T150" i="21"/>
  <c r="U150" i="21" s="1"/>
  <c r="V150" i="21"/>
  <c r="W150" i="21" s="1"/>
  <c r="D208" i="30"/>
  <c r="D208" i="31" s="1"/>
  <c r="D208" i="26"/>
  <c r="D208" i="27" s="1"/>
  <c r="X126" i="21"/>
  <c r="Y126" i="21" s="1"/>
  <c r="T126" i="21"/>
  <c r="U126" i="21" s="1"/>
  <c r="V126" i="21"/>
  <c r="W126" i="21" s="1"/>
  <c r="X104" i="21"/>
  <c r="Y104" i="21" s="1"/>
  <c r="T104" i="21"/>
  <c r="U104" i="21" s="1"/>
  <c r="V104" i="21"/>
  <c r="W104" i="21" s="1"/>
  <c r="D357" i="30"/>
  <c r="D357" i="26"/>
  <c r="X78" i="21"/>
  <c r="Y78" i="21" s="1"/>
  <c r="V78" i="21"/>
  <c r="W78" i="21" s="1"/>
  <c r="T78" i="21"/>
  <c r="U78" i="21" s="1"/>
  <c r="D337" i="30"/>
  <c r="D337" i="26"/>
  <c r="X148" i="21"/>
  <c r="T148" i="21"/>
  <c r="V148" i="21"/>
  <c r="V102" i="21"/>
  <c r="W102" i="21" s="1"/>
  <c r="X102" i="21"/>
  <c r="T102" i="21"/>
  <c r="U102" i="21" s="1"/>
  <c r="V972" i="21"/>
  <c r="W972" i="21" s="1"/>
  <c r="X972" i="21"/>
  <c r="Y972" i="21" s="1"/>
  <c r="T972" i="21"/>
  <c r="U972" i="21" s="1"/>
  <c r="V952" i="21"/>
  <c r="X952" i="21"/>
  <c r="T952" i="21"/>
  <c r="D112" i="26"/>
  <c r="D112" i="27" s="1"/>
  <c r="D112" i="30"/>
  <c r="D112" i="31" s="1"/>
  <c r="V940" i="21"/>
  <c r="X940" i="21"/>
  <c r="T940" i="21"/>
  <c r="D96" i="26"/>
  <c r="D96" i="27" s="1"/>
  <c r="D96" i="30"/>
  <c r="D96" i="31" s="1"/>
  <c r="V932" i="21"/>
  <c r="W932" i="21" s="1"/>
  <c r="X932" i="21"/>
  <c r="Y932" i="21" s="1"/>
  <c r="T932" i="21"/>
  <c r="U932" i="21" s="1"/>
  <c r="D92" i="30"/>
  <c r="D92" i="31" s="1"/>
  <c r="D92" i="26"/>
  <c r="D92" i="27" s="1"/>
  <c r="V924" i="21"/>
  <c r="X924" i="21"/>
  <c r="T924" i="21"/>
  <c r="D90" i="30"/>
  <c r="D90" i="31" s="1"/>
  <c r="D90" i="26"/>
  <c r="D90" i="27" s="1"/>
  <c r="V916" i="21"/>
  <c r="X916" i="21"/>
  <c r="T916" i="21"/>
  <c r="D64" i="26"/>
  <c r="D64" i="27" s="1"/>
  <c r="D64" i="30"/>
  <c r="D64" i="31" s="1"/>
  <c r="X884" i="21"/>
  <c r="Y884" i="21" s="1"/>
  <c r="V884" i="21"/>
  <c r="W884" i="21" s="1"/>
  <c r="T884" i="21"/>
  <c r="U884" i="21" s="1"/>
  <c r="X856" i="21"/>
  <c r="Y856" i="21" s="1"/>
  <c r="T856" i="21"/>
  <c r="U856" i="21" s="1"/>
  <c r="V856" i="21"/>
  <c r="V840" i="21"/>
  <c r="W840" i="21" s="1"/>
  <c r="X840" i="21"/>
  <c r="Y840" i="21" s="1"/>
  <c r="T840" i="21"/>
  <c r="U840" i="21" s="1"/>
  <c r="D431" i="26"/>
  <c r="D431" i="30"/>
  <c r="V820" i="21"/>
  <c r="W820" i="21" s="1"/>
  <c r="X820" i="21"/>
  <c r="Y820" i="21" s="1"/>
  <c r="T820" i="21"/>
  <c r="H105" i="32"/>
  <c r="H105" i="18"/>
  <c r="H105" i="10"/>
  <c r="D545" i="26"/>
  <c r="L105" i="29"/>
  <c r="P105" i="29" s="1"/>
  <c r="Q105" i="29" s="1"/>
  <c r="D545" i="30"/>
  <c r="J105" i="22"/>
  <c r="V804" i="21"/>
  <c r="X804" i="21"/>
  <c r="Y804" i="21" s="1"/>
  <c r="T804" i="21"/>
  <c r="D573" i="26"/>
  <c r="D573" i="27" s="1"/>
  <c r="D573" i="30"/>
  <c r="D573" i="31" s="1"/>
  <c r="V788" i="21"/>
  <c r="X788" i="21"/>
  <c r="Y788" i="21" s="1"/>
  <c r="T788" i="21"/>
  <c r="U788" i="21" s="1"/>
  <c r="D557" i="26"/>
  <c r="D557" i="27" s="1"/>
  <c r="D557" i="30"/>
  <c r="D557" i="31" s="1"/>
  <c r="V772" i="21"/>
  <c r="X772" i="21"/>
  <c r="T772" i="21"/>
  <c r="V756" i="21"/>
  <c r="T756" i="21"/>
  <c r="X756" i="21"/>
  <c r="D469" i="26"/>
  <c r="D469" i="27" s="1"/>
  <c r="D469" i="30"/>
  <c r="D469" i="31" s="1"/>
  <c r="V740" i="21"/>
  <c r="W740" i="21" s="1"/>
  <c r="X740" i="21"/>
  <c r="T740" i="21"/>
  <c r="V724" i="21"/>
  <c r="X724" i="21"/>
  <c r="T724" i="21"/>
  <c r="D463" i="30"/>
  <c r="D463" i="31" s="1"/>
  <c r="D463" i="26"/>
  <c r="D463" i="27" s="1"/>
  <c r="V708" i="21"/>
  <c r="X708" i="21"/>
  <c r="T708" i="21"/>
  <c r="V692" i="21"/>
  <c r="X692" i="21"/>
  <c r="T692" i="21"/>
  <c r="V676" i="21"/>
  <c r="X676" i="21"/>
  <c r="T676" i="21"/>
  <c r="V659" i="21"/>
  <c r="W659" i="21" s="1"/>
  <c r="X659" i="21"/>
  <c r="Y659" i="21" s="1"/>
  <c r="T659" i="21"/>
  <c r="U659" i="21" s="1"/>
  <c r="L63" i="29"/>
  <c r="M63" i="29" s="1"/>
  <c r="N63" i="29" s="1"/>
  <c r="D369" i="26"/>
  <c r="D369" i="27" s="1"/>
  <c r="J63" i="22"/>
  <c r="H63" i="32"/>
  <c r="J63" i="32" s="1"/>
  <c r="K63" i="32" s="1"/>
  <c r="D369" i="30"/>
  <c r="D369" i="31" s="1"/>
  <c r="H63" i="18"/>
  <c r="H63" i="10"/>
  <c r="X643" i="21"/>
  <c r="V643" i="21"/>
  <c r="T643" i="21"/>
  <c r="X623" i="21"/>
  <c r="Y623" i="21" s="1"/>
  <c r="T623" i="21"/>
  <c r="U623" i="21" s="1"/>
  <c r="V623" i="21"/>
  <c r="W623" i="21" s="1"/>
  <c r="X607" i="21"/>
  <c r="Y607" i="21" s="1"/>
  <c r="V607" i="21"/>
  <c r="W607" i="21" s="1"/>
  <c r="T607" i="21"/>
  <c r="U607" i="21" s="1"/>
  <c r="X591" i="21"/>
  <c r="Y591" i="21" s="1"/>
  <c r="T591" i="21"/>
  <c r="U591" i="21" s="1"/>
  <c r="V591" i="21"/>
  <c r="W591" i="21" s="1"/>
  <c r="D427" i="26"/>
  <c r="D427" i="30"/>
  <c r="X571" i="21"/>
  <c r="Y571" i="21" s="1"/>
  <c r="T571" i="21"/>
  <c r="U571" i="21" s="1"/>
  <c r="V571" i="21"/>
  <c r="W571" i="21" s="1"/>
  <c r="X555" i="21"/>
  <c r="V555" i="21"/>
  <c r="T555" i="21"/>
  <c r="X539" i="21"/>
  <c r="V539" i="21"/>
  <c r="T539" i="21"/>
  <c r="X519" i="21"/>
  <c r="T519" i="21"/>
  <c r="V519" i="21"/>
  <c r="X503" i="21"/>
  <c r="Y503" i="21" s="1"/>
  <c r="V503" i="21"/>
  <c r="W503" i="21" s="1"/>
  <c r="T503" i="21"/>
  <c r="U503" i="21" s="1"/>
  <c r="X487" i="21"/>
  <c r="V487" i="21"/>
  <c r="T487" i="21"/>
  <c r="H70" i="32"/>
  <c r="J70" i="32" s="1"/>
  <c r="K70" i="32" s="1"/>
  <c r="L70" i="29"/>
  <c r="M70" i="29" s="1"/>
  <c r="N70" i="29" s="1"/>
  <c r="D405" i="26"/>
  <c r="J70" i="22"/>
  <c r="D405" i="30"/>
  <c r="H70" i="10"/>
  <c r="H70" i="18"/>
  <c r="V462" i="21"/>
  <c r="W462" i="21" s="1"/>
  <c r="X462" i="21"/>
  <c r="Y462" i="21" s="1"/>
  <c r="T462" i="21"/>
  <c r="U462" i="21" s="1"/>
  <c r="V446" i="21"/>
  <c r="W446" i="21" s="1"/>
  <c r="T446" i="21"/>
  <c r="U446" i="21" s="1"/>
  <c r="X446" i="21"/>
  <c r="Y446" i="21" s="1"/>
  <c r="V422" i="21"/>
  <c r="T422" i="21"/>
  <c r="X422" i="21"/>
  <c r="V398" i="21"/>
  <c r="W398" i="21" s="1"/>
  <c r="X398" i="21"/>
  <c r="Y398" i="21" s="1"/>
  <c r="T398" i="21"/>
  <c r="U398" i="21" s="1"/>
  <c r="D348" i="26"/>
  <c r="D348" i="27" s="1"/>
  <c r="D348" i="30"/>
  <c r="D348" i="31" s="1"/>
  <c r="V382" i="21"/>
  <c r="W382" i="21" s="1"/>
  <c r="X382" i="21"/>
  <c r="Y382" i="21" s="1"/>
  <c r="T382" i="21"/>
  <c r="U382" i="21" s="1"/>
  <c r="V365" i="21"/>
  <c r="W365" i="21" s="1"/>
  <c r="X365" i="21"/>
  <c r="Y365" i="21" s="1"/>
  <c r="T365" i="21"/>
  <c r="U365" i="21" s="1"/>
  <c r="V349" i="21"/>
  <c r="X349" i="21"/>
  <c r="T349" i="21"/>
  <c r="V329" i="21"/>
  <c r="X329" i="21"/>
  <c r="T329" i="21"/>
  <c r="V313" i="21"/>
  <c r="X313" i="21"/>
  <c r="T313" i="21"/>
  <c r="V296" i="21"/>
  <c r="X296" i="21"/>
  <c r="T296" i="21"/>
  <c r="D325" i="26"/>
  <c r="D325" i="30"/>
  <c r="V268" i="21"/>
  <c r="W268" i="21" s="1"/>
  <c r="X268" i="21"/>
  <c r="Y268" i="21" s="1"/>
  <c r="T268" i="21"/>
  <c r="U268" i="21" s="1"/>
  <c r="T248" i="21"/>
  <c r="X248" i="21"/>
  <c r="V248" i="21"/>
  <c r="X228" i="21"/>
  <c r="T228" i="21"/>
  <c r="V228" i="21"/>
  <c r="X200" i="21"/>
  <c r="T200" i="21"/>
  <c r="V200" i="21"/>
  <c r="V183" i="21"/>
  <c r="W183" i="21" s="1"/>
  <c r="X183" i="21"/>
  <c r="Y183" i="21" s="1"/>
  <c r="T183" i="21"/>
  <c r="U183" i="21" s="1"/>
  <c r="V113" i="21"/>
  <c r="W113" i="21" s="1"/>
  <c r="X113" i="21"/>
  <c r="Y113" i="21" s="1"/>
  <c r="T113" i="21"/>
  <c r="U113" i="21" s="1"/>
  <c r="H54" i="10"/>
  <c r="D291" i="26"/>
  <c r="D291" i="27" s="1"/>
  <c r="H54" i="32"/>
  <c r="J54" i="32" s="1"/>
  <c r="K54" i="32" s="1"/>
  <c r="J54" i="22"/>
  <c r="H54" i="18"/>
  <c r="L54" i="29"/>
  <c r="M54" i="29" s="1"/>
  <c r="N54" i="29" s="1"/>
  <c r="D291" i="30"/>
  <c r="D291" i="31" s="1"/>
  <c r="V95" i="21"/>
  <c r="W95" i="21" s="1"/>
  <c r="X95" i="21"/>
  <c r="Y95" i="21" s="1"/>
  <c r="T95" i="21"/>
  <c r="U95" i="21" s="1"/>
  <c r="D342" i="30"/>
  <c r="D342" i="31" s="1"/>
  <c r="D342" i="26"/>
  <c r="D342" i="27" s="1"/>
  <c r="X152" i="21"/>
  <c r="Y152" i="21" s="1"/>
  <c r="T152" i="21"/>
  <c r="U152" i="21" s="1"/>
  <c r="V152" i="21"/>
  <c r="W152" i="21" s="1"/>
  <c r="T120" i="21"/>
  <c r="U120" i="21" s="1"/>
  <c r="X120" i="21"/>
  <c r="Y120" i="21" s="1"/>
  <c r="V120" i="21"/>
  <c r="W120" i="21" s="1"/>
  <c r="D345" i="30"/>
  <c r="D345" i="31" s="1"/>
  <c r="D345" i="26"/>
  <c r="D345" i="27" s="1"/>
  <c r="V430" i="21"/>
  <c r="W430" i="21" s="1"/>
  <c r="T430" i="21"/>
  <c r="U430" i="21" s="1"/>
  <c r="X430" i="21"/>
  <c r="Y430" i="21" s="1"/>
  <c r="X423" i="21"/>
  <c r="Y423" i="21" s="1"/>
  <c r="T423" i="21"/>
  <c r="U423" i="21" s="1"/>
  <c r="V423" i="21"/>
  <c r="W423" i="21" s="1"/>
  <c r="R11" i="29"/>
  <c r="L11" i="22"/>
  <c r="V828" i="21"/>
  <c r="W828" i="21" s="1"/>
  <c r="X828" i="21"/>
  <c r="Y828" i="21" s="1"/>
  <c r="T828" i="21"/>
  <c r="U828" i="21" s="1"/>
  <c r="D580" i="26"/>
  <c r="H113" i="32"/>
  <c r="J113" i="22"/>
  <c r="L113" i="29"/>
  <c r="H113" i="10"/>
  <c r="G27" i="25"/>
  <c r="D580" i="30"/>
  <c r="H113" i="18"/>
  <c r="U76" i="29"/>
  <c r="V76" i="29" s="1"/>
  <c r="L74" i="23"/>
  <c r="L73" i="22"/>
  <c r="L73" i="23" s="1"/>
  <c r="U49" i="29"/>
  <c r="V49" i="29" s="1"/>
  <c r="S49" i="29"/>
  <c r="T49" i="29" s="1"/>
  <c r="K113" i="23"/>
  <c r="K112" i="22"/>
  <c r="S24" i="29"/>
  <c r="T24" i="29"/>
  <c r="U24" i="29"/>
  <c r="U14" i="29"/>
  <c r="V14" i="29" s="1"/>
  <c r="S14" i="29"/>
  <c r="T14" i="29" s="1"/>
  <c r="L105" i="23"/>
  <c r="L104" i="22"/>
  <c r="S84" i="29"/>
  <c r="T84" i="29" s="1"/>
  <c r="U84" i="29"/>
  <c r="V84" i="29" s="1"/>
  <c r="K67" i="23"/>
  <c r="K66" i="22"/>
  <c r="K66" i="23" s="1"/>
  <c r="L56" i="22"/>
  <c r="L56" i="23" s="1"/>
  <c r="S45" i="29"/>
  <c r="T45" i="29" s="1"/>
  <c r="U45" i="29"/>
  <c r="V45" i="29" s="1"/>
  <c r="Q24" i="29"/>
  <c r="U20" i="29"/>
  <c r="V20" i="29" s="1"/>
  <c r="R19" i="29"/>
  <c r="T20" i="29"/>
  <c r="S20" i="29"/>
  <c r="S25" i="29"/>
  <c r="T25" i="29" s="1"/>
  <c r="U25" i="29"/>
  <c r="V25" i="29" s="1"/>
  <c r="U22" i="29"/>
  <c r="V22" i="29" s="1"/>
  <c r="S22" i="29"/>
  <c r="T22" i="29" s="1"/>
  <c r="U115" i="29"/>
  <c r="V115" i="29" s="1"/>
  <c r="S115" i="29"/>
  <c r="T115" i="29" s="1"/>
  <c r="U114" i="29"/>
  <c r="V114" i="29" s="1"/>
  <c r="S114" i="29"/>
  <c r="T114" i="29" s="1"/>
  <c r="O104" i="29"/>
  <c r="S53" i="29"/>
  <c r="T53" i="29" s="1"/>
  <c r="U53" i="29"/>
  <c r="V53" i="29" s="1"/>
  <c r="U28" i="29"/>
  <c r="V28" i="29" s="1"/>
  <c r="K20" i="23"/>
  <c r="K19" i="22"/>
  <c r="K19" i="23" s="1"/>
  <c r="U70" i="29"/>
  <c r="V70" i="29" s="1"/>
  <c r="S70" i="29"/>
  <c r="T70" i="29" s="1"/>
  <c r="L91" i="23"/>
  <c r="L93" i="22"/>
  <c r="L93" i="23" s="1"/>
  <c r="X1045" i="21"/>
  <c r="T1045" i="21"/>
  <c r="V1045" i="21"/>
  <c r="D502" i="30"/>
  <c r="D502" i="26"/>
  <c r="X1021" i="21"/>
  <c r="Y1021" i="21" s="1"/>
  <c r="T1021" i="21"/>
  <c r="U1021" i="21" s="1"/>
  <c r="V1021" i="21"/>
  <c r="W1021" i="21" s="1"/>
  <c r="X923" i="21"/>
  <c r="Y923" i="21" s="1"/>
  <c r="T923" i="21"/>
  <c r="U923" i="21" s="1"/>
  <c r="V923" i="21"/>
  <c r="W923" i="21" s="1"/>
  <c r="D87" i="26"/>
  <c r="D87" i="30"/>
  <c r="G39" i="25"/>
  <c r="T883" i="21"/>
  <c r="V883" i="21"/>
  <c r="X883" i="21"/>
  <c r="X835" i="21"/>
  <c r="V835" i="21"/>
  <c r="T835" i="21"/>
  <c r="T771" i="21"/>
  <c r="X771" i="21"/>
  <c r="V771" i="21"/>
  <c r="X723" i="21"/>
  <c r="T723" i="21"/>
  <c r="U723" i="21" s="1"/>
  <c r="V723" i="21"/>
  <c r="D462" i="30"/>
  <c r="D462" i="31" s="1"/>
  <c r="D462" i="26"/>
  <c r="D462" i="27" s="1"/>
  <c r="X658" i="21"/>
  <c r="T658" i="21"/>
  <c r="V658" i="21"/>
  <c r="T590" i="21"/>
  <c r="V590" i="21"/>
  <c r="X590" i="21"/>
  <c r="V522" i="21"/>
  <c r="W522" i="21" s="1"/>
  <c r="X522" i="21"/>
  <c r="Y522" i="21" s="1"/>
  <c r="T522" i="21"/>
  <c r="U522" i="21" s="1"/>
  <c r="X441" i="21"/>
  <c r="T441" i="21"/>
  <c r="V441" i="21"/>
  <c r="T360" i="21"/>
  <c r="U360" i="21" s="1"/>
  <c r="X360" i="21"/>
  <c r="Y360" i="21" s="1"/>
  <c r="V360" i="21"/>
  <c r="W360" i="21" s="1"/>
  <c r="X291" i="21"/>
  <c r="Y291" i="21" s="1"/>
  <c r="T291" i="21"/>
  <c r="U291" i="21" s="1"/>
  <c r="V291" i="21"/>
  <c r="W291" i="21" s="1"/>
  <c r="V195" i="21"/>
  <c r="T195" i="21"/>
  <c r="X195" i="21"/>
  <c r="D229" i="26"/>
  <c r="D229" i="27" s="1"/>
  <c r="D229" i="30"/>
  <c r="D229" i="31" s="1"/>
  <c r="V1012" i="21"/>
  <c r="W1012" i="21" s="1"/>
  <c r="X1012" i="21"/>
  <c r="Y1012" i="21" s="1"/>
  <c r="T1012" i="21"/>
  <c r="D139" i="26"/>
  <c r="D139" i="27" s="1"/>
  <c r="D139" i="30"/>
  <c r="D139" i="31" s="1"/>
  <c r="X886" i="21"/>
  <c r="V886" i="21"/>
  <c r="T886" i="21"/>
  <c r="X826" i="21"/>
  <c r="V826" i="21"/>
  <c r="T826" i="21"/>
  <c r="D586" i="30"/>
  <c r="D586" i="31" s="1"/>
  <c r="D586" i="26"/>
  <c r="D586" i="27" s="1"/>
  <c r="V762" i="21"/>
  <c r="W762" i="21" s="1"/>
  <c r="X762" i="21"/>
  <c r="Y762" i="21" s="1"/>
  <c r="T762" i="21"/>
  <c r="U762" i="21" s="1"/>
  <c r="H84" i="18"/>
  <c r="D476" i="30"/>
  <c r="L84" i="29"/>
  <c r="M84" i="29" s="1"/>
  <c r="N84" i="29" s="1"/>
  <c r="D476" i="26"/>
  <c r="J84" i="22"/>
  <c r="H84" i="32"/>
  <c r="J84" i="32" s="1"/>
  <c r="K84" i="32" s="1"/>
  <c r="H84" i="10"/>
  <c r="V666" i="21"/>
  <c r="W666" i="21" s="1"/>
  <c r="X666" i="21"/>
  <c r="Y666" i="21" s="1"/>
  <c r="T666" i="21"/>
  <c r="U666" i="21" s="1"/>
  <c r="T597" i="21"/>
  <c r="U597" i="21" s="1"/>
  <c r="X597" i="21"/>
  <c r="V597" i="21"/>
  <c r="X529" i="21"/>
  <c r="Y529" i="21" s="1"/>
  <c r="T529" i="21"/>
  <c r="U529" i="21" s="1"/>
  <c r="V529" i="21"/>
  <c r="W529" i="21" s="1"/>
  <c r="X477" i="21"/>
  <c r="Y477" i="21" s="1"/>
  <c r="T477" i="21"/>
  <c r="U477" i="21" s="1"/>
  <c r="V477" i="21"/>
  <c r="W477" i="21" s="1"/>
  <c r="V428" i="21"/>
  <c r="W428" i="21" s="1"/>
  <c r="T428" i="21"/>
  <c r="U428" i="21" s="1"/>
  <c r="X428" i="21"/>
  <c r="Y428" i="21" s="1"/>
  <c r="V343" i="21"/>
  <c r="W343" i="21" s="1"/>
  <c r="X343" i="21"/>
  <c r="Y343" i="21" s="1"/>
  <c r="T343" i="21"/>
  <c r="U343" i="21" s="1"/>
  <c r="V278" i="21"/>
  <c r="W278" i="21" s="1"/>
  <c r="X278" i="21"/>
  <c r="Y278" i="21" s="1"/>
  <c r="T278" i="21"/>
  <c r="U278" i="21" s="1"/>
  <c r="D269" i="30"/>
  <c r="D269" i="31" s="1"/>
  <c r="D269" i="26"/>
  <c r="D269" i="27" s="1"/>
  <c r="T206" i="21"/>
  <c r="V206" i="21"/>
  <c r="X206" i="21"/>
  <c r="D248" i="26"/>
  <c r="D248" i="27" s="1"/>
  <c r="D248" i="30"/>
  <c r="D248" i="31" s="1"/>
  <c r="V135" i="21"/>
  <c r="W135" i="21" s="1"/>
  <c r="X135" i="21"/>
  <c r="Y135" i="21" s="1"/>
  <c r="T135" i="21"/>
  <c r="U135" i="21" s="1"/>
  <c r="D205" i="30"/>
  <c r="D205" i="26"/>
  <c r="G17" i="25"/>
  <c r="T1035" i="21"/>
  <c r="U1035" i="21" s="1"/>
  <c r="V1035" i="21"/>
  <c r="W1035" i="21" s="1"/>
  <c r="X1035" i="21"/>
  <c r="Y1035" i="21" s="1"/>
  <c r="X1002" i="21"/>
  <c r="Y1002" i="21" s="1"/>
  <c r="V1002" i="21"/>
  <c r="W1002" i="21" s="1"/>
  <c r="T1002" i="21"/>
  <c r="U1002" i="21" s="1"/>
  <c r="D133" i="30"/>
  <c r="D133" i="26"/>
  <c r="X933" i="21"/>
  <c r="Y933" i="21" s="1"/>
  <c r="T933" i="21"/>
  <c r="U933" i="21" s="1"/>
  <c r="V933" i="21"/>
  <c r="W933" i="21" s="1"/>
  <c r="D88" i="30"/>
  <c r="D88" i="31" s="1"/>
  <c r="D88" i="26"/>
  <c r="D88" i="27" s="1"/>
  <c r="X849" i="21"/>
  <c r="T849" i="21"/>
  <c r="V849" i="21"/>
  <c r="X769" i="21"/>
  <c r="T769" i="21"/>
  <c r="V769" i="21"/>
  <c r="X721" i="21"/>
  <c r="T721" i="21"/>
  <c r="V721" i="21"/>
  <c r="D460" i="30"/>
  <c r="D460" i="31" s="1"/>
  <c r="D460" i="26"/>
  <c r="D460" i="27" s="1"/>
  <c r="X673" i="21"/>
  <c r="T673" i="21"/>
  <c r="V673" i="21"/>
  <c r="D321" i="30"/>
  <c r="D321" i="26"/>
  <c r="V604" i="21"/>
  <c r="W604" i="21" s="1"/>
  <c r="X604" i="21"/>
  <c r="Y604" i="21" s="1"/>
  <c r="T604" i="21"/>
  <c r="U604" i="21" s="1"/>
  <c r="V536" i="21"/>
  <c r="X536" i="21"/>
  <c r="T536" i="21"/>
  <c r="X395" i="21"/>
  <c r="Y395" i="21" s="1"/>
  <c r="T395" i="21"/>
  <c r="U395" i="21" s="1"/>
  <c r="V395" i="21"/>
  <c r="W395" i="21" s="1"/>
  <c r="X314" i="21"/>
  <c r="Y314" i="21" s="1"/>
  <c r="T314" i="21"/>
  <c r="U314" i="21" s="1"/>
  <c r="V314" i="21"/>
  <c r="W314" i="21" s="1"/>
  <c r="D303" i="30"/>
  <c r="D303" i="31" s="1"/>
  <c r="D303" i="26"/>
  <c r="D303" i="27" s="1"/>
  <c r="X265" i="21"/>
  <c r="Y265" i="21" s="1"/>
  <c r="T265" i="21"/>
  <c r="U265" i="21" s="1"/>
  <c r="V265" i="21"/>
  <c r="W265" i="21" s="1"/>
  <c r="V205" i="21"/>
  <c r="X205" i="21"/>
  <c r="T205" i="21"/>
  <c r="H48" i="10"/>
  <c r="H48" i="18"/>
  <c r="L48" i="29"/>
  <c r="M48" i="29" s="1"/>
  <c r="N48" i="29" s="1"/>
  <c r="H48" i="32"/>
  <c r="J48" i="32" s="1"/>
  <c r="K48" i="32" s="1"/>
  <c r="D247" i="26"/>
  <c r="D247" i="30"/>
  <c r="J48" i="22"/>
  <c r="G21" i="25"/>
  <c r="X74" i="21"/>
  <c r="Y74" i="21" s="1"/>
  <c r="T74" i="21"/>
  <c r="U74" i="21" s="1"/>
  <c r="V74" i="21"/>
  <c r="W74" i="21" s="1"/>
  <c r="D334" i="30"/>
  <c r="D334" i="26"/>
  <c r="V1005" i="21"/>
  <c r="W1005" i="21" s="1"/>
  <c r="X1005" i="21"/>
  <c r="Y1005" i="21" s="1"/>
  <c r="T1005" i="21"/>
  <c r="U1005" i="21" s="1"/>
  <c r="X868" i="21"/>
  <c r="Y868" i="21" s="1"/>
  <c r="T868" i="21"/>
  <c r="U868" i="21" s="1"/>
  <c r="V868" i="21"/>
  <c r="V816" i="21"/>
  <c r="X816" i="21"/>
  <c r="T816" i="21"/>
  <c r="V768" i="21"/>
  <c r="T768" i="21"/>
  <c r="X768" i="21"/>
  <c r="D481" i="30"/>
  <c r="D481" i="31" s="1"/>
  <c r="D481" i="26"/>
  <c r="D481" i="27" s="1"/>
  <c r="V688" i="21"/>
  <c r="T688" i="21"/>
  <c r="X688" i="21"/>
  <c r="X639" i="21"/>
  <c r="Y639" i="21" s="1"/>
  <c r="T639" i="21"/>
  <c r="U639" i="21" s="1"/>
  <c r="V639" i="21"/>
  <c r="W639" i="21" s="1"/>
  <c r="D297" i="30"/>
  <c r="D297" i="31" s="1"/>
  <c r="D297" i="26"/>
  <c r="D297" i="27" s="1"/>
  <c r="X567" i="21"/>
  <c r="Y567" i="21" s="1"/>
  <c r="T567" i="21"/>
  <c r="U567" i="21" s="1"/>
  <c r="V567" i="21"/>
  <c r="W567" i="21" s="1"/>
  <c r="X515" i="21"/>
  <c r="V515" i="21"/>
  <c r="T515" i="21"/>
  <c r="V458" i="21"/>
  <c r="W458" i="21" s="1"/>
  <c r="X458" i="21"/>
  <c r="Y458" i="21" s="1"/>
  <c r="T458" i="21"/>
  <c r="U458" i="21" s="1"/>
  <c r="V394" i="21"/>
  <c r="X394" i="21"/>
  <c r="T394" i="21"/>
  <c r="V325" i="21"/>
  <c r="X325" i="21"/>
  <c r="T325" i="21"/>
  <c r="X244" i="21"/>
  <c r="V244" i="21"/>
  <c r="T244" i="21"/>
  <c r="V91" i="21"/>
  <c r="W91" i="21" s="1"/>
  <c r="X91" i="21"/>
  <c r="Y91" i="21" s="1"/>
  <c r="T91" i="21"/>
  <c r="U91" i="21" s="1"/>
  <c r="U74" i="29"/>
  <c r="V74" i="29" s="1"/>
  <c r="S74" i="29"/>
  <c r="T74" i="29" s="1"/>
  <c r="R73" i="29"/>
  <c r="U55" i="29"/>
  <c r="V55" i="29" s="1"/>
  <c r="S55" i="29"/>
  <c r="T55" i="29" s="1"/>
  <c r="P70" i="29"/>
  <c r="Q70" i="29" s="1"/>
  <c r="U68" i="29"/>
  <c r="V68" i="29" s="1"/>
  <c r="S68" i="29"/>
  <c r="T68" i="29" s="1"/>
  <c r="S54" i="29"/>
  <c r="T54" i="29" s="1"/>
  <c r="U54" i="29"/>
  <c r="V54" i="29" s="1"/>
  <c r="Q16" i="29"/>
  <c r="U72" i="29"/>
  <c r="V72" i="29" s="1"/>
  <c r="U105" i="29"/>
  <c r="V105" i="29" s="1"/>
  <c r="R104" i="29"/>
  <c r="S105" i="29"/>
  <c r="T105" i="29" s="1"/>
  <c r="K74" i="23"/>
  <c r="P63" i="29"/>
  <c r="Q63" i="29" s="1"/>
  <c r="O66" i="29"/>
  <c r="U44" i="29"/>
  <c r="V44" i="29" s="1"/>
  <c r="S44" i="29"/>
  <c r="T44" i="29" s="1"/>
  <c r="S46" i="29"/>
  <c r="T46" i="29" s="1"/>
  <c r="U46" i="29"/>
  <c r="V46" i="29" s="1"/>
  <c r="L103" i="23"/>
  <c r="L101" i="22"/>
  <c r="L13" i="23"/>
  <c r="K97" i="23"/>
  <c r="E12" i="24"/>
  <c r="E40" i="24" s="1"/>
  <c r="K98" i="22"/>
  <c r="K98" i="23" s="1"/>
  <c r="P92" i="29"/>
  <c r="Q92" i="29" s="1"/>
  <c r="U80" i="29"/>
  <c r="V80" i="29" s="1"/>
  <c r="S80" i="29"/>
  <c r="T80" i="29" s="1"/>
  <c r="U43" i="29"/>
  <c r="V43" i="29" s="1"/>
  <c r="Q20" i="29"/>
  <c r="O19" i="29"/>
  <c r="P116" i="29"/>
  <c r="Q116" i="29"/>
  <c r="P80" i="29"/>
  <c r="Q80" i="29" s="1"/>
  <c r="R93" i="29"/>
  <c r="U91" i="29"/>
  <c r="V91" i="29" s="1"/>
  <c r="S91" i="29"/>
  <c r="T91" i="29" s="1"/>
  <c r="X1004" i="21"/>
  <c r="Y1004" i="21" s="1"/>
  <c r="T1004" i="21"/>
  <c r="U1004" i="21" s="1"/>
  <c r="V1004" i="21"/>
  <c r="W1004" i="21" s="1"/>
  <c r="X939" i="21"/>
  <c r="Y939" i="21" s="1"/>
  <c r="T939" i="21"/>
  <c r="U939" i="21" s="1"/>
  <c r="V939" i="21"/>
  <c r="W939" i="21" s="1"/>
  <c r="V915" i="21"/>
  <c r="T915" i="21"/>
  <c r="X915" i="21"/>
  <c r="D63" i="26"/>
  <c r="D63" i="27" s="1"/>
  <c r="D63" i="30"/>
  <c r="D63" i="31" s="1"/>
  <c r="X867" i="21"/>
  <c r="Y867" i="21" s="1"/>
  <c r="T867" i="21"/>
  <c r="U867" i="21" s="1"/>
  <c r="V867" i="21"/>
  <c r="X819" i="21"/>
  <c r="T819" i="21"/>
  <c r="V819" i="21"/>
  <c r="X755" i="21"/>
  <c r="Y755" i="21" s="1"/>
  <c r="T755" i="21"/>
  <c r="V755" i="21"/>
  <c r="W755" i="21" s="1"/>
  <c r="D472" i="30"/>
  <c r="D472" i="31" s="1"/>
  <c r="D472" i="26"/>
  <c r="D472" i="27" s="1"/>
  <c r="X691" i="21"/>
  <c r="Y691" i="21" s="1"/>
  <c r="T691" i="21"/>
  <c r="U691" i="21" s="1"/>
  <c r="V691" i="21"/>
  <c r="W691" i="21" s="1"/>
  <c r="X606" i="21"/>
  <c r="Y606" i="21" s="1"/>
  <c r="V606" i="21"/>
  <c r="W606" i="21" s="1"/>
  <c r="T606" i="21"/>
  <c r="U606" i="21" s="1"/>
  <c r="V558" i="21"/>
  <c r="W558" i="21" s="1"/>
  <c r="T558" i="21"/>
  <c r="U558" i="21" s="1"/>
  <c r="X558" i="21"/>
  <c r="Y558" i="21" s="1"/>
  <c r="V506" i="21"/>
  <c r="X506" i="21"/>
  <c r="T506" i="21"/>
  <c r="U506" i="21" s="1"/>
  <c r="X457" i="21"/>
  <c r="Y457" i="21" s="1"/>
  <c r="T457" i="21"/>
  <c r="U457" i="21" s="1"/>
  <c r="V457" i="21"/>
  <c r="W457" i="21" s="1"/>
  <c r="X409" i="21"/>
  <c r="T409" i="21"/>
  <c r="V409" i="21"/>
  <c r="X344" i="21"/>
  <c r="T344" i="21"/>
  <c r="V344" i="21"/>
  <c r="X271" i="21"/>
  <c r="Y271" i="21" s="1"/>
  <c r="T271" i="21"/>
  <c r="U271" i="21" s="1"/>
  <c r="V271" i="21"/>
  <c r="W271" i="21" s="1"/>
  <c r="H52" i="32"/>
  <c r="J52" i="32" s="1"/>
  <c r="K52" i="32" s="1"/>
  <c r="J52" i="22"/>
  <c r="L52" i="29"/>
  <c r="M52" i="29" s="1"/>
  <c r="N52" i="29" s="1"/>
  <c r="D277" i="26"/>
  <c r="D277" i="27" s="1"/>
  <c r="D277" i="30"/>
  <c r="D277" i="31" s="1"/>
  <c r="H52" i="18"/>
  <c r="H52" i="10"/>
  <c r="V215" i="21"/>
  <c r="W215" i="21" s="1"/>
  <c r="X215" i="21"/>
  <c r="Y215" i="21" s="1"/>
  <c r="T215" i="21"/>
  <c r="U215" i="21" s="1"/>
  <c r="V958" i="21"/>
  <c r="X958" i="21"/>
  <c r="T958" i="21"/>
  <c r="D156" i="26"/>
  <c r="D156" i="30"/>
  <c r="V842" i="21"/>
  <c r="W842" i="21" s="1"/>
  <c r="T842" i="21"/>
  <c r="U842" i="21" s="1"/>
  <c r="X842" i="21"/>
  <c r="Y842" i="21" s="1"/>
  <c r="V794" i="21"/>
  <c r="X794" i="21"/>
  <c r="Y794" i="21" s="1"/>
  <c r="T794" i="21"/>
  <c r="U794" i="21" s="1"/>
  <c r="D563" i="30"/>
  <c r="D563" i="31" s="1"/>
  <c r="D563" i="26"/>
  <c r="D563" i="27" s="1"/>
  <c r="V746" i="21"/>
  <c r="X746" i="21"/>
  <c r="T746" i="21"/>
  <c r="V698" i="21"/>
  <c r="W698" i="21" s="1"/>
  <c r="T698" i="21"/>
  <c r="U698" i="21" s="1"/>
  <c r="X698" i="21"/>
  <c r="Y698" i="21" s="1"/>
  <c r="X629" i="21"/>
  <c r="Y629" i="21" s="1"/>
  <c r="V629" i="21"/>
  <c r="W629" i="21" s="1"/>
  <c r="T629" i="21"/>
  <c r="U629" i="21" s="1"/>
  <c r="X549" i="21"/>
  <c r="Y549" i="21" s="1"/>
  <c r="T549" i="21"/>
  <c r="U549" i="21" s="1"/>
  <c r="V549" i="21"/>
  <c r="W549" i="21" s="1"/>
  <c r="X497" i="21"/>
  <c r="T497" i="21"/>
  <c r="V497" i="21"/>
  <c r="V444" i="21"/>
  <c r="W444" i="21" s="1"/>
  <c r="X444" i="21"/>
  <c r="Y444" i="21" s="1"/>
  <c r="T444" i="21"/>
  <c r="U444" i="21" s="1"/>
  <c r="X408" i="21"/>
  <c r="V408" i="21"/>
  <c r="T408" i="21"/>
  <c r="V359" i="21"/>
  <c r="T359" i="21"/>
  <c r="X359" i="21"/>
  <c r="V294" i="21"/>
  <c r="W294" i="21" s="1"/>
  <c r="X294" i="21"/>
  <c r="Y294" i="21" s="1"/>
  <c r="T294" i="21"/>
  <c r="U294" i="21" s="1"/>
  <c r="D259" i="26"/>
  <c r="D259" i="27" s="1"/>
  <c r="D259" i="30"/>
  <c r="D259" i="31" s="1"/>
  <c r="X250" i="21"/>
  <c r="Y250" i="21" s="1"/>
  <c r="V250" i="21"/>
  <c r="W250" i="21" s="1"/>
  <c r="T250" i="21"/>
  <c r="U250" i="21" s="1"/>
  <c r="V151" i="21"/>
  <c r="W151" i="21" s="1"/>
  <c r="X151" i="21"/>
  <c r="Y151" i="21" s="1"/>
  <c r="T151" i="21"/>
  <c r="U151" i="21" s="1"/>
  <c r="X90" i="21"/>
  <c r="Y90" i="21" s="1"/>
  <c r="V90" i="21"/>
  <c r="W90" i="21" s="1"/>
  <c r="T90" i="21"/>
  <c r="U90" i="21" s="1"/>
  <c r="D282" i="26"/>
  <c r="D282" i="27" s="1"/>
  <c r="D282" i="30"/>
  <c r="D282" i="31" s="1"/>
  <c r="X1011" i="21"/>
  <c r="V1011" i="21"/>
  <c r="T1011" i="21"/>
  <c r="D138" i="26"/>
  <c r="D138" i="30"/>
  <c r="X961" i="21"/>
  <c r="T961" i="21"/>
  <c r="V961" i="21"/>
  <c r="X925" i="21"/>
  <c r="T925" i="21"/>
  <c r="V925" i="21"/>
  <c r="T901" i="21"/>
  <c r="U901" i="21" s="1"/>
  <c r="V901" i="21"/>
  <c r="X901" i="21"/>
  <c r="D48" i="30"/>
  <c r="D48" i="31" s="1"/>
  <c r="D48" i="26"/>
  <c r="D48" i="27" s="1"/>
  <c r="X817" i="21"/>
  <c r="T817" i="21"/>
  <c r="V817" i="21"/>
  <c r="X737" i="21"/>
  <c r="T737" i="21"/>
  <c r="V737" i="21"/>
  <c r="X689" i="21"/>
  <c r="T689" i="21"/>
  <c r="V689" i="21"/>
  <c r="V620" i="21"/>
  <c r="T620" i="21"/>
  <c r="X620" i="21"/>
  <c r="T552" i="21"/>
  <c r="V552" i="21"/>
  <c r="X552" i="21"/>
  <c r="V476" i="21"/>
  <c r="W476" i="21" s="1"/>
  <c r="X476" i="21"/>
  <c r="Y476" i="21" s="1"/>
  <c r="T476" i="21"/>
  <c r="U476" i="21" s="1"/>
  <c r="X439" i="21"/>
  <c r="Y439" i="21" s="1"/>
  <c r="T439" i="21"/>
  <c r="U439" i="21" s="1"/>
  <c r="V439" i="21"/>
  <c r="T362" i="21"/>
  <c r="X362" i="21"/>
  <c r="V362" i="21"/>
  <c r="X330" i="21"/>
  <c r="Y330" i="21" s="1"/>
  <c r="T330" i="21"/>
  <c r="U330" i="21" s="1"/>
  <c r="V330" i="21"/>
  <c r="W330" i="21" s="1"/>
  <c r="D302" i="26"/>
  <c r="D302" i="30"/>
  <c r="X281" i="21"/>
  <c r="Y281" i="21" s="1"/>
  <c r="T281" i="21"/>
  <c r="U281" i="21" s="1"/>
  <c r="V281" i="21"/>
  <c r="W281" i="21" s="1"/>
  <c r="V221" i="21"/>
  <c r="W221" i="21" s="1"/>
  <c r="X221" i="21"/>
  <c r="Y221" i="21" s="1"/>
  <c r="T221" i="21"/>
  <c r="U221" i="21" s="1"/>
  <c r="H50" i="32"/>
  <c r="J50" i="32" s="1"/>
  <c r="K50" i="32" s="1"/>
  <c r="H50" i="10"/>
  <c r="D262" i="26"/>
  <c r="L50" i="29"/>
  <c r="M50" i="29" s="1"/>
  <c r="N50" i="29" s="1"/>
  <c r="H50" i="18"/>
  <c r="J50" i="22"/>
  <c r="D262" i="30"/>
  <c r="X146" i="21"/>
  <c r="V146" i="21"/>
  <c r="T146" i="21"/>
  <c r="U146" i="21" s="1"/>
  <c r="X100" i="21"/>
  <c r="T100" i="21"/>
  <c r="V100" i="21"/>
  <c r="D314" i="26"/>
  <c r="D314" i="30"/>
  <c r="X1038" i="21"/>
  <c r="T1038" i="21"/>
  <c r="V1038" i="21"/>
  <c r="X1014" i="21"/>
  <c r="V1014" i="21"/>
  <c r="T1014" i="21"/>
  <c r="D141" i="26"/>
  <c r="D141" i="27" s="1"/>
  <c r="D141" i="30"/>
  <c r="D141" i="31" s="1"/>
  <c r="V989" i="21"/>
  <c r="W989" i="21" s="1"/>
  <c r="X989" i="21"/>
  <c r="Y989" i="21" s="1"/>
  <c r="T989" i="21"/>
  <c r="U989" i="21" s="1"/>
  <c r="D145" i="30"/>
  <c r="D145" i="31" s="1"/>
  <c r="D145" i="26"/>
  <c r="D145" i="27" s="1"/>
  <c r="X912" i="21"/>
  <c r="V912" i="21"/>
  <c r="T912" i="21"/>
  <c r="L24" i="29"/>
  <c r="M24" i="29" s="1"/>
  <c r="N24" i="29" s="1"/>
  <c r="H24" i="10"/>
  <c r="H24" i="32"/>
  <c r="J24" i="32" s="1"/>
  <c r="D57" i="26"/>
  <c r="D57" i="27" s="1"/>
  <c r="J24" i="22"/>
  <c r="D57" i="30"/>
  <c r="D57" i="31" s="1"/>
  <c r="H24" i="18"/>
  <c r="X900" i="21"/>
  <c r="Y900" i="21" s="1"/>
  <c r="V900" i="21"/>
  <c r="W900" i="21" s="1"/>
  <c r="T900" i="21"/>
  <c r="U900" i="21" s="1"/>
  <c r="D47" i="26"/>
  <c r="H18" i="32"/>
  <c r="J18" i="32" s="1"/>
  <c r="K18" i="32" s="1"/>
  <c r="H18" i="18"/>
  <c r="L18" i="29"/>
  <c r="M18" i="29" s="1"/>
  <c r="N18" i="29" s="1"/>
  <c r="H18" i="10"/>
  <c r="J18" i="22"/>
  <c r="D47" i="30"/>
  <c r="V836" i="21"/>
  <c r="X836" i="21"/>
  <c r="T836" i="21"/>
  <c r="V784" i="21"/>
  <c r="T784" i="21"/>
  <c r="X784" i="21"/>
  <c r="V736" i="21"/>
  <c r="W736" i="21" s="1"/>
  <c r="T736" i="21"/>
  <c r="X736" i="21"/>
  <c r="D487" i="30"/>
  <c r="D487" i="31" s="1"/>
  <c r="D487" i="26"/>
  <c r="D487" i="27" s="1"/>
  <c r="V704" i="21"/>
  <c r="W704" i="21" s="1"/>
  <c r="T704" i="21"/>
  <c r="U704" i="21" s="1"/>
  <c r="X704" i="21"/>
  <c r="Y704" i="21" s="1"/>
  <c r="V655" i="21"/>
  <c r="W655" i="21" s="1"/>
  <c r="T655" i="21"/>
  <c r="U655" i="21" s="1"/>
  <c r="X655" i="21"/>
  <c r="Y655" i="21" s="1"/>
  <c r="D361" i="30"/>
  <c r="D361" i="31" s="1"/>
  <c r="D361" i="26"/>
  <c r="D361" i="27" s="1"/>
  <c r="X587" i="21"/>
  <c r="Y587" i="21" s="1"/>
  <c r="T587" i="21"/>
  <c r="U587" i="21" s="1"/>
  <c r="V587" i="21"/>
  <c r="W587" i="21" s="1"/>
  <c r="D423" i="26"/>
  <c r="D423" i="30"/>
  <c r="X535" i="21"/>
  <c r="T535" i="21"/>
  <c r="V535" i="21"/>
  <c r="X475" i="21"/>
  <c r="Y475" i="21" s="1"/>
  <c r="T475" i="21"/>
  <c r="U475" i="21" s="1"/>
  <c r="V475" i="21"/>
  <c r="W475" i="21" s="1"/>
  <c r="V418" i="21"/>
  <c r="W418" i="21" s="1"/>
  <c r="X418" i="21"/>
  <c r="Y418" i="21" s="1"/>
  <c r="T418" i="21"/>
  <c r="U418" i="21" s="1"/>
  <c r="H69" i="32"/>
  <c r="J69" i="32" s="1"/>
  <c r="K69" i="32" s="1"/>
  <c r="D400" i="26"/>
  <c r="L69" i="29"/>
  <c r="M69" i="29" s="1"/>
  <c r="N69" i="29" s="1"/>
  <c r="D400" i="30"/>
  <c r="H69" i="10"/>
  <c r="H69" i="18"/>
  <c r="J69" i="22"/>
  <c r="V361" i="21"/>
  <c r="X361" i="21"/>
  <c r="T361" i="21"/>
  <c r="V309" i="21"/>
  <c r="X309" i="21"/>
  <c r="T309" i="21"/>
  <c r="V264" i="21"/>
  <c r="X264" i="21"/>
  <c r="T264" i="21"/>
  <c r="X196" i="21"/>
  <c r="T196" i="21"/>
  <c r="V196" i="21"/>
  <c r="D227" i="30"/>
  <c r="D227" i="31" s="1"/>
  <c r="D227" i="26"/>
  <c r="D227" i="27" s="1"/>
  <c r="V107" i="21"/>
  <c r="W107" i="21" s="1"/>
  <c r="X107" i="21"/>
  <c r="T107" i="21"/>
  <c r="T86" i="21"/>
  <c r="X86" i="21"/>
  <c r="V86" i="21"/>
  <c r="D281" i="26"/>
  <c r="L53" i="29"/>
  <c r="M53" i="29" s="1"/>
  <c r="N53" i="29" s="1"/>
  <c r="H53" i="18"/>
  <c r="J53" i="22"/>
  <c r="H53" i="32"/>
  <c r="J53" i="32" s="1"/>
  <c r="K53" i="32" s="1"/>
  <c r="D281" i="30"/>
  <c r="H53" i="10"/>
  <c r="X411" i="21"/>
  <c r="Y411" i="21" s="1"/>
  <c r="T411" i="21"/>
  <c r="U411" i="21" s="1"/>
  <c r="V411" i="21"/>
  <c r="W411" i="21" s="1"/>
  <c r="D393" i="26"/>
  <c r="D393" i="27" s="1"/>
  <c r="D393" i="30"/>
  <c r="D393" i="31" s="1"/>
  <c r="T443" i="21"/>
  <c r="U443" i="21" s="1"/>
  <c r="X443" i="21"/>
  <c r="Y443" i="21" s="1"/>
  <c r="V443" i="21"/>
  <c r="W443" i="21" s="1"/>
  <c r="X1041" i="21"/>
  <c r="T1041" i="21"/>
  <c r="V1041" i="21"/>
  <c r="X983" i="21"/>
  <c r="T983" i="21"/>
  <c r="V983" i="21"/>
  <c r="X963" i="21"/>
  <c r="Y963" i="21" s="1"/>
  <c r="T963" i="21"/>
  <c r="U963" i="21" s="1"/>
  <c r="V963" i="21"/>
  <c r="W963" i="21" s="1"/>
  <c r="T911" i="21"/>
  <c r="V911" i="21"/>
  <c r="X911" i="21"/>
  <c r="T891" i="21"/>
  <c r="V891" i="21"/>
  <c r="X891" i="21"/>
  <c r="X847" i="21"/>
  <c r="T847" i="21"/>
  <c r="V847" i="21"/>
  <c r="X815" i="21"/>
  <c r="T815" i="21"/>
  <c r="V815" i="21"/>
  <c r="X783" i="21"/>
  <c r="V783" i="21"/>
  <c r="W783" i="21" s="1"/>
  <c r="T783" i="21"/>
  <c r="U783" i="21" s="1"/>
  <c r="D510" i="30"/>
  <c r="D510" i="26"/>
  <c r="X751" i="21"/>
  <c r="T751" i="21"/>
  <c r="V751" i="21"/>
  <c r="X719" i="21"/>
  <c r="T719" i="21"/>
  <c r="U719" i="21" s="1"/>
  <c r="V719" i="21"/>
  <c r="W719" i="21" s="1"/>
  <c r="D457" i="30"/>
  <c r="D457" i="31" s="1"/>
  <c r="D457" i="26"/>
  <c r="D457" i="27" s="1"/>
  <c r="V703" i="21"/>
  <c r="T703" i="21"/>
  <c r="X703" i="21"/>
  <c r="X671" i="21"/>
  <c r="T671" i="21"/>
  <c r="V671" i="21"/>
  <c r="V638" i="21"/>
  <c r="W638" i="21" s="1"/>
  <c r="X638" i="21"/>
  <c r="Y638" i="21" s="1"/>
  <c r="T638" i="21"/>
  <c r="U638" i="21" s="1"/>
  <c r="D295" i="26"/>
  <c r="D295" i="27" s="1"/>
  <c r="D295" i="30"/>
  <c r="D295" i="31" s="1"/>
  <c r="V602" i="21"/>
  <c r="X602" i="21"/>
  <c r="T602" i="21"/>
  <c r="U602" i="21" s="1"/>
  <c r="X570" i="21"/>
  <c r="T570" i="21"/>
  <c r="V570" i="21"/>
  <c r="V538" i="21"/>
  <c r="X538" i="21"/>
  <c r="T538" i="21"/>
  <c r="D415" i="30"/>
  <c r="D415" i="31" s="1"/>
  <c r="D415" i="26"/>
  <c r="D415" i="27" s="1"/>
  <c r="V502" i="21"/>
  <c r="X502" i="21"/>
  <c r="T502" i="21"/>
  <c r="X469" i="21"/>
  <c r="Y469" i="21" s="1"/>
  <c r="V469" i="21"/>
  <c r="W469" i="21" s="1"/>
  <c r="T469" i="21"/>
  <c r="U469" i="21" s="1"/>
  <c r="X437" i="21"/>
  <c r="Y437" i="21" s="1"/>
  <c r="T437" i="21"/>
  <c r="U437" i="21" s="1"/>
  <c r="V437" i="21"/>
  <c r="X405" i="21"/>
  <c r="T405" i="21"/>
  <c r="V405" i="21"/>
  <c r="T372" i="21"/>
  <c r="X372" i="21"/>
  <c r="V372" i="21"/>
  <c r="X356" i="21"/>
  <c r="T356" i="21"/>
  <c r="V356" i="21"/>
  <c r="X324" i="21"/>
  <c r="Y324" i="21" s="1"/>
  <c r="T324" i="21"/>
  <c r="U324" i="21" s="1"/>
  <c r="V324" i="21"/>
  <c r="W324" i="21" s="1"/>
  <c r="X287" i="21"/>
  <c r="T287" i="21"/>
  <c r="V287" i="21"/>
  <c r="D252" i="26"/>
  <c r="D252" i="30"/>
  <c r="V243" i="21"/>
  <c r="X243" i="21"/>
  <c r="T243" i="21"/>
  <c r="V211" i="21"/>
  <c r="X211" i="21"/>
  <c r="T211" i="21"/>
  <c r="X1036" i="21"/>
  <c r="T1036" i="21"/>
  <c r="V1036" i="21"/>
  <c r="V1020" i="21"/>
  <c r="X1020" i="21"/>
  <c r="T1020" i="21"/>
  <c r="V991" i="21"/>
  <c r="X991" i="21"/>
  <c r="T991" i="21"/>
  <c r="V966" i="21"/>
  <c r="T966" i="21"/>
  <c r="X966" i="21"/>
  <c r="V946" i="21"/>
  <c r="X946" i="21"/>
  <c r="T946" i="21"/>
  <c r="V930" i="21"/>
  <c r="W930" i="21" s="1"/>
  <c r="X930" i="21"/>
  <c r="Y930" i="21" s="1"/>
  <c r="T930" i="21"/>
  <c r="U930" i="21" s="1"/>
  <c r="X914" i="21"/>
  <c r="Y914" i="21" s="1"/>
  <c r="V914" i="21"/>
  <c r="W914" i="21" s="1"/>
  <c r="T914" i="21"/>
  <c r="U914" i="21" s="1"/>
  <c r="H26" i="32"/>
  <c r="J26" i="32" s="1"/>
  <c r="K26" i="32" s="1"/>
  <c r="D62" i="26"/>
  <c r="D62" i="30"/>
  <c r="H26" i="18"/>
  <c r="L26" i="29"/>
  <c r="M26" i="29" s="1"/>
  <c r="N26" i="29" s="1"/>
  <c r="J26" i="22"/>
  <c r="H26" i="10"/>
  <c r="X894" i="21"/>
  <c r="V894" i="21"/>
  <c r="T894" i="21"/>
  <c r="J16" i="22"/>
  <c r="H16" i="32"/>
  <c r="J16" i="32" s="1"/>
  <c r="D42" i="26"/>
  <c r="D42" i="27" s="1"/>
  <c r="D42" i="30"/>
  <c r="D42" i="31" s="1"/>
  <c r="H16" i="10"/>
  <c r="L16" i="29"/>
  <c r="M16" i="29" s="1"/>
  <c r="N16" i="29" s="1"/>
  <c r="H16" i="18"/>
  <c r="X854" i="21"/>
  <c r="Y854" i="21" s="1"/>
  <c r="V854" i="21"/>
  <c r="T854" i="21"/>
  <c r="U854" i="21" s="1"/>
  <c r="V822" i="21"/>
  <c r="X822" i="21"/>
  <c r="T822" i="21"/>
  <c r="V790" i="21"/>
  <c r="X790" i="21"/>
  <c r="Y790" i="21" s="1"/>
  <c r="T790" i="21"/>
  <c r="U790" i="21" s="1"/>
  <c r="D559" i="30"/>
  <c r="D559" i="31" s="1"/>
  <c r="D559" i="26"/>
  <c r="D559" i="27" s="1"/>
  <c r="V758" i="21"/>
  <c r="X758" i="21"/>
  <c r="T758" i="21"/>
  <c r="D471" i="26"/>
  <c r="D471" i="27" s="1"/>
  <c r="D471" i="30"/>
  <c r="D471" i="31" s="1"/>
  <c r="V726" i="21"/>
  <c r="X726" i="21"/>
  <c r="T726" i="21"/>
  <c r="V710" i="21"/>
  <c r="X710" i="21"/>
  <c r="T710" i="21"/>
  <c r="V678" i="21"/>
  <c r="X678" i="21"/>
  <c r="T678" i="21"/>
  <c r="V662" i="21"/>
  <c r="X662" i="21"/>
  <c r="Y662" i="21" s="1"/>
  <c r="T662" i="21"/>
  <c r="T625" i="21"/>
  <c r="U625" i="21" s="1"/>
  <c r="X625" i="21"/>
  <c r="Y625" i="21" s="1"/>
  <c r="V625" i="21"/>
  <c r="W625" i="21" s="1"/>
  <c r="X593" i="21"/>
  <c r="V593" i="21"/>
  <c r="W593" i="21" s="1"/>
  <c r="T593" i="21"/>
  <c r="U593" i="21" s="1"/>
  <c r="X561" i="21"/>
  <c r="V561" i="21"/>
  <c r="T561" i="21"/>
  <c r="X525" i="21"/>
  <c r="Y525" i="21" s="1"/>
  <c r="V525" i="21"/>
  <c r="W525" i="21" s="1"/>
  <c r="T525" i="21"/>
  <c r="U525" i="21" s="1"/>
  <c r="X493" i="21"/>
  <c r="T493" i="21"/>
  <c r="V493" i="21"/>
  <c r="V456" i="21"/>
  <c r="W456" i="21" s="1"/>
  <c r="X456" i="21"/>
  <c r="Y456" i="21" s="1"/>
  <c r="T456" i="21"/>
  <c r="U456" i="21" s="1"/>
  <c r="V420" i="21"/>
  <c r="X420" i="21"/>
  <c r="T420" i="21"/>
  <c r="V404" i="21"/>
  <c r="W404" i="21" s="1"/>
  <c r="T404" i="21"/>
  <c r="U404" i="21" s="1"/>
  <c r="X404" i="21"/>
  <c r="Y404" i="21" s="1"/>
  <c r="V371" i="21"/>
  <c r="W371" i="21" s="1"/>
  <c r="X371" i="21"/>
  <c r="Y371" i="21" s="1"/>
  <c r="T371" i="21"/>
  <c r="U371" i="21" s="1"/>
  <c r="V339" i="21"/>
  <c r="W339" i="21" s="1"/>
  <c r="X339" i="21"/>
  <c r="Y339" i="21" s="1"/>
  <c r="T339" i="21"/>
  <c r="U339" i="21" s="1"/>
  <c r="V323" i="21"/>
  <c r="X323" i="21"/>
  <c r="T323" i="21"/>
  <c r="V290" i="21"/>
  <c r="W290" i="21" s="1"/>
  <c r="X290" i="21"/>
  <c r="Y290" i="21" s="1"/>
  <c r="T290" i="21"/>
  <c r="U290" i="21" s="1"/>
  <c r="D257" i="30"/>
  <c r="D257" i="31" s="1"/>
  <c r="D257" i="26"/>
  <c r="D257" i="27" s="1"/>
  <c r="X226" i="21"/>
  <c r="V226" i="21"/>
  <c r="T226" i="21"/>
  <c r="D236" i="26"/>
  <c r="D236" i="30"/>
  <c r="V185" i="21"/>
  <c r="W185" i="21" s="1"/>
  <c r="X185" i="21"/>
  <c r="Y185" i="21" s="1"/>
  <c r="T185" i="21"/>
  <c r="U185" i="21" s="1"/>
  <c r="V147" i="21"/>
  <c r="T147" i="21"/>
  <c r="X147" i="21"/>
  <c r="V93" i="21"/>
  <c r="W93" i="21" s="1"/>
  <c r="X93" i="21"/>
  <c r="Y93" i="21" s="1"/>
  <c r="T93" i="21"/>
  <c r="U93" i="21" s="1"/>
  <c r="D341" i="30"/>
  <c r="D341" i="31" s="1"/>
  <c r="D341" i="26"/>
  <c r="D341" i="27" s="1"/>
  <c r="T161" i="21"/>
  <c r="U161" i="21" s="1"/>
  <c r="X161" i="21"/>
  <c r="Y161" i="21" s="1"/>
  <c r="V161" i="21"/>
  <c r="W161" i="21" s="1"/>
  <c r="X1031" i="21"/>
  <c r="T1031" i="21"/>
  <c r="V1031" i="21"/>
  <c r="T913" i="21"/>
  <c r="V913" i="21"/>
  <c r="X913" i="21"/>
  <c r="X861" i="21"/>
  <c r="Y861" i="21" s="1"/>
  <c r="T861" i="21"/>
  <c r="U861" i="21" s="1"/>
  <c r="V861" i="21"/>
  <c r="X829" i="21"/>
  <c r="T829" i="21"/>
  <c r="V829" i="21"/>
  <c r="X797" i="21"/>
  <c r="T797" i="21"/>
  <c r="V797" i="21"/>
  <c r="X765" i="21"/>
  <c r="T765" i="21"/>
  <c r="U765" i="21" s="1"/>
  <c r="V765" i="21"/>
  <c r="X749" i="21"/>
  <c r="V749" i="21"/>
  <c r="T749" i="21"/>
  <c r="D490" i="30"/>
  <c r="D490" i="31" s="1"/>
  <c r="D490" i="26"/>
  <c r="D490" i="27" s="1"/>
  <c r="X717" i="21"/>
  <c r="V717" i="21"/>
  <c r="T717" i="21"/>
  <c r="U717" i="21" s="1"/>
  <c r="D455" i="30"/>
  <c r="D455" i="31" s="1"/>
  <c r="D455" i="26"/>
  <c r="D455" i="27" s="1"/>
  <c r="X685" i="21"/>
  <c r="T685" i="21"/>
  <c r="V685" i="21"/>
  <c r="X652" i="21"/>
  <c r="T652" i="21"/>
  <c r="V652" i="21"/>
  <c r="D358" i="26"/>
  <c r="D358" i="27" s="1"/>
  <c r="D358" i="30"/>
  <c r="D358" i="31" s="1"/>
  <c r="X616" i="21"/>
  <c r="V616" i="21"/>
  <c r="T616" i="21"/>
  <c r="T580" i="21"/>
  <c r="U580" i="21" s="1"/>
  <c r="V580" i="21"/>
  <c r="W580" i="21" s="1"/>
  <c r="X580" i="21"/>
  <c r="Y580" i="21" s="1"/>
  <c r="T548" i="21"/>
  <c r="U548" i="21" s="1"/>
  <c r="V548" i="21"/>
  <c r="W548" i="21" s="1"/>
  <c r="X548" i="21"/>
  <c r="Y548" i="21" s="1"/>
  <c r="V528" i="21"/>
  <c r="X528" i="21"/>
  <c r="T528" i="21"/>
  <c r="V496" i="21"/>
  <c r="X496" i="21"/>
  <c r="T496" i="21"/>
  <c r="X455" i="21"/>
  <c r="Y455" i="21" s="1"/>
  <c r="T455" i="21"/>
  <c r="U455" i="21" s="1"/>
  <c r="V455" i="21"/>
  <c r="W455" i="21" s="1"/>
  <c r="X407" i="21"/>
  <c r="T407" i="21"/>
  <c r="V407" i="21"/>
  <c r="D437" i="30"/>
  <c r="D437" i="31" s="1"/>
  <c r="D437" i="26"/>
  <c r="D437" i="27" s="1"/>
  <c r="X374" i="21"/>
  <c r="T374" i="21"/>
  <c r="V374" i="21"/>
  <c r="X342" i="21"/>
  <c r="Y342" i="21" s="1"/>
  <c r="T342" i="21"/>
  <c r="U342" i="21" s="1"/>
  <c r="V342" i="21"/>
  <c r="W342" i="21" s="1"/>
  <c r="H65" i="10"/>
  <c r="J65" i="22"/>
  <c r="H65" i="18"/>
  <c r="H65" i="32"/>
  <c r="J65" i="32" s="1"/>
  <c r="K65" i="32" s="1"/>
  <c r="L65" i="29"/>
  <c r="M65" i="29" s="1"/>
  <c r="N65" i="29" s="1"/>
  <c r="G13" i="25"/>
  <c r="D379" i="30"/>
  <c r="D379" i="26"/>
  <c r="X310" i="21"/>
  <c r="T310" i="21"/>
  <c r="V310" i="21"/>
  <c r="V293" i="21"/>
  <c r="X293" i="21"/>
  <c r="T293" i="21"/>
  <c r="D256" i="30"/>
  <c r="D256" i="31" s="1"/>
  <c r="D256" i="26"/>
  <c r="D256" i="27" s="1"/>
  <c r="X261" i="21"/>
  <c r="Y261" i="21" s="1"/>
  <c r="T261" i="21"/>
  <c r="U261" i="21" s="1"/>
  <c r="V261" i="21"/>
  <c r="W261" i="21" s="1"/>
  <c r="D244" i="30"/>
  <c r="D244" i="31" s="1"/>
  <c r="D244" i="26"/>
  <c r="D244" i="27" s="1"/>
  <c r="V217" i="21"/>
  <c r="X217" i="21"/>
  <c r="T217" i="21"/>
  <c r="D290" i="30"/>
  <c r="D290" i="31" s="1"/>
  <c r="D290" i="26"/>
  <c r="D290" i="27" s="1"/>
  <c r="V201" i="21"/>
  <c r="X201" i="21"/>
  <c r="T201" i="21"/>
  <c r="X159" i="21"/>
  <c r="Y159" i="21" s="1"/>
  <c r="V159" i="21"/>
  <c r="W159" i="21" s="1"/>
  <c r="T159" i="21"/>
  <c r="U159" i="21" s="1"/>
  <c r="H44" i="18"/>
  <c r="H44" i="32"/>
  <c r="J44" i="32" s="1"/>
  <c r="K44" i="32" s="1"/>
  <c r="D212" i="26"/>
  <c r="G16" i="25"/>
  <c r="H44" i="10"/>
  <c r="L44" i="29"/>
  <c r="M44" i="29" s="1"/>
  <c r="N44" i="29" s="1"/>
  <c r="J44" i="22"/>
  <c r="D212" i="30"/>
  <c r="X118" i="21"/>
  <c r="Y118" i="21" s="1"/>
  <c r="T118" i="21"/>
  <c r="U118" i="21" s="1"/>
  <c r="V118" i="21"/>
  <c r="W118" i="21" s="1"/>
  <c r="G12" i="25"/>
  <c r="D344" i="26"/>
  <c r="D344" i="27" s="1"/>
  <c r="D344" i="30"/>
  <c r="D344" i="31" s="1"/>
  <c r="X170" i="21"/>
  <c r="Y170" i="21" s="1"/>
  <c r="T170" i="21"/>
  <c r="U170" i="21" s="1"/>
  <c r="V170" i="21"/>
  <c r="W170" i="21" s="1"/>
  <c r="V976" i="21"/>
  <c r="W976" i="21" s="1"/>
  <c r="T976" i="21"/>
  <c r="U976" i="21" s="1"/>
  <c r="X976" i="21"/>
  <c r="Y976" i="21" s="1"/>
  <c r="D118" i="30"/>
  <c r="D118" i="31" s="1"/>
  <c r="D118" i="26"/>
  <c r="D118" i="27" s="1"/>
  <c r="V956" i="21"/>
  <c r="X956" i="21"/>
  <c r="T956" i="21"/>
  <c r="V948" i="21"/>
  <c r="X948" i="21"/>
  <c r="T948" i="21"/>
  <c r="D108" i="26"/>
  <c r="D108" i="30"/>
  <c r="V936" i="21"/>
  <c r="W936" i="21" s="1"/>
  <c r="T936" i="21"/>
  <c r="U936" i="21" s="1"/>
  <c r="X936" i="21"/>
  <c r="Y936" i="21" s="1"/>
  <c r="D95" i="30"/>
  <c r="D95" i="31" s="1"/>
  <c r="D95" i="26"/>
  <c r="D95" i="27" s="1"/>
  <c r="V928" i="21"/>
  <c r="T928" i="21"/>
  <c r="X928" i="21"/>
  <c r="X920" i="21"/>
  <c r="V920" i="21"/>
  <c r="T920" i="21"/>
  <c r="X908" i="21"/>
  <c r="V908" i="21"/>
  <c r="T908" i="21"/>
  <c r="H21" i="32"/>
  <c r="J21" i="32" s="1"/>
  <c r="H21" i="10"/>
  <c r="L21" i="29"/>
  <c r="M21" i="29" s="1"/>
  <c r="N21" i="29" s="1"/>
  <c r="H21" i="18"/>
  <c r="J21" i="22"/>
  <c r="D54" i="30"/>
  <c r="D54" i="31" s="1"/>
  <c r="D54" i="26"/>
  <c r="D54" i="27" s="1"/>
  <c r="X880" i="21"/>
  <c r="Y880" i="21" s="1"/>
  <c r="V880" i="21"/>
  <c r="W880" i="21" s="1"/>
  <c r="T880" i="21"/>
  <c r="U880" i="21" s="1"/>
  <c r="D36" i="30"/>
  <c r="D36" i="31" s="1"/>
  <c r="D36" i="26"/>
  <c r="D36" i="27" s="1"/>
  <c r="V848" i="21"/>
  <c r="W848" i="21" s="1"/>
  <c r="X848" i="21"/>
  <c r="Y848" i="21" s="1"/>
  <c r="T848" i="21"/>
  <c r="U848" i="21" s="1"/>
  <c r="V832" i="21"/>
  <c r="X832" i="21"/>
  <c r="T832" i="21"/>
  <c r="H116" i="32"/>
  <c r="J116" i="32" s="1"/>
  <c r="H116" i="18"/>
  <c r="D583" i="30"/>
  <c r="D583" i="31" s="1"/>
  <c r="H116" i="10"/>
  <c r="J116" i="22"/>
  <c r="D583" i="26"/>
  <c r="D583" i="27" s="1"/>
  <c r="V812" i="21"/>
  <c r="X812" i="21"/>
  <c r="T812" i="21"/>
  <c r="V796" i="21"/>
  <c r="T796" i="21"/>
  <c r="X796" i="21"/>
  <c r="V780" i="21"/>
  <c r="X780" i="21"/>
  <c r="T780" i="21"/>
  <c r="V764" i="21"/>
  <c r="X764" i="21"/>
  <c r="Y764" i="21" s="1"/>
  <c r="T764" i="21"/>
  <c r="D478" i="26"/>
  <c r="D478" i="27" s="1"/>
  <c r="D478" i="30"/>
  <c r="D478" i="31" s="1"/>
  <c r="V748" i="21"/>
  <c r="X748" i="21"/>
  <c r="T748" i="21"/>
  <c r="V732" i="21"/>
  <c r="X732" i="21"/>
  <c r="T732" i="21"/>
  <c r="V716" i="21"/>
  <c r="W716" i="21" s="1"/>
  <c r="X716" i="21"/>
  <c r="T716" i="21"/>
  <c r="U716" i="21" s="1"/>
  <c r="D454" i="26"/>
  <c r="D454" i="27" s="1"/>
  <c r="D454" i="30"/>
  <c r="D454" i="31" s="1"/>
  <c r="V700" i="21"/>
  <c r="W700" i="21" s="1"/>
  <c r="T700" i="21"/>
  <c r="U700" i="21" s="1"/>
  <c r="X700" i="21"/>
  <c r="Y700" i="21" s="1"/>
  <c r="V684" i="21"/>
  <c r="X684" i="21"/>
  <c r="T684" i="21"/>
  <c r="V668" i="21"/>
  <c r="X668" i="21"/>
  <c r="T668" i="21"/>
  <c r="V651" i="21"/>
  <c r="W651" i="21" s="1"/>
  <c r="X651" i="21"/>
  <c r="Y651" i="21" s="1"/>
  <c r="T651" i="21"/>
  <c r="U651" i="21" s="1"/>
  <c r="X635" i="21"/>
  <c r="V635" i="21"/>
  <c r="T635" i="21"/>
  <c r="X615" i="21"/>
  <c r="Y615" i="21" s="1"/>
  <c r="T615" i="21"/>
  <c r="U615" i="21" s="1"/>
  <c r="V615" i="21"/>
  <c r="W615" i="21" s="1"/>
  <c r="X599" i="21"/>
  <c r="Y599" i="21" s="1"/>
  <c r="V599" i="21"/>
  <c r="W599" i="21" s="1"/>
  <c r="T599" i="21"/>
  <c r="U599" i="21" s="1"/>
  <c r="X579" i="21"/>
  <c r="Y579" i="21" s="1"/>
  <c r="T579" i="21"/>
  <c r="U579" i="21" s="1"/>
  <c r="V579" i="21"/>
  <c r="W579" i="21" s="1"/>
  <c r="T563" i="21"/>
  <c r="X563" i="21"/>
  <c r="V563" i="21"/>
  <c r="X547" i="21"/>
  <c r="V547" i="21"/>
  <c r="T547" i="21"/>
  <c r="X527" i="21"/>
  <c r="V527" i="21"/>
  <c r="T527" i="21"/>
  <c r="X511" i="21"/>
  <c r="Y511" i="21" s="1"/>
  <c r="T511" i="21"/>
  <c r="V511" i="21"/>
  <c r="X495" i="21"/>
  <c r="V495" i="21"/>
  <c r="T495" i="21"/>
  <c r="V470" i="21"/>
  <c r="W470" i="21" s="1"/>
  <c r="X470" i="21"/>
  <c r="Y470" i="21" s="1"/>
  <c r="T470" i="21"/>
  <c r="U470" i="21" s="1"/>
  <c r="V454" i="21"/>
  <c r="T454" i="21"/>
  <c r="X454" i="21"/>
  <c r="V434" i="21"/>
  <c r="W434" i="21" s="1"/>
  <c r="X434" i="21"/>
  <c r="Y434" i="21" s="1"/>
  <c r="T434" i="21"/>
  <c r="U434" i="21" s="1"/>
  <c r="V414" i="21"/>
  <c r="W414" i="21" s="1"/>
  <c r="X414" i="21"/>
  <c r="Y414" i="21" s="1"/>
  <c r="T414" i="21"/>
  <c r="U414" i="21" s="1"/>
  <c r="J68" i="22"/>
  <c r="H68" i="32"/>
  <c r="J68" i="32" s="1"/>
  <c r="K68" i="32" s="1"/>
  <c r="D396" i="26"/>
  <c r="D396" i="30"/>
  <c r="H68" i="10"/>
  <c r="L68" i="29"/>
  <c r="M68" i="29" s="1"/>
  <c r="N68" i="29" s="1"/>
  <c r="H68" i="18"/>
  <c r="V390" i="21"/>
  <c r="X390" i="21"/>
  <c r="T390" i="21"/>
  <c r="V373" i="21"/>
  <c r="X373" i="21"/>
  <c r="T373" i="21"/>
  <c r="V357" i="21"/>
  <c r="X357" i="21"/>
  <c r="T357" i="21"/>
  <c r="V337" i="21"/>
  <c r="W337" i="21" s="1"/>
  <c r="X337" i="21"/>
  <c r="Y337" i="21" s="1"/>
  <c r="T337" i="21"/>
  <c r="U337" i="21" s="1"/>
  <c r="V321" i="21"/>
  <c r="W321" i="21" s="1"/>
  <c r="X321" i="21"/>
  <c r="Y321" i="21" s="1"/>
  <c r="T321" i="21"/>
  <c r="U321" i="21" s="1"/>
  <c r="V304" i="21"/>
  <c r="X304" i="21"/>
  <c r="T304" i="21"/>
  <c r="X288" i="21"/>
  <c r="Y288" i="21" s="1"/>
  <c r="V288" i="21"/>
  <c r="W288" i="21" s="1"/>
  <c r="T288" i="21"/>
  <c r="U288" i="21" s="1"/>
  <c r="D330" i="26"/>
  <c r="D330" i="27" s="1"/>
  <c r="D330" i="30"/>
  <c r="D330" i="31" s="1"/>
  <c r="V260" i="21"/>
  <c r="W260" i="21" s="1"/>
  <c r="X260" i="21"/>
  <c r="Y260" i="21" s="1"/>
  <c r="T260" i="21"/>
  <c r="U260" i="21" s="1"/>
  <c r="H47" i="32"/>
  <c r="J47" i="32" s="1"/>
  <c r="K47" i="32" s="1"/>
  <c r="D242" i="30"/>
  <c r="D242" i="26"/>
  <c r="L47" i="29"/>
  <c r="M47" i="29" s="1"/>
  <c r="N47" i="29" s="1"/>
  <c r="H47" i="10"/>
  <c r="J47" i="22"/>
  <c r="H47" i="18"/>
  <c r="X236" i="21"/>
  <c r="Y236" i="21" s="1"/>
  <c r="V236" i="21"/>
  <c r="W236" i="21" s="1"/>
  <c r="T236" i="21"/>
  <c r="U236" i="21" s="1"/>
  <c r="X216" i="21"/>
  <c r="T216" i="21"/>
  <c r="V216" i="21"/>
  <c r="D288" i="26"/>
  <c r="D288" i="30"/>
  <c r="V191" i="21"/>
  <c r="X191" i="21"/>
  <c r="T191" i="21"/>
  <c r="V153" i="21"/>
  <c r="W153" i="21" s="1"/>
  <c r="X153" i="21"/>
  <c r="Y153" i="21" s="1"/>
  <c r="T153" i="21"/>
  <c r="U153" i="21" s="1"/>
  <c r="V103" i="21"/>
  <c r="X103" i="21"/>
  <c r="T103" i="21"/>
  <c r="D355" i="26"/>
  <c r="D355" i="30"/>
  <c r="H62" i="18"/>
  <c r="H62" i="32"/>
  <c r="J62" i="32" s="1"/>
  <c r="K62" i="32" s="1"/>
  <c r="J62" i="22"/>
  <c r="H62" i="10"/>
  <c r="L62" i="29"/>
  <c r="M62" i="29" s="1"/>
  <c r="N62" i="29" s="1"/>
  <c r="V87" i="21"/>
  <c r="W87" i="21" s="1"/>
  <c r="X87" i="21"/>
  <c r="Y87" i="21" s="1"/>
  <c r="T87" i="21"/>
  <c r="U87" i="21" s="1"/>
  <c r="D283" i="26"/>
  <c r="D283" i="27" s="1"/>
  <c r="D283" i="30"/>
  <c r="D283" i="31" s="1"/>
  <c r="X128" i="21"/>
  <c r="Y128" i="21" s="1"/>
  <c r="T128" i="21"/>
  <c r="U128" i="21" s="1"/>
  <c r="V128" i="21"/>
  <c r="W128" i="21" s="1"/>
  <c r="X80" i="21"/>
  <c r="Y80" i="21" s="1"/>
  <c r="V80" i="21"/>
  <c r="W80" i="21" s="1"/>
  <c r="T80" i="21"/>
  <c r="U80" i="21" s="1"/>
  <c r="V410" i="21"/>
  <c r="W410" i="21" s="1"/>
  <c r="X410" i="21"/>
  <c r="Y410" i="21" s="1"/>
  <c r="T410" i="21"/>
  <c r="U410" i="21" s="1"/>
  <c r="D392" i="26"/>
  <c r="L67" i="29"/>
  <c r="G26" i="25"/>
  <c r="H67" i="18"/>
  <c r="J67" i="22"/>
  <c r="H67" i="32"/>
  <c r="D392" i="30"/>
  <c r="H67" i="10"/>
  <c r="V442" i="21"/>
  <c r="W442" i="21" s="1"/>
  <c r="X442" i="21"/>
  <c r="Y442" i="21" s="1"/>
  <c r="T442" i="21"/>
  <c r="U442" i="21" s="1"/>
  <c r="R275" i="21"/>
  <c r="H23" i="25" s="1"/>
  <c r="K91" i="23"/>
  <c r="K93" i="22"/>
  <c r="K93" i="23" s="1"/>
  <c r="Q23" i="29"/>
  <c r="S75" i="29"/>
  <c r="T75" i="29" s="1"/>
  <c r="U75" i="29"/>
  <c r="R66" i="29"/>
  <c r="U67" i="29"/>
  <c r="V67" i="29" s="1"/>
  <c r="S67" i="29"/>
  <c r="T67" i="29" s="1"/>
  <c r="O112" i="29"/>
  <c r="P113" i="29"/>
  <c r="Q113" i="29" s="1"/>
  <c r="S21" i="29"/>
  <c r="T21" i="29" s="1"/>
  <c r="U21" i="29"/>
  <c r="V21" i="29" s="1"/>
  <c r="L97" i="23"/>
  <c r="F12" i="24"/>
  <c r="F40" i="24" s="1"/>
  <c r="L98" i="22"/>
  <c r="L98" i="23" s="1"/>
  <c r="U92" i="29"/>
  <c r="V92" i="29" s="1"/>
  <c r="S92" i="29"/>
  <c r="T92" i="29" s="1"/>
  <c r="U83" i="29"/>
  <c r="V83" i="29" s="1"/>
  <c r="S83" i="29"/>
  <c r="T83" i="29" s="1"/>
  <c r="K79" i="23"/>
  <c r="K78" i="22"/>
  <c r="K78" i="23" s="1"/>
  <c r="U103" i="29"/>
  <c r="V103" i="29" s="1"/>
  <c r="S103" i="29"/>
  <c r="T103" i="29" s="1"/>
  <c r="R101" i="29"/>
  <c r="P21" i="29"/>
  <c r="Q21" i="29" s="1"/>
  <c r="U18" i="29"/>
  <c r="V18" i="29" s="1"/>
  <c r="S16" i="29"/>
  <c r="T16" i="29" s="1"/>
  <c r="U16" i="29"/>
  <c r="V16" i="29" s="1"/>
  <c r="S13" i="29"/>
  <c r="T13" i="29" s="1"/>
  <c r="U13" i="29"/>
  <c r="V13" i="29" s="1"/>
  <c r="U118" i="29"/>
  <c r="S118" i="29"/>
  <c r="T118" i="29" s="1"/>
  <c r="U116" i="29"/>
  <c r="T116" i="29"/>
  <c r="S116" i="29"/>
  <c r="L113" i="23"/>
  <c r="L112" i="22"/>
  <c r="P117" i="29"/>
  <c r="Q117" i="29"/>
  <c r="O98" i="29"/>
  <c r="L79" i="23"/>
  <c r="L78" i="22"/>
  <c r="L78" i="23" s="1"/>
  <c r="U77" i="29"/>
  <c r="V77" i="29" s="1"/>
  <c r="S77" i="29"/>
  <c r="T77" i="29" s="1"/>
  <c r="S58" i="29"/>
  <c r="T58" i="29" s="1"/>
  <c r="U58" i="29"/>
  <c r="V58" i="29" s="1"/>
  <c r="K13" i="23"/>
  <c r="L82" i="23"/>
  <c r="U71" i="29"/>
  <c r="V71" i="29" s="1"/>
  <c r="S71" i="29"/>
  <c r="T71" i="29" s="1"/>
  <c r="U106" i="29"/>
  <c r="V106" i="29" s="1"/>
  <c r="S106" i="29"/>
  <c r="T106" i="29" s="1"/>
  <c r="K103" i="23"/>
  <c r="K101" i="22"/>
  <c r="X787" i="21"/>
  <c r="Y787" i="21" s="1"/>
  <c r="T787" i="21"/>
  <c r="U787" i="21" s="1"/>
  <c r="V787" i="21"/>
  <c r="D556" i="30"/>
  <c r="D556" i="26"/>
  <c r="X707" i="21"/>
  <c r="T707" i="21"/>
  <c r="V707" i="21"/>
  <c r="J77" i="22"/>
  <c r="G31" i="25"/>
  <c r="D446" i="30"/>
  <c r="H77" i="32"/>
  <c r="J77" i="32" s="1"/>
  <c r="K77" i="32" s="1"/>
  <c r="D446" i="26"/>
  <c r="L77" i="29"/>
  <c r="M77" i="29" s="1"/>
  <c r="N77" i="29" s="1"/>
  <c r="H77" i="18"/>
  <c r="H77" i="10"/>
  <c r="V642" i="21"/>
  <c r="W642" i="21" s="1"/>
  <c r="X642" i="21"/>
  <c r="Y642" i="21" s="1"/>
  <c r="T642" i="21"/>
  <c r="U642" i="21" s="1"/>
  <c r="V542" i="21"/>
  <c r="W542" i="21" s="1"/>
  <c r="T542" i="21"/>
  <c r="U542" i="21" s="1"/>
  <c r="X542" i="21"/>
  <c r="Y542" i="21" s="1"/>
  <c r="D419" i="30"/>
  <c r="D419" i="31" s="1"/>
  <c r="D419" i="26"/>
  <c r="D419" i="27" s="1"/>
  <c r="X473" i="21"/>
  <c r="Y473" i="21" s="1"/>
  <c r="V473" i="21"/>
  <c r="T473" i="21"/>
  <c r="U473" i="21" s="1"/>
  <c r="X393" i="21"/>
  <c r="Y393" i="21" s="1"/>
  <c r="T393" i="21"/>
  <c r="U393" i="21" s="1"/>
  <c r="V393" i="21"/>
  <c r="W393" i="21" s="1"/>
  <c r="X312" i="21"/>
  <c r="Y312" i="21" s="1"/>
  <c r="T312" i="21"/>
  <c r="U312" i="21" s="1"/>
  <c r="V312" i="21"/>
  <c r="W312" i="21" s="1"/>
  <c r="H56" i="32"/>
  <c r="J56" i="32" s="1"/>
  <c r="K56" i="32" s="1"/>
  <c r="J56" i="22"/>
  <c r="D306" i="30"/>
  <c r="D306" i="31" s="1"/>
  <c r="L56" i="29"/>
  <c r="M56" i="29" s="1"/>
  <c r="N56" i="29" s="1"/>
  <c r="H56" i="18"/>
  <c r="D306" i="26"/>
  <c r="D306" i="27" s="1"/>
  <c r="H56" i="10"/>
  <c r="G22" i="25"/>
  <c r="V231" i="21"/>
  <c r="W231" i="21" s="1"/>
  <c r="X231" i="21"/>
  <c r="Y231" i="21" s="1"/>
  <c r="T231" i="21"/>
  <c r="U231" i="21" s="1"/>
  <c r="V995" i="21"/>
  <c r="W995" i="21" s="1"/>
  <c r="X995" i="21"/>
  <c r="Y995" i="21" s="1"/>
  <c r="T995" i="21"/>
  <c r="U995" i="21" s="1"/>
  <c r="D123" i="30"/>
  <c r="D123" i="26"/>
  <c r="X878" i="21"/>
  <c r="V878" i="21"/>
  <c r="T878" i="21"/>
  <c r="H14" i="32"/>
  <c r="J14" i="32" s="1"/>
  <c r="D40" i="26"/>
  <c r="D40" i="27" s="1"/>
  <c r="D40" i="30"/>
  <c r="D40" i="31" s="1"/>
  <c r="H14" i="18"/>
  <c r="L14" i="29"/>
  <c r="M14" i="29" s="1"/>
  <c r="N14" i="29" s="1"/>
  <c r="H14" i="10"/>
  <c r="J14" i="22"/>
  <c r="V810" i="21"/>
  <c r="X810" i="21"/>
  <c r="T810" i="21"/>
  <c r="V714" i="21"/>
  <c r="W714" i="21" s="1"/>
  <c r="T714" i="21"/>
  <c r="U714" i="21" s="1"/>
  <c r="X714" i="21"/>
  <c r="D452" i="26"/>
  <c r="D452" i="27" s="1"/>
  <c r="D452" i="30"/>
  <c r="D452" i="31" s="1"/>
  <c r="X649" i="21"/>
  <c r="T649" i="21"/>
  <c r="V649" i="21"/>
  <c r="X581" i="21"/>
  <c r="V581" i="21"/>
  <c r="T581" i="21"/>
  <c r="V392" i="21"/>
  <c r="X392" i="21"/>
  <c r="T392" i="21"/>
  <c r="V311" i="21"/>
  <c r="X311" i="21"/>
  <c r="T311" i="21"/>
  <c r="V189" i="21"/>
  <c r="W189" i="21" s="1"/>
  <c r="X189" i="21"/>
  <c r="Y189" i="21" s="1"/>
  <c r="T189" i="21"/>
  <c r="U189" i="21" s="1"/>
  <c r="V67" i="21"/>
  <c r="W67" i="21" s="1"/>
  <c r="X67" i="21"/>
  <c r="Y67" i="21" s="1"/>
  <c r="T67" i="21"/>
  <c r="U67" i="21" s="1"/>
  <c r="X994" i="21"/>
  <c r="V994" i="21"/>
  <c r="T994" i="21"/>
  <c r="X953" i="21"/>
  <c r="T953" i="21"/>
  <c r="V953" i="21"/>
  <c r="T893" i="21"/>
  <c r="V893" i="21"/>
  <c r="X893" i="21"/>
  <c r="X833" i="21"/>
  <c r="Y833" i="21" s="1"/>
  <c r="T833" i="21"/>
  <c r="U833" i="21" s="1"/>
  <c r="V833" i="21"/>
  <c r="W833" i="21" s="1"/>
  <c r="H115" i="10"/>
  <c r="L115" i="29"/>
  <c r="M115" i="29" s="1"/>
  <c r="N115" i="29" s="1"/>
  <c r="H115" i="18"/>
  <c r="H115" i="32"/>
  <c r="J115" i="32" s="1"/>
  <c r="K115" i="32" s="1"/>
  <c r="J115" i="22"/>
  <c r="D582" i="26"/>
  <c r="D582" i="27" s="1"/>
  <c r="D582" i="30"/>
  <c r="D582" i="31" s="1"/>
  <c r="X785" i="21"/>
  <c r="T785" i="21"/>
  <c r="V785" i="21"/>
  <c r="X656" i="21"/>
  <c r="V656" i="21"/>
  <c r="T656" i="21"/>
  <c r="V588" i="21"/>
  <c r="W588" i="21" s="1"/>
  <c r="T588" i="21"/>
  <c r="U588" i="21" s="1"/>
  <c r="X588" i="21"/>
  <c r="D424" i="30"/>
  <c r="D424" i="31" s="1"/>
  <c r="D424" i="26"/>
  <c r="D424" i="27" s="1"/>
  <c r="V500" i="21"/>
  <c r="X500" i="21"/>
  <c r="T500" i="21"/>
  <c r="X459" i="21"/>
  <c r="Y459" i="21" s="1"/>
  <c r="T459" i="21"/>
  <c r="U459" i="21" s="1"/>
  <c r="V459" i="21"/>
  <c r="W459" i="21" s="1"/>
  <c r="X346" i="21"/>
  <c r="T346" i="21"/>
  <c r="V346" i="21"/>
  <c r="V163" i="21"/>
  <c r="W163" i="21" s="1"/>
  <c r="X163" i="21"/>
  <c r="Y163" i="21" s="1"/>
  <c r="T163" i="21"/>
  <c r="U163" i="21" s="1"/>
  <c r="D214" i="30"/>
  <c r="D214" i="31" s="1"/>
  <c r="D214" i="26"/>
  <c r="D214" i="27" s="1"/>
  <c r="X1046" i="21"/>
  <c r="T1046" i="21"/>
  <c r="V1046" i="21"/>
  <c r="X1022" i="21"/>
  <c r="V1022" i="21"/>
  <c r="T1022" i="21"/>
  <c r="V960" i="21"/>
  <c r="W960" i="21" s="1"/>
  <c r="X960" i="21"/>
  <c r="T960" i="21"/>
  <c r="U960" i="21" s="1"/>
  <c r="X1000" i="21"/>
  <c r="Y1000" i="21" s="1"/>
  <c r="T1000" i="21"/>
  <c r="U1000" i="21" s="1"/>
  <c r="V1000" i="21"/>
  <c r="W1000" i="21" s="1"/>
  <c r="D135" i="26"/>
  <c r="D135" i="27" s="1"/>
  <c r="D135" i="30"/>
  <c r="D135" i="31" s="1"/>
  <c r="X955" i="21"/>
  <c r="Y955" i="21" s="1"/>
  <c r="T955" i="21"/>
  <c r="U955" i="21" s="1"/>
  <c r="V955" i="21"/>
  <c r="W955" i="21" s="1"/>
  <c r="T899" i="21"/>
  <c r="V899" i="21"/>
  <c r="X899" i="21"/>
  <c r="X863" i="21"/>
  <c r="Y863" i="21" s="1"/>
  <c r="T863" i="21"/>
  <c r="U863" i="21" s="1"/>
  <c r="V863" i="21"/>
  <c r="X831" i="21"/>
  <c r="Y831" i="21" s="1"/>
  <c r="T831" i="21"/>
  <c r="U831" i="21" s="1"/>
  <c r="V831" i="21"/>
  <c r="W831" i="21" s="1"/>
  <c r="H114" i="10"/>
  <c r="J114" i="22"/>
  <c r="H114" i="18"/>
  <c r="H114" i="32"/>
  <c r="J114" i="32" s="1"/>
  <c r="K114" i="32" s="1"/>
  <c r="D581" i="30"/>
  <c r="D581" i="31" s="1"/>
  <c r="D581" i="26"/>
  <c r="D581" i="27" s="1"/>
  <c r="L114" i="29"/>
  <c r="M114" i="29" s="1"/>
  <c r="N114" i="29" s="1"/>
  <c r="X799" i="21"/>
  <c r="V799" i="21"/>
  <c r="T799" i="21"/>
  <c r="D568" i="30"/>
  <c r="D568" i="26"/>
  <c r="X767" i="21"/>
  <c r="T767" i="21"/>
  <c r="V767" i="21"/>
  <c r="D480" i="30"/>
  <c r="D480" i="31" s="1"/>
  <c r="D480" i="26"/>
  <c r="D480" i="27" s="1"/>
  <c r="X735" i="21"/>
  <c r="T735" i="21"/>
  <c r="V735" i="21"/>
  <c r="W735" i="21" s="1"/>
  <c r="D486" i="26"/>
  <c r="D486" i="27" s="1"/>
  <c r="D486" i="30"/>
  <c r="D486" i="31" s="1"/>
  <c r="X687" i="21"/>
  <c r="Y687" i="21" s="1"/>
  <c r="V687" i="21"/>
  <c r="W687" i="21" s="1"/>
  <c r="T687" i="21"/>
  <c r="U687" i="21" s="1"/>
  <c r="X654" i="21"/>
  <c r="T654" i="21"/>
  <c r="V654" i="21"/>
  <c r="V618" i="21"/>
  <c r="W618" i="21" s="1"/>
  <c r="X618" i="21"/>
  <c r="Y618" i="21" s="1"/>
  <c r="T618" i="21"/>
  <c r="U618" i="21" s="1"/>
  <c r="V586" i="21"/>
  <c r="X586" i="21"/>
  <c r="T586" i="21"/>
  <c r="V554" i="21"/>
  <c r="W554" i="21" s="1"/>
  <c r="X554" i="21"/>
  <c r="Y554" i="21" s="1"/>
  <c r="T554" i="21"/>
  <c r="U554" i="21" s="1"/>
  <c r="V518" i="21"/>
  <c r="W518" i="21" s="1"/>
  <c r="X518" i="21"/>
  <c r="Y518" i="21" s="1"/>
  <c r="T518" i="21"/>
  <c r="U518" i="21" s="1"/>
  <c r="V486" i="21"/>
  <c r="X486" i="21"/>
  <c r="T486" i="21"/>
  <c r="X453" i="21"/>
  <c r="T453" i="21"/>
  <c r="V453" i="21"/>
  <c r="X421" i="21"/>
  <c r="T421" i="21"/>
  <c r="U421" i="21" s="1"/>
  <c r="V421" i="21"/>
  <c r="X389" i="21"/>
  <c r="Y389" i="21" s="1"/>
  <c r="V389" i="21"/>
  <c r="W389" i="21" s="1"/>
  <c r="T389" i="21"/>
  <c r="U389" i="21" s="1"/>
  <c r="X340" i="21"/>
  <c r="T340" i="21"/>
  <c r="V340" i="21"/>
  <c r="X308" i="21"/>
  <c r="T308" i="21"/>
  <c r="V308" i="21"/>
  <c r="X267" i="21"/>
  <c r="Y267" i="21" s="1"/>
  <c r="T267" i="21"/>
  <c r="U267" i="21" s="1"/>
  <c r="V267" i="21"/>
  <c r="W267" i="21" s="1"/>
  <c r="V227" i="21"/>
  <c r="T227" i="21"/>
  <c r="X227" i="21"/>
  <c r="V190" i="21"/>
  <c r="X190" i="21"/>
  <c r="T190" i="21"/>
  <c r="V1028" i="21"/>
  <c r="X1028" i="21"/>
  <c r="T1028" i="21"/>
  <c r="X1007" i="21"/>
  <c r="Y1007" i="21" s="1"/>
  <c r="T1007" i="21"/>
  <c r="U1007" i="21" s="1"/>
  <c r="V1007" i="21"/>
  <c r="W1007" i="21" s="1"/>
  <c r="V974" i="21"/>
  <c r="T974" i="21"/>
  <c r="X974" i="21"/>
  <c r="D115" i="30"/>
  <c r="D115" i="26"/>
  <c r="V938" i="21"/>
  <c r="W938" i="21" s="1"/>
  <c r="X938" i="21"/>
  <c r="Y938" i="21" s="1"/>
  <c r="T938" i="21"/>
  <c r="U938" i="21" s="1"/>
  <c r="D100" i="26"/>
  <c r="D100" i="27" s="1"/>
  <c r="D100" i="30"/>
  <c r="D100" i="31" s="1"/>
  <c r="V922" i="21"/>
  <c r="X922" i="21"/>
  <c r="T922" i="21"/>
  <c r="U922" i="21" s="1"/>
  <c r="H28" i="32"/>
  <c r="J28" i="22"/>
  <c r="D103" i="30"/>
  <c r="H28" i="18"/>
  <c r="L28" i="29"/>
  <c r="H28" i="10"/>
  <c r="D103" i="26"/>
  <c r="X902" i="21"/>
  <c r="V902" i="21"/>
  <c r="T902" i="21"/>
  <c r="D50" i="30"/>
  <c r="D50" i="31" s="1"/>
  <c r="D50" i="26"/>
  <c r="D50" i="27" s="1"/>
  <c r="X874" i="21"/>
  <c r="Y874" i="21" s="1"/>
  <c r="V874" i="21"/>
  <c r="W874" i="21" s="1"/>
  <c r="T874" i="21"/>
  <c r="U874" i="21" s="1"/>
  <c r="D31" i="30"/>
  <c r="D31" i="31" s="1"/>
  <c r="D31" i="26"/>
  <c r="D31" i="27" s="1"/>
  <c r="V838" i="21"/>
  <c r="T838" i="21"/>
  <c r="X838" i="21"/>
  <c r="V806" i="21"/>
  <c r="X806" i="21"/>
  <c r="T806" i="21"/>
  <c r="V774" i="21"/>
  <c r="X774" i="21"/>
  <c r="T774" i="21"/>
  <c r="V742" i="21"/>
  <c r="W742" i="21" s="1"/>
  <c r="X742" i="21"/>
  <c r="T742" i="21"/>
  <c r="V694" i="21"/>
  <c r="X694" i="21"/>
  <c r="T694" i="21"/>
  <c r="D443" i="30"/>
  <c r="H75" i="18"/>
  <c r="L75" i="29"/>
  <c r="M75" i="29" s="1"/>
  <c r="N75" i="29" s="1"/>
  <c r="H75" i="10"/>
  <c r="J75" i="22"/>
  <c r="H75" i="32"/>
  <c r="J75" i="32" s="1"/>
  <c r="D443" i="26"/>
  <c r="X645" i="21"/>
  <c r="Y645" i="21" s="1"/>
  <c r="V645" i="21"/>
  <c r="W645" i="21" s="1"/>
  <c r="T645" i="21"/>
  <c r="U645" i="21" s="1"/>
  <c r="X609" i="21"/>
  <c r="Y609" i="21" s="1"/>
  <c r="T609" i="21"/>
  <c r="U609" i="21" s="1"/>
  <c r="V609" i="21"/>
  <c r="W609" i="21" s="1"/>
  <c r="T577" i="21"/>
  <c r="X577" i="21"/>
  <c r="V577" i="21"/>
  <c r="X545" i="21"/>
  <c r="T545" i="21"/>
  <c r="V545" i="21"/>
  <c r="X509" i="21"/>
  <c r="Y509" i="21" s="1"/>
  <c r="T509" i="21"/>
  <c r="U509" i="21" s="1"/>
  <c r="V509" i="21"/>
  <c r="W509" i="21" s="1"/>
  <c r="V472" i="21"/>
  <c r="W472" i="21" s="1"/>
  <c r="X472" i="21"/>
  <c r="Y472" i="21" s="1"/>
  <c r="T472" i="21"/>
  <c r="U472" i="21" s="1"/>
  <c r="V440" i="21"/>
  <c r="X440" i="21"/>
  <c r="T440" i="21"/>
  <c r="V388" i="21"/>
  <c r="X388" i="21"/>
  <c r="T388" i="21"/>
  <c r="V355" i="21"/>
  <c r="X355" i="21"/>
  <c r="T355" i="21"/>
  <c r="X306" i="21"/>
  <c r="V306" i="21"/>
  <c r="T306" i="21"/>
  <c r="V266" i="21"/>
  <c r="W266" i="21" s="1"/>
  <c r="T266" i="21"/>
  <c r="U266" i="21" s="1"/>
  <c r="X266" i="21"/>
  <c r="Y266" i="21" s="1"/>
  <c r="X246" i="21"/>
  <c r="V246" i="21"/>
  <c r="T246" i="21"/>
  <c r="X202" i="21"/>
  <c r="V202" i="21"/>
  <c r="T202" i="21"/>
  <c r="D233" i="30"/>
  <c r="D233" i="31" s="1"/>
  <c r="D233" i="26"/>
  <c r="D233" i="27" s="1"/>
  <c r="V164" i="21"/>
  <c r="X164" i="21"/>
  <c r="T164" i="21"/>
  <c r="D328" i="30"/>
  <c r="D328" i="31" s="1"/>
  <c r="D328" i="26"/>
  <c r="D328" i="27" s="1"/>
  <c r="V115" i="21"/>
  <c r="W115" i="21" s="1"/>
  <c r="T115" i="21"/>
  <c r="U115" i="21" s="1"/>
  <c r="X115" i="21"/>
  <c r="Y115" i="21" s="1"/>
  <c r="X1047" i="21"/>
  <c r="Y1047" i="21" s="1"/>
  <c r="V1047" i="21"/>
  <c r="W1047" i="21" s="1"/>
  <c r="T1047" i="21"/>
  <c r="U1047" i="21" s="1"/>
  <c r="D498" i="26"/>
  <c r="D498" i="27" s="1"/>
  <c r="D498" i="30"/>
  <c r="D498" i="31" s="1"/>
  <c r="X1019" i="21"/>
  <c r="Y1019" i="21" s="1"/>
  <c r="T1019" i="21"/>
  <c r="U1019" i="21" s="1"/>
  <c r="V1019" i="21"/>
  <c r="X949" i="21"/>
  <c r="T949" i="21"/>
  <c r="V949" i="21"/>
  <c r="D109" i="26"/>
  <c r="D109" i="27" s="1"/>
  <c r="D109" i="30"/>
  <c r="D109" i="31" s="1"/>
  <c r="T881" i="21"/>
  <c r="V881" i="21"/>
  <c r="X881" i="21"/>
  <c r="X845" i="21"/>
  <c r="T845" i="21"/>
  <c r="V845" i="21"/>
  <c r="X813" i="21"/>
  <c r="T813" i="21"/>
  <c r="V813" i="21"/>
  <c r="H97" i="18"/>
  <c r="L97" i="29"/>
  <c r="H97" i="10"/>
  <c r="D515" i="30"/>
  <c r="D515" i="26"/>
  <c r="H97" i="32"/>
  <c r="J97" i="22"/>
  <c r="X781" i="21"/>
  <c r="T781" i="21"/>
  <c r="V781" i="21"/>
  <c r="W781" i="21" s="1"/>
  <c r="X733" i="21"/>
  <c r="V733" i="21"/>
  <c r="T733" i="21"/>
  <c r="X701" i="21"/>
  <c r="T701" i="21"/>
  <c r="V701" i="21"/>
  <c r="X669" i="21"/>
  <c r="T669" i="21"/>
  <c r="V669" i="21"/>
  <c r="V636" i="21"/>
  <c r="T636" i="21"/>
  <c r="X636" i="21"/>
  <c r="V600" i="21"/>
  <c r="X600" i="21"/>
  <c r="T600" i="21"/>
  <c r="V564" i="21"/>
  <c r="T564" i="21"/>
  <c r="X564" i="21"/>
  <c r="V512" i="21"/>
  <c r="T512" i="21"/>
  <c r="X512" i="21"/>
  <c r="T471" i="21"/>
  <c r="U471" i="21" s="1"/>
  <c r="X471" i="21"/>
  <c r="Y471" i="21" s="1"/>
  <c r="V471" i="21"/>
  <c r="W471" i="21" s="1"/>
  <c r="X435" i="21"/>
  <c r="Y435" i="21" s="1"/>
  <c r="T435" i="21"/>
  <c r="U435" i="21" s="1"/>
  <c r="V435" i="21"/>
  <c r="W435" i="21" s="1"/>
  <c r="X391" i="21"/>
  <c r="Y391" i="21" s="1"/>
  <c r="T391" i="21"/>
  <c r="U391" i="21" s="1"/>
  <c r="V391" i="21"/>
  <c r="W391" i="21" s="1"/>
  <c r="X358" i="21"/>
  <c r="T358" i="21"/>
  <c r="V358" i="21"/>
  <c r="D386" i="26"/>
  <c r="D386" i="27" s="1"/>
  <c r="D386" i="30"/>
  <c r="D386" i="31" s="1"/>
  <c r="X326" i="21"/>
  <c r="T326" i="21"/>
  <c r="V326" i="21"/>
  <c r="X277" i="21"/>
  <c r="Y277" i="21" s="1"/>
  <c r="T277" i="21"/>
  <c r="U277" i="21" s="1"/>
  <c r="V277" i="21"/>
  <c r="W277" i="21" s="1"/>
  <c r="D268" i="30"/>
  <c r="H51" i="10"/>
  <c r="L51" i="29"/>
  <c r="M51" i="29" s="1"/>
  <c r="N51" i="29" s="1"/>
  <c r="H51" i="18"/>
  <c r="J51" i="22"/>
  <c r="H51" i="32"/>
  <c r="J51" i="32" s="1"/>
  <c r="K51" i="32" s="1"/>
  <c r="D268" i="26"/>
  <c r="V237" i="21"/>
  <c r="W237" i="21" s="1"/>
  <c r="X237" i="21"/>
  <c r="Y237" i="21" s="1"/>
  <c r="T237" i="21"/>
  <c r="U237" i="21" s="1"/>
  <c r="G20" i="25"/>
  <c r="X184" i="21"/>
  <c r="Y184" i="21" s="1"/>
  <c r="T184" i="21"/>
  <c r="U184" i="21" s="1"/>
  <c r="V184" i="21"/>
  <c r="W184" i="21" s="1"/>
  <c r="D220" i="26"/>
  <c r="D220" i="30"/>
  <c r="X142" i="21"/>
  <c r="Y142" i="21" s="1"/>
  <c r="T142" i="21"/>
  <c r="U142" i="21" s="1"/>
  <c r="V142" i="21"/>
  <c r="W142" i="21" s="1"/>
  <c r="D207" i="30"/>
  <c r="D207" i="31" s="1"/>
  <c r="D207" i="26"/>
  <c r="D207" i="27" s="1"/>
  <c r="X88" i="21"/>
  <c r="T88" i="21"/>
  <c r="V88" i="21"/>
  <c r="X110" i="21"/>
  <c r="Y110" i="21" s="1"/>
  <c r="T110" i="21"/>
  <c r="U110" i="21" s="1"/>
  <c r="V110" i="21"/>
  <c r="W110" i="21" s="1"/>
  <c r="V968" i="21"/>
  <c r="T968" i="21"/>
  <c r="X968" i="21"/>
  <c r="X864" i="21"/>
  <c r="Y864" i="21" s="1"/>
  <c r="T864" i="21"/>
  <c r="U864" i="21" s="1"/>
  <c r="V864" i="21"/>
  <c r="X1037" i="21"/>
  <c r="Y1037" i="21" s="1"/>
  <c r="V1037" i="21"/>
  <c r="W1037" i="21" s="1"/>
  <c r="T1037" i="21"/>
  <c r="U1037" i="21" s="1"/>
  <c r="V1025" i="21"/>
  <c r="W1025" i="21" s="1"/>
  <c r="X1025" i="21"/>
  <c r="Y1025" i="21" s="1"/>
  <c r="T1025" i="21"/>
  <c r="U1025" i="21" s="1"/>
  <c r="X1013" i="21"/>
  <c r="T1013" i="21"/>
  <c r="V1013" i="21"/>
  <c r="X996" i="21"/>
  <c r="Y996" i="21" s="1"/>
  <c r="T996" i="21"/>
  <c r="U996" i="21" s="1"/>
  <c r="V996" i="21"/>
  <c r="W996" i="21" s="1"/>
  <c r="X935" i="21"/>
  <c r="Y935" i="21" s="1"/>
  <c r="T935" i="21"/>
  <c r="U935" i="21" s="1"/>
  <c r="V935" i="21"/>
  <c r="W935" i="21" s="1"/>
  <c r="D91" i="26"/>
  <c r="D91" i="27" s="1"/>
  <c r="D91" i="30"/>
  <c r="D91" i="31" s="1"/>
  <c r="X927" i="21"/>
  <c r="Y927" i="21" s="1"/>
  <c r="T927" i="21"/>
  <c r="U927" i="21" s="1"/>
  <c r="V927" i="21"/>
  <c r="W927" i="21" s="1"/>
  <c r="D104" i="26"/>
  <c r="D104" i="27" s="1"/>
  <c r="D104" i="30"/>
  <c r="D104" i="31" s="1"/>
  <c r="T919" i="21"/>
  <c r="V919" i="21"/>
  <c r="X919" i="21"/>
  <c r="D66" i="30"/>
  <c r="D66" i="31" s="1"/>
  <c r="D66" i="26"/>
  <c r="D66" i="27" s="1"/>
  <c r="T907" i="21"/>
  <c r="V907" i="21"/>
  <c r="X907" i="21"/>
  <c r="J20" i="22"/>
  <c r="D53" i="26"/>
  <c r="D53" i="30"/>
  <c r="H20" i="18"/>
  <c r="L20" i="29"/>
  <c r="M20" i="29" s="1"/>
  <c r="N20" i="29" s="1"/>
  <c r="H20" i="10"/>
  <c r="H20" i="32"/>
  <c r="T879" i="21"/>
  <c r="V879" i="21"/>
  <c r="X879" i="21"/>
  <c r="X859" i="21"/>
  <c r="Y859" i="21" s="1"/>
  <c r="T859" i="21"/>
  <c r="U859" i="21" s="1"/>
  <c r="V859" i="21"/>
  <c r="X843" i="21"/>
  <c r="V843" i="21"/>
  <c r="T843" i="21"/>
  <c r="X827" i="21"/>
  <c r="T827" i="21"/>
  <c r="V827" i="21"/>
  <c r="X811" i="21"/>
  <c r="T811" i="21"/>
  <c r="V811" i="21"/>
  <c r="X795" i="21"/>
  <c r="Y795" i="21" s="1"/>
  <c r="T795" i="21"/>
  <c r="U795" i="21" s="1"/>
  <c r="V795" i="21"/>
  <c r="W795" i="21" s="1"/>
  <c r="D575" i="30"/>
  <c r="D575" i="31" s="1"/>
  <c r="D575" i="26"/>
  <c r="D575" i="27" s="1"/>
  <c r="T779" i="21"/>
  <c r="U779" i="21" s="1"/>
  <c r="X779" i="21"/>
  <c r="Y779" i="21" s="1"/>
  <c r="V779" i="21"/>
  <c r="W779" i="21" s="1"/>
  <c r="X763" i="21"/>
  <c r="V763" i="21"/>
  <c r="T763" i="21"/>
  <c r="U763" i="21" s="1"/>
  <c r="D477" i="30"/>
  <c r="D477" i="31" s="1"/>
  <c r="D477" i="26"/>
  <c r="D477" i="27" s="1"/>
  <c r="X747" i="21"/>
  <c r="T747" i="21"/>
  <c r="V747" i="21"/>
  <c r="D489" i="26"/>
  <c r="D489" i="27" s="1"/>
  <c r="D489" i="30"/>
  <c r="D489" i="31" s="1"/>
  <c r="X731" i="21"/>
  <c r="T731" i="21"/>
  <c r="V731" i="21"/>
  <c r="X715" i="21"/>
  <c r="V715" i="21"/>
  <c r="W715" i="21" s="1"/>
  <c r="T715" i="21"/>
  <c r="U715" i="21" s="1"/>
  <c r="D453" i="30"/>
  <c r="D453" i="31" s="1"/>
  <c r="D453" i="26"/>
  <c r="D453" i="27" s="1"/>
  <c r="X699" i="21"/>
  <c r="T699" i="21"/>
  <c r="V699" i="21"/>
  <c r="X683" i="21"/>
  <c r="V683" i="21"/>
  <c r="T683" i="21"/>
  <c r="X667" i="21"/>
  <c r="T667" i="21"/>
  <c r="V667" i="21"/>
  <c r="V650" i="21"/>
  <c r="W650" i="21" s="1"/>
  <c r="X650" i="21"/>
  <c r="Y650" i="21" s="1"/>
  <c r="T650" i="21"/>
  <c r="U650" i="21" s="1"/>
  <c r="D315" i="26"/>
  <c r="D315" i="27" s="1"/>
  <c r="D315" i="30"/>
  <c r="D315" i="31" s="1"/>
  <c r="V630" i="21"/>
  <c r="W630" i="21" s="1"/>
  <c r="T630" i="21"/>
  <c r="U630" i="21" s="1"/>
  <c r="X630" i="21"/>
  <c r="Y630" i="21" s="1"/>
  <c r="V614" i="21"/>
  <c r="T614" i="21"/>
  <c r="X614" i="21"/>
  <c r="V598" i="21"/>
  <c r="W598" i="21" s="1"/>
  <c r="X598" i="21"/>
  <c r="Y598" i="21" s="1"/>
  <c r="T598" i="21"/>
  <c r="U598" i="21" s="1"/>
  <c r="V582" i="21"/>
  <c r="T582" i="21"/>
  <c r="X582" i="21"/>
  <c r="V566" i="21"/>
  <c r="T566" i="21"/>
  <c r="X566" i="21"/>
  <c r="T550" i="21"/>
  <c r="V550" i="21"/>
  <c r="X550" i="21"/>
  <c r="V530" i="21"/>
  <c r="W530" i="21" s="1"/>
  <c r="X530" i="21"/>
  <c r="Y530" i="21" s="1"/>
  <c r="T530" i="21"/>
  <c r="U530" i="21" s="1"/>
  <c r="V514" i="21"/>
  <c r="X514" i="21"/>
  <c r="T514" i="21"/>
  <c r="V498" i="21"/>
  <c r="W498" i="21" s="1"/>
  <c r="X498" i="21"/>
  <c r="Y498" i="21" s="1"/>
  <c r="T498" i="21"/>
  <c r="U498" i="21" s="1"/>
  <c r="V478" i="21"/>
  <c r="W478" i="21" s="1"/>
  <c r="X478" i="21"/>
  <c r="Y478" i="21" s="1"/>
  <c r="T478" i="21"/>
  <c r="U478" i="21" s="1"/>
  <c r="X465" i="21"/>
  <c r="Y465" i="21" s="1"/>
  <c r="T465" i="21"/>
  <c r="U465" i="21" s="1"/>
  <c r="V465" i="21"/>
  <c r="W465" i="21" s="1"/>
  <c r="X449" i="21"/>
  <c r="V449" i="21"/>
  <c r="T449" i="21"/>
  <c r="X433" i="21"/>
  <c r="Y433" i="21" s="1"/>
  <c r="T433" i="21"/>
  <c r="U433" i="21" s="1"/>
  <c r="V433" i="21"/>
  <c r="W433" i="21" s="1"/>
  <c r="X417" i="21"/>
  <c r="T417" i="21"/>
  <c r="V417" i="21"/>
  <c r="X401" i="21"/>
  <c r="T401" i="21"/>
  <c r="V401" i="21"/>
  <c r="X385" i="21"/>
  <c r="Y385" i="21" s="1"/>
  <c r="T385" i="21"/>
  <c r="U385" i="21" s="1"/>
  <c r="V385" i="21"/>
  <c r="H106" i="32"/>
  <c r="J106" i="32" s="1"/>
  <c r="K106" i="32" s="1"/>
  <c r="H106" i="18"/>
  <c r="L106" i="29"/>
  <c r="M106" i="29" s="1"/>
  <c r="N106" i="29" s="1"/>
  <c r="H106" i="10"/>
  <c r="J106" i="22"/>
  <c r="D548" i="30"/>
  <c r="D548" i="31" s="1"/>
  <c r="D548" i="26"/>
  <c r="D548" i="27" s="1"/>
  <c r="X368" i="21"/>
  <c r="T368" i="21"/>
  <c r="V368" i="21"/>
  <c r="X352" i="21"/>
  <c r="T352" i="21"/>
  <c r="V352" i="21"/>
  <c r="X336" i="21"/>
  <c r="T336" i="21"/>
  <c r="V336" i="21"/>
  <c r="T320" i="21"/>
  <c r="X320" i="21"/>
  <c r="V320" i="21"/>
  <c r="T303" i="21"/>
  <c r="V303" i="21"/>
  <c r="X303" i="21"/>
  <c r="X279" i="21"/>
  <c r="Y279" i="21" s="1"/>
  <c r="T279" i="21"/>
  <c r="U279" i="21" s="1"/>
  <c r="V279" i="21"/>
  <c r="W279" i="21" s="1"/>
  <c r="D270" i="26"/>
  <c r="D270" i="27" s="1"/>
  <c r="D270" i="30"/>
  <c r="D270" i="31" s="1"/>
  <c r="X263" i="21"/>
  <c r="T263" i="21"/>
  <c r="V263" i="21"/>
  <c r="V239" i="21"/>
  <c r="W239" i="21" s="1"/>
  <c r="X239" i="21"/>
  <c r="Y239" i="21" s="1"/>
  <c r="T239" i="21"/>
  <c r="U239" i="21" s="1"/>
  <c r="X223" i="21"/>
  <c r="Y223" i="21" s="1"/>
  <c r="V223" i="21"/>
  <c r="W223" i="21" s="1"/>
  <c r="T223" i="21"/>
  <c r="U223" i="21" s="1"/>
  <c r="D264" i="26"/>
  <c r="D264" i="27" s="1"/>
  <c r="D264" i="30"/>
  <c r="D264" i="31" s="1"/>
  <c r="V207" i="21"/>
  <c r="W207" i="21" s="1"/>
  <c r="X207" i="21"/>
  <c r="Y207" i="21" s="1"/>
  <c r="T207" i="21"/>
  <c r="U207" i="21" s="1"/>
  <c r="D249" i="30"/>
  <c r="D249" i="31" s="1"/>
  <c r="D249" i="26"/>
  <c r="D249" i="27" s="1"/>
  <c r="X186" i="21"/>
  <c r="V186" i="21"/>
  <c r="T186" i="21"/>
  <c r="T1044" i="21"/>
  <c r="X1044" i="21"/>
  <c r="V1044" i="21"/>
  <c r="V1003" i="21"/>
  <c r="W1003" i="21" s="1"/>
  <c r="T1003" i="21"/>
  <c r="U1003" i="21" s="1"/>
  <c r="X1003" i="21"/>
  <c r="Y1003" i="21" s="1"/>
  <c r="D126" i="30"/>
  <c r="D126" i="31" s="1"/>
  <c r="D126" i="26"/>
  <c r="D126" i="27" s="1"/>
  <c r="V986" i="21"/>
  <c r="X986" i="21"/>
  <c r="T986" i="21"/>
  <c r="V962" i="21"/>
  <c r="W962" i="21" s="1"/>
  <c r="X962" i="21"/>
  <c r="Y962" i="21" s="1"/>
  <c r="T962" i="21"/>
  <c r="U962" i="21" s="1"/>
  <c r="V954" i="21"/>
  <c r="X954" i="21"/>
  <c r="T954" i="21"/>
  <c r="H35" i="10"/>
  <c r="D158" i="26"/>
  <c r="D158" i="27" s="1"/>
  <c r="D158" i="30"/>
  <c r="D158" i="31" s="1"/>
  <c r="H35" i="18"/>
  <c r="L35" i="29"/>
  <c r="M35" i="29" s="1"/>
  <c r="N35" i="29" s="1"/>
  <c r="H35" i="32"/>
  <c r="J35" i="32" s="1"/>
  <c r="K35" i="32" s="1"/>
  <c r="J35" i="22"/>
  <c r="X910" i="21"/>
  <c r="Y910" i="21" s="1"/>
  <c r="V910" i="21"/>
  <c r="T910" i="21"/>
  <c r="U910" i="21" s="1"/>
  <c r="L23" i="29"/>
  <c r="M23" i="29" s="1"/>
  <c r="N23" i="29" s="1"/>
  <c r="H23" i="32"/>
  <c r="J23" i="32" s="1"/>
  <c r="K23" i="32" s="1"/>
  <c r="J23" i="22"/>
  <c r="H23" i="10"/>
  <c r="D56" i="26"/>
  <c r="D56" i="27" s="1"/>
  <c r="D56" i="30"/>
  <c r="D56" i="31" s="1"/>
  <c r="H23" i="18"/>
  <c r="X882" i="21"/>
  <c r="V882" i="21"/>
  <c r="T882" i="21"/>
  <c r="L13" i="29"/>
  <c r="H13" i="10"/>
  <c r="D39" i="26"/>
  <c r="J13" i="22"/>
  <c r="H13" i="32"/>
  <c r="D39" i="30"/>
  <c r="H13" i="18"/>
  <c r="X866" i="21"/>
  <c r="Y866" i="21" s="1"/>
  <c r="V866" i="21"/>
  <c r="T866" i="21"/>
  <c r="U866" i="21" s="1"/>
  <c r="X850" i="21"/>
  <c r="V850" i="21"/>
  <c r="T850" i="21"/>
  <c r="X834" i="21"/>
  <c r="V834" i="21"/>
  <c r="T834" i="21"/>
  <c r="V818" i="21"/>
  <c r="T818" i="21"/>
  <c r="X818" i="21"/>
  <c r="V802" i="21"/>
  <c r="X802" i="21"/>
  <c r="T802" i="21"/>
  <c r="D571" i="26"/>
  <c r="D571" i="27" s="1"/>
  <c r="D571" i="30"/>
  <c r="D571" i="31" s="1"/>
  <c r="V786" i="21"/>
  <c r="T786" i="21"/>
  <c r="X786" i="21"/>
  <c r="D554" i="26"/>
  <c r="D554" i="30"/>
  <c r="G35" i="25"/>
  <c r="V770" i="21"/>
  <c r="T770" i="21"/>
  <c r="U770" i="21" s="1"/>
  <c r="X770" i="21"/>
  <c r="Y770" i="21" s="1"/>
  <c r="V754" i="21"/>
  <c r="W754" i="21" s="1"/>
  <c r="T754" i="21"/>
  <c r="U754" i="21" s="1"/>
  <c r="X754" i="21"/>
  <c r="Y754" i="21" s="1"/>
  <c r="D468" i="26"/>
  <c r="D468" i="27" s="1"/>
  <c r="D468" i="30"/>
  <c r="D468" i="31" s="1"/>
  <c r="V738" i="21"/>
  <c r="W738" i="21" s="1"/>
  <c r="X738" i="21"/>
  <c r="T738" i="21"/>
  <c r="V722" i="21"/>
  <c r="X722" i="21"/>
  <c r="T722" i="21"/>
  <c r="D461" i="26"/>
  <c r="D461" i="27" s="1"/>
  <c r="D461" i="30"/>
  <c r="D461" i="31" s="1"/>
  <c r="V706" i="21"/>
  <c r="X706" i="21"/>
  <c r="T706" i="21"/>
  <c r="V690" i="21"/>
  <c r="T690" i="21"/>
  <c r="X690" i="21"/>
  <c r="V674" i="21"/>
  <c r="X674" i="21"/>
  <c r="T674" i="21"/>
  <c r="D366" i="26"/>
  <c r="D366" i="27" s="1"/>
  <c r="D366" i="30"/>
  <c r="D366" i="31" s="1"/>
  <c r="V657" i="21"/>
  <c r="W657" i="21" s="1"/>
  <c r="X657" i="21"/>
  <c r="Y657" i="21" s="1"/>
  <c r="T657" i="21"/>
  <c r="U657" i="21" s="1"/>
  <c r="D318" i="30"/>
  <c r="D318" i="31" s="1"/>
  <c r="D318" i="26"/>
  <c r="D318" i="27" s="1"/>
  <c r="X641" i="21"/>
  <c r="Y641" i="21" s="1"/>
  <c r="V641" i="21"/>
  <c r="W641" i="21" s="1"/>
  <c r="T641" i="21"/>
  <c r="U641" i="21" s="1"/>
  <c r="X621" i="21"/>
  <c r="Y621" i="21" s="1"/>
  <c r="T621" i="21"/>
  <c r="U621" i="21" s="1"/>
  <c r="V621" i="21"/>
  <c r="W621" i="21" s="1"/>
  <c r="X605" i="21"/>
  <c r="T605" i="21"/>
  <c r="V605" i="21"/>
  <c r="X589" i="21"/>
  <c r="V589" i="21"/>
  <c r="T589" i="21"/>
  <c r="T573" i="21"/>
  <c r="X573" i="21"/>
  <c r="V573" i="21"/>
  <c r="X557" i="21"/>
  <c r="T557" i="21"/>
  <c r="V557" i="21"/>
  <c r="X541" i="21"/>
  <c r="Y541" i="21" s="1"/>
  <c r="T541" i="21"/>
  <c r="U541" i="21" s="1"/>
  <c r="V541" i="21"/>
  <c r="W541" i="21" s="1"/>
  <c r="D418" i="26"/>
  <c r="D418" i="30"/>
  <c r="X521" i="21"/>
  <c r="Y521" i="21" s="1"/>
  <c r="T521" i="21"/>
  <c r="U521" i="21" s="1"/>
  <c r="V521" i="21"/>
  <c r="W521" i="21" s="1"/>
  <c r="X505" i="21"/>
  <c r="T505" i="21"/>
  <c r="V505" i="21"/>
  <c r="X489" i="21"/>
  <c r="T489" i="21"/>
  <c r="V489" i="21"/>
  <c r="V468" i="21"/>
  <c r="W468" i="21" s="1"/>
  <c r="T468" i="21"/>
  <c r="U468" i="21" s="1"/>
  <c r="X468" i="21"/>
  <c r="Y468" i="21" s="1"/>
  <c r="X452" i="21"/>
  <c r="V452" i="21"/>
  <c r="T452" i="21"/>
  <c r="T436" i="21"/>
  <c r="V436" i="21"/>
  <c r="X436" i="21"/>
  <c r="V416" i="21"/>
  <c r="X416" i="21"/>
  <c r="T416" i="21"/>
  <c r="V400" i="21"/>
  <c r="W400" i="21" s="1"/>
  <c r="X400" i="21"/>
  <c r="Y400" i="21" s="1"/>
  <c r="T400" i="21"/>
  <c r="U400" i="21" s="1"/>
  <c r="V384" i="21"/>
  <c r="X384" i="21"/>
  <c r="T384" i="21"/>
  <c r="V367" i="21"/>
  <c r="W367" i="21" s="1"/>
  <c r="X367" i="21"/>
  <c r="Y367" i="21" s="1"/>
  <c r="T367" i="21"/>
  <c r="U367" i="21" s="1"/>
  <c r="D492" i="26"/>
  <c r="D492" i="27" s="1"/>
  <c r="D492" i="30"/>
  <c r="D492" i="31" s="1"/>
  <c r="V351" i="21"/>
  <c r="W351" i="21" s="1"/>
  <c r="X351" i="21"/>
  <c r="Y351" i="21" s="1"/>
  <c r="T351" i="21"/>
  <c r="U351" i="21" s="1"/>
  <c r="V335" i="21"/>
  <c r="X335" i="21"/>
  <c r="T335" i="21"/>
  <c r="D304" i="26"/>
  <c r="D304" i="27" s="1"/>
  <c r="D304" i="30"/>
  <c r="D304" i="31" s="1"/>
  <c r="V319" i="21"/>
  <c r="W319" i="21" s="1"/>
  <c r="X319" i="21"/>
  <c r="Y319" i="21" s="1"/>
  <c r="T319" i="21"/>
  <c r="U319" i="21" s="1"/>
  <c r="V302" i="21"/>
  <c r="W302" i="21" s="1"/>
  <c r="T302" i="21"/>
  <c r="U302" i="21" s="1"/>
  <c r="X302" i="21"/>
  <c r="Y302" i="21" s="1"/>
  <c r="V286" i="21"/>
  <c r="W286" i="21" s="1"/>
  <c r="X286" i="21"/>
  <c r="Y286" i="21" s="1"/>
  <c r="T286" i="21"/>
  <c r="U286" i="21" s="1"/>
  <c r="H49" i="18"/>
  <c r="L49" i="29"/>
  <c r="M49" i="29" s="1"/>
  <c r="N49" i="29" s="1"/>
  <c r="H49" i="10"/>
  <c r="H49" i="32"/>
  <c r="J49" i="32" s="1"/>
  <c r="K49" i="32" s="1"/>
  <c r="D253" i="30"/>
  <c r="D253" i="31" s="1"/>
  <c r="D253" i="26"/>
  <c r="D253" i="27" s="1"/>
  <c r="J49" i="22"/>
  <c r="V262" i="21"/>
  <c r="W262" i="21" s="1"/>
  <c r="X262" i="21"/>
  <c r="Y262" i="21" s="1"/>
  <c r="T262" i="21"/>
  <c r="U262" i="21" s="1"/>
  <c r="G23" i="25"/>
  <c r="X242" i="21"/>
  <c r="V242" i="21"/>
  <c r="T242" i="21"/>
  <c r="X222" i="21"/>
  <c r="Y222" i="21" s="1"/>
  <c r="V222" i="21"/>
  <c r="W222" i="21" s="1"/>
  <c r="T222" i="21"/>
  <c r="U222" i="21" s="1"/>
  <c r="D263" i="26"/>
  <c r="D263" i="27" s="1"/>
  <c r="D263" i="30"/>
  <c r="D263" i="31" s="1"/>
  <c r="X198" i="21"/>
  <c r="T198" i="21"/>
  <c r="V198" i="21"/>
  <c r="X181" i="21"/>
  <c r="Y181" i="21" s="1"/>
  <c r="V181" i="21"/>
  <c r="W181" i="21" s="1"/>
  <c r="T181" i="21"/>
  <c r="U181" i="21" s="1"/>
  <c r="H46" i="32"/>
  <c r="J46" i="32" s="1"/>
  <c r="K46" i="32" s="1"/>
  <c r="D238" i="26"/>
  <c r="D238" i="27" s="1"/>
  <c r="D238" i="30"/>
  <c r="D238" i="31" s="1"/>
  <c r="H46" i="10"/>
  <c r="L46" i="29"/>
  <c r="M46" i="29" s="1"/>
  <c r="N46" i="29" s="1"/>
  <c r="J46" i="22"/>
  <c r="H46" i="18"/>
  <c r="X160" i="21"/>
  <c r="Y160" i="21" s="1"/>
  <c r="V160" i="21"/>
  <c r="W160" i="21" s="1"/>
  <c r="T160" i="21"/>
  <c r="U160" i="21" s="1"/>
  <c r="V143" i="21"/>
  <c r="W143" i="21" s="1"/>
  <c r="X143" i="21"/>
  <c r="Y143" i="21" s="1"/>
  <c r="T143" i="21"/>
  <c r="U143" i="21" s="1"/>
  <c r="X109" i="21"/>
  <c r="V109" i="21"/>
  <c r="W109" i="21" s="1"/>
  <c r="T109" i="21"/>
  <c r="V89" i="21"/>
  <c r="T89" i="21"/>
  <c r="X89" i="21"/>
  <c r="H58" i="10"/>
  <c r="J58" i="22"/>
  <c r="H58" i="32"/>
  <c r="J58" i="32" s="1"/>
  <c r="K58" i="32" s="1"/>
  <c r="H58" i="18"/>
  <c r="D326" i="30"/>
  <c r="D326" i="31" s="1"/>
  <c r="D326" i="26"/>
  <c r="D326" i="27" s="1"/>
  <c r="L58" i="29"/>
  <c r="M58" i="29" s="1"/>
  <c r="N58" i="29" s="1"/>
  <c r="X136" i="21"/>
  <c r="Y136" i="21" s="1"/>
  <c r="T136" i="21"/>
  <c r="U136" i="21" s="1"/>
  <c r="V136" i="21"/>
  <c r="W136" i="21" s="1"/>
  <c r="X1043" i="21"/>
  <c r="T1043" i="21"/>
  <c r="U1043" i="21" s="1"/>
  <c r="V1043" i="21"/>
  <c r="D496" i="30"/>
  <c r="D496" i="26"/>
  <c r="X1027" i="21"/>
  <c r="Y1027" i="21" s="1"/>
  <c r="T1027" i="21"/>
  <c r="U1027" i="21" s="1"/>
  <c r="V1027" i="21"/>
  <c r="W1027" i="21" s="1"/>
  <c r="X1015" i="21"/>
  <c r="T1015" i="21"/>
  <c r="V1015" i="21"/>
  <c r="T1006" i="21"/>
  <c r="X1006" i="21"/>
  <c r="V1006" i="21"/>
  <c r="X998" i="21"/>
  <c r="T998" i="21"/>
  <c r="V998" i="21"/>
  <c r="D157" i="30"/>
  <c r="D157" i="31" s="1"/>
  <c r="D157" i="26"/>
  <c r="D157" i="27" s="1"/>
  <c r="X990" i="21"/>
  <c r="Y990" i="21" s="1"/>
  <c r="V990" i="21"/>
  <c r="W990" i="21" s="1"/>
  <c r="T990" i="21"/>
  <c r="U990" i="21" s="1"/>
  <c r="D146" i="26"/>
  <c r="D146" i="27" s="1"/>
  <c r="D146" i="30"/>
  <c r="D146" i="31" s="1"/>
  <c r="X981" i="21"/>
  <c r="V981" i="21"/>
  <c r="T981" i="21"/>
  <c r="X965" i="21"/>
  <c r="Y965" i="21" s="1"/>
  <c r="V965" i="21"/>
  <c r="W965" i="21" s="1"/>
  <c r="T965" i="21"/>
  <c r="U965" i="21" s="1"/>
  <c r="X957" i="21"/>
  <c r="V957" i="21"/>
  <c r="T957" i="21"/>
  <c r="X945" i="21"/>
  <c r="Y945" i="21" s="1"/>
  <c r="T945" i="21"/>
  <c r="U945" i="21" s="1"/>
  <c r="V945" i="21"/>
  <c r="W945" i="21" s="1"/>
  <c r="D89" i="30"/>
  <c r="D89" i="31" s="1"/>
  <c r="D89" i="26"/>
  <c r="D89" i="27" s="1"/>
  <c r="X937" i="21"/>
  <c r="V937" i="21"/>
  <c r="T937" i="21"/>
  <c r="D98" i="30"/>
  <c r="D98" i="31" s="1"/>
  <c r="D98" i="26"/>
  <c r="D98" i="27" s="1"/>
  <c r="X929" i="21"/>
  <c r="V929" i="21"/>
  <c r="T929" i="21"/>
  <c r="T921" i="21"/>
  <c r="V921" i="21"/>
  <c r="X921" i="21"/>
  <c r="V909" i="21"/>
  <c r="T909" i="21"/>
  <c r="U909" i="21" s="1"/>
  <c r="X909" i="21"/>
  <c r="T897" i="21"/>
  <c r="V897" i="21"/>
  <c r="X897" i="21"/>
  <c r="D60" i="30"/>
  <c r="D60" i="31" s="1"/>
  <c r="D60" i="26"/>
  <c r="D60" i="27" s="1"/>
  <c r="X857" i="21"/>
  <c r="Y857" i="21" s="1"/>
  <c r="T857" i="21"/>
  <c r="U857" i="21" s="1"/>
  <c r="V857" i="21"/>
  <c r="X841" i="21"/>
  <c r="T841" i="21"/>
  <c r="V841" i="21"/>
  <c r="X825" i="21"/>
  <c r="T825" i="21"/>
  <c r="V825" i="21"/>
  <c r="D585" i="26"/>
  <c r="D585" i="30"/>
  <c r="H117" i="32"/>
  <c r="J117" i="32" s="1"/>
  <c r="J117" i="22"/>
  <c r="H117" i="18"/>
  <c r="G37" i="25"/>
  <c r="H117" i="10"/>
  <c r="X809" i="21"/>
  <c r="Y809" i="21" s="1"/>
  <c r="T809" i="21"/>
  <c r="U809" i="21" s="1"/>
  <c r="V809" i="21"/>
  <c r="D511" i="26"/>
  <c r="D511" i="27" s="1"/>
  <c r="D511" i="30"/>
  <c r="D511" i="31" s="1"/>
  <c r="X793" i="21"/>
  <c r="Y793" i="21" s="1"/>
  <c r="T793" i="21"/>
  <c r="U793" i="21" s="1"/>
  <c r="V793" i="21"/>
  <c r="D562" i="30"/>
  <c r="D562" i="31" s="1"/>
  <c r="D562" i="26"/>
  <c r="D562" i="27" s="1"/>
  <c r="X777" i="21"/>
  <c r="V777" i="21"/>
  <c r="T777" i="21"/>
  <c r="D508" i="30"/>
  <c r="D508" i="31" s="1"/>
  <c r="D508" i="26"/>
  <c r="D508" i="27" s="1"/>
  <c r="X761" i="21"/>
  <c r="V761" i="21"/>
  <c r="T761" i="21"/>
  <c r="X745" i="21"/>
  <c r="Y745" i="21" s="1"/>
  <c r="V745" i="21"/>
  <c r="W745" i="21" s="1"/>
  <c r="T745" i="21"/>
  <c r="U745" i="21" s="1"/>
  <c r="D484" i="30"/>
  <c r="D484" i="31" s="1"/>
  <c r="D484" i="26"/>
  <c r="D484" i="27" s="1"/>
  <c r="X729" i="21"/>
  <c r="T729" i="21"/>
  <c r="V729" i="21"/>
  <c r="X713" i="21"/>
  <c r="T713" i="21"/>
  <c r="V713" i="21"/>
  <c r="D451" i="30"/>
  <c r="D451" i="31" s="1"/>
  <c r="D451" i="26"/>
  <c r="D451" i="27" s="1"/>
  <c r="X697" i="21"/>
  <c r="T697" i="21"/>
  <c r="V697" i="21"/>
  <c r="X681" i="21"/>
  <c r="T681" i="21"/>
  <c r="V681" i="21"/>
  <c r="X665" i="21"/>
  <c r="V665" i="21"/>
  <c r="T665" i="21"/>
  <c r="V648" i="21"/>
  <c r="W648" i="21" s="1"/>
  <c r="T648" i="21"/>
  <c r="U648" i="21" s="1"/>
  <c r="X648" i="21"/>
  <c r="Y648" i="21" s="1"/>
  <c r="D394" i="26"/>
  <c r="D394" i="27" s="1"/>
  <c r="D394" i="30"/>
  <c r="D394" i="31" s="1"/>
  <c r="V628" i="21"/>
  <c r="W628" i="21" s="1"/>
  <c r="T628" i="21"/>
  <c r="X628" i="21"/>
  <c r="V612" i="21"/>
  <c r="T612" i="21"/>
  <c r="X612" i="21"/>
  <c r="T596" i="21"/>
  <c r="U596" i="21" s="1"/>
  <c r="V596" i="21"/>
  <c r="W596" i="21" s="1"/>
  <c r="X596" i="21"/>
  <c r="Y596" i="21" s="1"/>
  <c r="V576" i="21"/>
  <c r="W576" i="21" s="1"/>
  <c r="T576" i="21"/>
  <c r="U576" i="21" s="1"/>
  <c r="X576" i="21"/>
  <c r="Y576" i="21" s="1"/>
  <c r="V560" i="21"/>
  <c r="T560" i="21"/>
  <c r="X560" i="21"/>
  <c r="T544" i="21"/>
  <c r="V544" i="21"/>
  <c r="X544" i="21"/>
  <c r="V524" i="21"/>
  <c r="X524" i="21"/>
  <c r="T524" i="21"/>
  <c r="V508" i="21"/>
  <c r="W508" i="21" s="1"/>
  <c r="X508" i="21"/>
  <c r="Y508" i="21" s="1"/>
  <c r="T508" i="21"/>
  <c r="U508" i="21" s="1"/>
  <c r="V492" i="21"/>
  <c r="W492" i="21" s="1"/>
  <c r="X492" i="21"/>
  <c r="Y492" i="21" s="1"/>
  <c r="T492" i="21"/>
  <c r="U492" i="21" s="1"/>
  <c r="D410" i="30"/>
  <c r="D410" i="31" s="1"/>
  <c r="D410" i="26"/>
  <c r="D410" i="27" s="1"/>
  <c r="X467" i="21"/>
  <c r="Y467" i="21" s="1"/>
  <c r="V467" i="21"/>
  <c r="W467" i="21" s="1"/>
  <c r="T467" i="21"/>
  <c r="U467" i="21" s="1"/>
  <c r="T451" i="21"/>
  <c r="X451" i="21"/>
  <c r="V451" i="21"/>
  <c r="X427" i="21"/>
  <c r="Y427" i="21" s="1"/>
  <c r="T427" i="21"/>
  <c r="U427" i="21" s="1"/>
  <c r="V427" i="21"/>
  <c r="W427" i="21" s="1"/>
  <c r="X403" i="21"/>
  <c r="T403" i="21"/>
  <c r="V403" i="21"/>
  <c r="X387" i="21"/>
  <c r="Y387" i="21" s="1"/>
  <c r="T387" i="21"/>
  <c r="U387" i="21" s="1"/>
  <c r="V387" i="21"/>
  <c r="T370" i="21"/>
  <c r="U370" i="21" s="1"/>
  <c r="X370" i="21"/>
  <c r="Y370" i="21" s="1"/>
  <c r="V370" i="21"/>
  <c r="W370" i="21" s="1"/>
  <c r="X354" i="21"/>
  <c r="T354" i="21"/>
  <c r="V354" i="21"/>
  <c r="D385" i="26"/>
  <c r="D385" i="27" s="1"/>
  <c r="D385" i="30"/>
  <c r="D385" i="31" s="1"/>
  <c r="X338" i="21"/>
  <c r="T338" i="21"/>
  <c r="V338" i="21"/>
  <c r="X322" i="21"/>
  <c r="Y322" i="21" s="1"/>
  <c r="T322" i="21"/>
  <c r="U322" i="21" s="1"/>
  <c r="V322" i="21"/>
  <c r="W322" i="21" s="1"/>
  <c r="X305" i="21"/>
  <c r="Y305" i="21" s="1"/>
  <c r="T305" i="21"/>
  <c r="U305" i="21" s="1"/>
  <c r="V305" i="21"/>
  <c r="W305" i="21" s="1"/>
  <c r="D327" i="30"/>
  <c r="D327" i="31" s="1"/>
  <c r="D327" i="26"/>
  <c r="D327" i="27" s="1"/>
  <c r="V289" i="21"/>
  <c r="W289" i="21" s="1"/>
  <c r="X289" i="21"/>
  <c r="Y289" i="21" s="1"/>
  <c r="T289" i="21"/>
  <c r="U289" i="21" s="1"/>
  <c r="X273" i="21"/>
  <c r="Y273" i="21" s="1"/>
  <c r="V273" i="21"/>
  <c r="W273" i="21" s="1"/>
  <c r="T273" i="21"/>
  <c r="U273" i="21" s="1"/>
  <c r="D276" i="30"/>
  <c r="D276" i="26"/>
  <c r="X254" i="21"/>
  <c r="Y254" i="21" s="1"/>
  <c r="V254" i="21"/>
  <c r="W254" i="21" s="1"/>
  <c r="T254" i="21"/>
  <c r="U254" i="21" s="1"/>
  <c r="V233" i="21"/>
  <c r="W233" i="21" s="1"/>
  <c r="X233" i="21"/>
  <c r="Y233" i="21" s="1"/>
  <c r="T233" i="21"/>
  <c r="U233" i="21" s="1"/>
  <c r="V213" i="21"/>
  <c r="W213" i="21" s="1"/>
  <c r="X213" i="21"/>
  <c r="Y213" i="21" s="1"/>
  <c r="T213" i="21"/>
  <c r="U213" i="21" s="1"/>
  <c r="D239" i="26"/>
  <c r="D239" i="27" s="1"/>
  <c r="D239" i="30"/>
  <c r="D239" i="31" s="1"/>
  <c r="V197" i="21"/>
  <c r="T197" i="21"/>
  <c r="X197" i="21"/>
  <c r="D231" i="26"/>
  <c r="D231" i="27" s="1"/>
  <c r="D231" i="30"/>
  <c r="D231" i="31" s="1"/>
  <c r="X180" i="21"/>
  <c r="Y180" i="21" s="1"/>
  <c r="V180" i="21"/>
  <c r="W180" i="21" s="1"/>
  <c r="T180" i="21"/>
  <c r="U180" i="21" s="1"/>
  <c r="X154" i="21"/>
  <c r="Y154" i="21" s="1"/>
  <c r="T154" i="21"/>
  <c r="U154" i="21" s="1"/>
  <c r="V154" i="21"/>
  <c r="W154" i="21" s="1"/>
  <c r="X130" i="21"/>
  <c r="Y130" i="21" s="1"/>
  <c r="V130" i="21"/>
  <c r="W130" i="21" s="1"/>
  <c r="T130" i="21"/>
  <c r="U130" i="21" s="1"/>
  <c r="X114" i="21"/>
  <c r="Y114" i="21" s="1"/>
  <c r="V114" i="21"/>
  <c r="W114" i="21" s="1"/>
  <c r="T114" i="21"/>
  <c r="U114" i="21" s="1"/>
  <c r="D317" i="26"/>
  <c r="D317" i="27" s="1"/>
  <c r="D317" i="30"/>
  <c r="D317" i="31" s="1"/>
  <c r="T83" i="21"/>
  <c r="X83" i="21"/>
  <c r="V83" i="21"/>
  <c r="W83" i="21" s="1"/>
  <c r="D340" i="30"/>
  <c r="D340" i="31" s="1"/>
  <c r="D340" i="26"/>
  <c r="D340" i="27" s="1"/>
  <c r="X165" i="21"/>
  <c r="Y165" i="21" s="1"/>
  <c r="T165" i="21"/>
  <c r="U165" i="21" s="1"/>
  <c r="V165" i="21"/>
  <c r="W165" i="21" s="1"/>
  <c r="X106" i="21"/>
  <c r="Y106" i="21" s="1"/>
  <c r="V106" i="21"/>
  <c r="W106" i="21" s="1"/>
  <c r="T106" i="21"/>
  <c r="U106" i="21" s="1"/>
  <c r="D351" i="26"/>
  <c r="D351" i="30"/>
  <c r="X1042" i="21"/>
  <c r="T1042" i="21"/>
  <c r="U1042" i="21" s="1"/>
  <c r="V1042" i="21"/>
  <c r="L91" i="29"/>
  <c r="P91" i="29" s="1"/>
  <c r="Q91" i="29" s="1"/>
  <c r="H91" i="32"/>
  <c r="J91" i="22"/>
  <c r="H91" i="10"/>
  <c r="H91" i="18"/>
  <c r="D497" i="30"/>
  <c r="D497" i="31" s="1"/>
  <c r="D497" i="26"/>
  <c r="D497" i="27" s="1"/>
  <c r="X1034" i="21"/>
  <c r="Y1034" i="21" s="1"/>
  <c r="T1034" i="21"/>
  <c r="U1034" i="21" s="1"/>
  <c r="V1034" i="21"/>
  <c r="W1034" i="21" s="1"/>
  <c r="X1026" i="21"/>
  <c r="T1026" i="21"/>
  <c r="V1026" i="21"/>
  <c r="T1018" i="21"/>
  <c r="X1018" i="21"/>
  <c r="V1018" i="21"/>
  <c r="D134" i="26"/>
  <c r="D134" i="27" s="1"/>
  <c r="D134" i="30"/>
  <c r="D134" i="31" s="1"/>
  <c r="X1010" i="21"/>
  <c r="Y1010" i="21" s="1"/>
  <c r="V1010" i="21"/>
  <c r="W1010" i="21" s="1"/>
  <c r="T1010" i="21"/>
  <c r="U1010" i="21" s="1"/>
  <c r="D140" i="30"/>
  <c r="D140" i="31" s="1"/>
  <c r="D140" i="26"/>
  <c r="D140" i="27" s="1"/>
  <c r="V1001" i="21"/>
  <c r="W1001" i="21" s="1"/>
  <c r="X1001" i="21"/>
  <c r="Y1001" i="21" s="1"/>
  <c r="T1001" i="21"/>
  <c r="U1001" i="21" s="1"/>
  <c r="D125" i="30"/>
  <c r="D125" i="26"/>
  <c r="V993" i="21"/>
  <c r="W993" i="21" s="1"/>
  <c r="X993" i="21"/>
  <c r="Y993" i="21" s="1"/>
  <c r="T993" i="21"/>
  <c r="U993" i="21" s="1"/>
  <c r="H31" i="32"/>
  <c r="J31" i="32" s="1"/>
  <c r="K31" i="32" s="1"/>
  <c r="D142" i="26"/>
  <c r="D142" i="27" s="1"/>
  <c r="D142" i="30"/>
  <c r="D142" i="31" s="1"/>
  <c r="H31" i="18"/>
  <c r="L31" i="29"/>
  <c r="M31" i="29" s="1"/>
  <c r="N31" i="29" s="1"/>
  <c r="H31" i="10"/>
  <c r="J31" i="22"/>
  <c r="V984" i="21"/>
  <c r="W984" i="21" s="1"/>
  <c r="X984" i="21"/>
  <c r="Y984" i="21" s="1"/>
  <c r="T984" i="21"/>
  <c r="U984" i="21" s="1"/>
  <c r="V944" i="21"/>
  <c r="W944" i="21" s="1"/>
  <c r="T944" i="21"/>
  <c r="U944" i="21" s="1"/>
  <c r="X944" i="21"/>
  <c r="Y944" i="21" s="1"/>
  <c r="V904" i="21"/>
  <c r="X904" i="21"/>
  <c r="T904" i="21"/>
  <c r="X896" i="21"/>
  <c r="V896" i="21"/>
  <c r="T896" i="21"/>
  <c r="H25" i="10"/>
  <c r="J25" i="22"/>
  <c r="H25" i="32"/>
  <c r="J25" i="32" s="1"/>
  <c r="H25" i="18"/>
  <c r="D59" i="30"/>
  <c r="D59" i="26"/>
  <c r="L25" i="29"/>
  <c r="M25" i="29" s="1"/>
  <c r="N25" i="29" s="1"/>
  <c r="X876" i="21"/>
  <c r="V876" i="21"/>
  <c r="T876" i="21"/>
  <c r="D33" i="26"/>
  <c r="D33" i="30"/>
  <c r="X860" i="21"/>
  <c r="Y860" i="21" s="1"/>
  <c r="T860" i="21"/>
  <c r="U860" i="21" s="1"/>
  <c r="V860" i="21"/>
  <c r="V844" i="21"/>
  <c r="W844" i="21" s="1"/>
  <c r="X844" i="21"/>
  <c r="Y844" i="21" s="1"/>
  <c r="T844" i="21"/>
  <c r="U844" i="21" s="1"/>
  <c r="V824" i="21"/>
  <c r="X824" i="21"/>
  <c r="T824" i="21"/>
  <c r="V808" i="21"/>
  <c r="X808" i="21"/>
  <c r="T808" i="21"/>
  <c r="V792" i="21"/>
  <c r="X792" i="21"/>
  <c r="Y792" i="21" s="1"/>
  <c r="T792" i="21"/>
  <c r="U792" i="21" s="1"/>
  <c r="D561" i="26"/>
  <c r="D561" i="27" s="1"/>
  <c r="D561" i="30"/>
  <c r="D561" i="31" s="1"/>
  <c r="V776" i="21"/>
  <c r="T776" i="21"/>
  <c r="X776" i="21"/>
  <c r="V760" i="21"/>
  <c r="T760" i="21"/>
  <c r="X760" i="21"/>
  <c r="D473" i="26"/>
  <c r="D473" i="27" s="1"/>
  <c r="D473" i="30"/>
  <c r="D473" i="31" s="1"/>
  <c r="V744" i="21"/>
  <c r="W744" i="21" s="1"/>
  <c r="T744" i="21"/>
  <c r="U744" i="21" s="1"/>
  <c r="X744" i="21"/>
  <c r="Y744" i="21" s="1"/>
  <c r="D483" i="26"/>
  <c r="D483" i="30"/>
  <c r="V728" i="21"/>
  <c r="T728" i="21"/>
  <c r="X728" i="21"/>
  <c r="V712" i="21"/>
  <c r="W712" i="21" s="1"/>
  <c r="T712" i="21"/>
  <c r="U712" i="21" s="1"/>
  <c r="X712" i="21"/>
  <c r="H79" i="10"/>
  <c r="D450" i="30"/>
  <c r="H79" i="32"/>
  <c r="J79" i="22"/>
  <c r="H79" i="18"/>
  <c r="D450" i="26"/>
  <c r="L79" i="29"/>
  <c r="P79" i="29" s="1"/>
  <c r="Q79" i="29" s="1"/>
  <c r="V696" i="21"/>
  <c r="T696" i="21"/>
  <c r="X696" i="21"/>
  <c r="J76" i="22"/>
  <c r="H76" i="18"/>
  <c r="H76" i="32"/>
  <c r="J76" i="32" s="1"/>
  <c r="K76" i="32" s="1"/>
  <c r="D444" i="26"/>
  <c r="D444" i="27" s="1"/>
  <c r="D444" i="30"/>
  <c r="D444" i="31" s="1"/>
  <c r="L76" i="29"/>
  <c r="M76" i="29" s="1"/>
  <c r="N76" i="29" s="1"/>
  <c r="H76" i="10"/>
  <c r="V680" i="21"/>
  <c r="T680" i="21"/>
  <c r="X680" i="21"/>
  <c r="D439" i="26"/>
  <c r="D439" i="30"/>
  <c r="H74" i="32"/>
  <c r="J74" i="22"/>
  <c r="L74" i="29"/>
  <c r="P74" i="29" s="1"/>
  <c r="Q74" i="29" s="1"/>
  <c r="G30" i="25"/>
  <c r="H74" i="18"/>
  <c r="H74" i="10"/>
  <c r="V664" i="21"/>
  <c r="W664" i="21" s="1"/>
  <c r="T664" i="21"/>
  <c r="U664" i="21" s="1"/>
  <c r="X664" i="21"/>
  <c r="Y664" i="21" s="1"/>
  <c r="D368" i="26"/>
  <c r="D368" i="30"/>
  <c r="X647" i="21"/>
  <c r="Y647" i="21" s="1"/>
  <c r="T647" i="21"/>
  <c r="U647" i="21" s="1"/>
  <c r="V647" i="21"/>
  <c r="W647" i="21" s="1"/>
  <c r="X627" i="21"/>
  <c r="T627" i="21"/>
  <c r="V627" i="21"/>
  <c r="W627" i="21" s="1"/>
  <c r="T611" i="21"/>
  <c r="X611" i="21"/>
  <c r="V611" i="21"/>
  <c r="X595" i="21"/>
  <c r="T595" i="21"/>
  <c r="V595" i="21"/>
  <c r="X575" i="21"/>
  <c r="Y575" i="21" s="1"/>
  <c r="T575" i="21"/>
  <c r="U575" i="21" s="1"/>
  <c r="V575" i="21"/>
  <c r="W575" i="21" s="1"/>
  <c r="X559" i="21"/>
  <c r="Y559" i="21" s="1"/>
  <c r="T559" i="21"/>
  <c r="U559" i="21" s="1"/>
  <c r="V559" i="21"/>
  <c r="W559" i="21" s="1"/>
  <c r="X543" i="21"/>
  <c r="Y543" i="21" s="1"/>
  <c r="T543" i="21"/>
  <c r="U543" i="21" s="1"/>
  <c r="V543" i="21"/>
  <c r="W543" i="21" s="1"/>
  <c r="X523" i="21"/>
  <c r="V523" i="21"/>
  <c r="T523" i="21"/>
  <c r="X507" i="21"/>
  <c r="T507" i="21"/>
  <c r="V507" i="21"/>
  <c r="X491" i="21"/>
  <c r="Y491" i="21" s="1"/>
  <c r="V491" i="21"/>
  <c r="W491" i="21" s="1"/>
  <c r="T491" i="21"/>
  <c r="U491" i="21" s="1"/>
  <c r="D409" i="26"/>
  <c r="H71" i="18"/>
  <c r="L71" i="29"/>
  <c r="M71" i="29" s="1"/>
  <c r="N71" i="29" s="1"/>
  <c r="D409" i="30"/>
  <c r="H71" i="10"/>
  <c r="H71" i="32"/>
  <c r="J71" i="32" s="1"/>
  <c r="K71" i="32" s="1"/>
  <c r="J71" i="22"/>
  <c r="V466" i="21"/>
  <c r="W466" i="21" s="1"/>
  <c r="X466" i="21"/>
  <c r="Y466" i="21" s="1"/>
  <c r="T466" i="21"/>
  <c r="U466" i="21" s="1"/>
  <c r="V450" i="21"/>
  <c r="X450" i="21"/>
  <c r="T450" i="21"/>
  <c r="V426" i="21"/>
  <c r="W426" i="21" s="1"/>
  <c r="X426" i="21"/>
  <c r="Y426" i="21" s="1"/>
  <c r="T426" i="21"/>
  <c r="U426" i="21" s="1"/>
  <c r="V406" i="21"/>
  <c r="W406" i="21" s="1"/>
  <c r="X406" i="21"/>
  <c r="Y406" i="21" s="1"/>
  <c r="T406" i="21"/>
  <c r="U406" i="21" s="1"/>
  <c r="V386" i="21"/>
  <c r="X386" i="21"/>
  <c r="Y386" i="21" s="1"/>
  <c r="T386" i="21"/>
  <c r="U386" i="21" s="1"/>
  <c r="V369" i="21"/>
  <c r="X369" i="21"/>
  <c r="T369" i="21"/>
  <c r="V353" i="21"/>
  <c r="X353" i="21"/>
  <c r="T353" i="21"/>
  <c r="D384" i="26"/>
  <c r="D384" i="30"/>
  <c r="V333" i="21"/>
  <c r="W333" i="21" s="1"/>
  <c r="X333" i="21"/>
  <c r="Y333" i="21" s="1"/>
  <c r="T333" i="21"/>
  <c r="U333" i="21" s="1"/>
  <c r="V317" i="21"/>
  <c r="X317" i="21"/>
  <c r="T317" i="21"/>
  <c r="V300" i="21"/>
  <c r="W300" i="21" s="1"/>
  <c r="X300" i="21"/>
  <c r="Y300" i="21" s="1"/>
  <c r="T300" i="21"/>
  <c r="U300" i="21" s="1"/>
  <c r="X272" i="21"/>
  <c r="V272" i="21"/>
  <c r="T272" i="21"/>
  <c r="V253" i="21"/>
  <c r="W253" i="21" s="1"/>
  <c r="X253" i="21"/>
  <c r="Y253" i="21" s="1"/>
  <c r="T253" i="21"/>
  <c r="U253" i="21" s="1"/>
  <c r="D289" i="26"/>
  <c r="D289" i="27" s="1"/>
  <c r="D289" i="30"/>
  <c r="D289" i="31" s="1"/>
  <c r="V232" i="21"/>
  <c r="W232" i="21" s="1"/>
  <c r="T232" i="21"/>
  <c r="U232" i="21" s="1"/>
  <c r="X232" i="21"/>
  <c r="Y232" i="21" s="1"/>
  <c r="X212" i="21"/>
  <c r="Y212" i="21" s="1"/>
  <c r="T212" i="21"/>
  <c r="U212" i="21" s="1"/>
  <c r="V212" i="21"/>
  <c r="W212" i="21" s="1"/>
  <c r="V187" i="21"/>
  <c r="T187" i="21"/>
  <c r="X187" i="21"/>
  <c r="V137" i="21"/>
  <c r="W137" i="21" s="1"/>
  <c r="X137" i="21"/>
  <c r="Y137" i="21" s="1"/>
  <c r="T137" i="21"/>
  <c r="U137" i="21" s="1"/>
  <c r="V99" i="21"/>
  <c r="X99" i="21"/>
  <c r="T99" i="21"/>
  <c r="H57" i="32"/>
  <c r="J57" i="32" s="1"/>
  <c r="K57" i="32" s="1"/>
  <c r="H57" i="18"/>
  <c r="J57" i="22"/>
  <c r="L57" i="29"/>
  <c r="M57" i="29" s="1"/>
  <c r="N57" i="29" s="1"/>
  <c r="H57" i="10"/>
  <c r="D311" i="26"/>
  <c r="D311" i="30"/>
  <c r="V69" i="21"/>
  <c r="W69" i="21" s="1"/>
  <c r="X69" i="21"/>
  <c r="Y69" i="21" s="1"/>
  <c r="T69" i="21"/>
  <c r="U69" i="21" s="1"/>
  <c r="D375" i="30"/>
  <c r="D375" i="31" s="1"/>
  <c r="D375" i="26"/>
  <c r="D375" i="27" s="1"/>
  <c r="T124" i="21"/>
  <c r="X124" i="21"/>
  <c r="V124" i="21"/>
  <c r="V345" i="21"/>
  <c r="W345" i="21" s="1"/>
  <c r="X345" i="21"/>
  <c r="Y345" i="21" s="1"/>
  <c r="T345" i="21"/>
  <c r="U345" i="21" s="1"/>
  <c r="D381" i="26"/>
  <c r="D381" i="30"/>
  <c r="V431" i="21"/>
  <c r="W431" i="21" s="1"/>
  <c r="X431" i="21"/>
  <c r="T431" i="21"/>
  <c r="U431" i="21" s="1"/>
  <c r="V424" i="21"/>
  <c r="W424" i="21" s="1"/>
  <c r="X424" i="21"/>
  <c r="Y424" i="21" s="1"/>
  <c r="T424" i="21"/>
  <c r="U424" i="21" s="1"/>
  <c r="O93" i="29"/>
  <c r="P26" i="29"/>
  <c r="Q26" i="29" s="1"/>
  <c r="S63" i="29"/>
  <c r="T63" i="29" s="1"/>
  <c r="U63" i="29"/>
  <c r="V63" i="29" s="1"/>
  <c r="U69" i="29"/>
  <c r="V69" i="29" s="1"/>
  <c r="S69" i="29"/>
  <c r="T69" i="29" s="1"/>
  <c r="L67" i="23"/>
  <c r="L66" i="22"/>
  <c r="L66" i="23" s="1"/>
  <c r="U47" i="29"/>
  <c r="V47" i="29" s="1"/>
  <c r="S47" i="29"/>
  <c r="T47" i="29" s="1"/>
  <c r="U57" i="29"/>
  <c r="V57" i="29" s="1"/>
  <c r="S57" i="29"/>
  <c r="T57" i="29" s="1"/>
  <c r="Q25" i="29"/>
  <c r="P22" i="29"/>
  <c r="Q22" i="29" s="1"/>
  <c r="U117" i="29"/>
  <c r="S117" i="29"/>
  <c r="T117" i="29" s="1"/>
  <c r="U97" i="29"/>
  <c r="V97" i="29" s="1"/>
  <c r="S97" i="29"/>
  <c r="T97" i="29" s="1"/>
  <c r="R98" i="29"/>
  <c r="P55" i="29"/>
  <c r="Q55" i="29" s="1"/>
  <c r="U62" i="29"/>
  <c r="V62" i="29" s="1"/>
  <c r="S62" i="29"/>
  <c r="T62" i="29" s="1"/>
  <c r="U26" i="29"/>
  <c r="V26" i="29" s="1"/>
  <c r="S26" i="29"/>
  <c r="T26" i="29" s="1"/>
  <c r="O78" i="29"/>
  <c r="P51" i="29"/>
  <c r="Q51" i="29" s="1"/>
  <c r="L20" i="23"/>
  <c r="L19" i="22"/>
  <c r="L19" i="23" s="1"/>
  <c r="U113" i="29"/>
  <c r="V113" i="29" s="1"/>
  <c r="S113" i="29"/>
  <c r="T113" i="29" s="1"/>
  <c r="R112" i="29"/>
  <c r="K105" i="23"/>
  <c r="K104" i="22"/>
  <c r="P84" i="29"/>
  <c r="Q84" i="29" s="1"/>
  <c r="R78" i="29"/>
  <c r="S79" i="29"/>
  <c r="T79" i="29" s="1"/>
  <c r="U79" i="29"/>
  <c r="V79" i="29" s="1"/>
  <c r="S51" i="29"/>
  <c r="T51" i="29" s="1"/>
  <c r="U51" i="29"/>
  <c r="V51" i="29" s="1"/>
  <c r="P83" i="29"/>
  <c r="Q83" i="29" s="1"/>
  <c r="L43" i="23"/>
  <c r="L28" i="23"/>
  <c r="T23" i="29"/>
  <c r="U23" i="29"/>
  <c r="V23" i="29" s="1"/>
  <c r="S23" i="29"/>
  <c r="P13" i="29"/>
  <c r="Q13" i="29" s="1"/>
  <c r="U82" i="29"/>
  <c r="V82" i="29" s="1"/>
  <c r="P53" i="29"/>
  <c r="Q53" i="29" s="1"/>
  <c r="O107" i="29"/>
  <c r="R889" i="21"/>
  <c r="R890" i="21"/>
  <c r="Q973" i="21"/>
  <c r="Q969" i="21"/>
  <c r="P68" i="29" l="1"/>
  <c r="Q68" i="29" s="1"/>
  <c r="P45" i="29"/>
  <c r="Q45" i="29" s="1"/>
  <c r="P114" i="29"/>
  <c r="Q114" i="29" s="1"/>
  <c r="P49" i="29"/>
  <c r="Q49" i="29" s="1"/>
  <c r="P54" i="29"/>
  <c r="Q54" i="29" s="1"/>
  <c r="O15" i="29"/>
  <c r="P71" i="29"/>
  <c r="Q71" i="29" s="1"/>
  <c r="P44" i="29"/>
  <c r="Q44" i="29" s="1"/>
  <c r="E8" i="24"/>
  <c r="E36" i="24" s="1"/>
  <c r="K104" i="23"/>
  <c r="J57" i="10"/>
  <c r="H57" i="11"/>
  <c r="J71" i="23"/>
  <c r="M71" i="22"/>
  <c r="K30" i="25"/>
  <c r="J30" i="25"/>
  <c r="D439" i="31"/>
  <c r="D449" i="26"/>
  <c r="D450" i="27"/>
  <c r="D450" i="31"/>
  <c r="D449" i="30"/>
  <c r="D483" i="31"/>
  <c r="D59" i="27"/>
  <c r="D58" i="26"/>
  <c r="D58" i="27" s="1"/>
  <c r="J25" i="23"/>
  <c r="M25" i="22"/>
  <c r="M25" i="23" s="1"/>
  <c r="D124" i="26"/>
  <c r="D124" i="27" s="1"/>
  <c r="D125" i="27"/>
  <c r="J91" i="10"/>
  <c r="H93" i="10"/>
  <c r="H91" i="11"/>
  <c r="D351" i="27"/>
  <c r="J117" i="18"/>
  <c r="J117" i="19" s="1"/>
  <c r="H117" i="19"/>
  <c r="D584" i="26"/>
  <c r="D584" i="27" s="1"/>
  <c r="D585" i="27"/>
  <c r="J58" i="10"/>
  <c r="H58" i="11"/>
  <c r="J46" i="10"/>
  <c r="H46" i="11"/>
  <c r="H49" i="19"/>
  <c r="J49" i="18"/>
  <c r="D417" i="26"/>
  <c r="D417" i="27" s="1"/>
  <c r="D418" i="27"/>
  <c r="D554" i="27"/>
  <c r="J13" i="23"/>
  <c r="M13" i="22"/>
  <c r="M13" i="23" s="1"/>
  <c r="J23" i="18"/>
  <c r="H23" i="19"/>
  <c r="M23" i="22"/>
  <c r="J23" i="23"/>
  <c r="H35" i="11"/>
  <c r="J35" i="10"/>
  <c r="J106" i="10"/>
  <c r="H106" i="11"/>
  <c r="J20" i="10"/>
  <c r="J20" i="11" s="1"/>
  <c r="H20" i="11"/>
  <c r="H19" i="10"/>
  <c r="D53" i="27"/>
  <c r="D52" i="26"/>
  <c r="D52" i="27" s="1"/>
  <c r="M51" i="22"/>
  <c r="J51" i="23"/>
  <c r="D266" i="30"/>
  <c r="D266" i="31" s="1"/>
  <c r="D268" i="31"/>
  <c r="D515" i="31"/>
  <c r="D516" i="30"/>
  <c r="D516" i="31" s="1"/>
  <c r="H75" i="19"/>
  <c r="J75" i="18"/>
  <c r="J75" i="19" s="1"/>
  <c r="J28" i="10"/>
  <c r="H28" i="11"/>
  <c r="M28" i="22"/>
  <c r="J28" i="23"/>
  <c r="D115" i="31"/>
  <c r="H114" i="11"/>
  <c r="J114" i="10"/>
  <c r="J115" i="18"/>
  <c r="H115" i="19"/>
  <c r="H14" i="19"/>
  <c r="J14" i="18"/>
  <c r="J14" i="19" s="1"/>
  <c r="D123" i="31"/>
  <c r="H56" i="11"/>
  <c r="J56" i="10"/>
  <c r="H77" i="11"/>
  <c r="J77" i="10"/>
  <c r="D556" i="31"/>
  <c r="D555" i="30"/>
  <c r="D555" i="31" s="1"/>
  <c r="E16" i="24"/>
  <c r="E44" i="24" s="1"/>
  <c r="K107" i="22"/>
  <c r="K107" i="23" s="1"/>
  <c r="K101" i="23"/>
  <c r="U101" i="29"/>
  <c r="V101" i="29" s="1"/>
  <c r="S101" i="29"/>
  <c r="T101" i="29" s="1"/>
  <c r="R107" i="29"/>
  <c r="D391" i="30"/>
  <c r="D392" i="31"/>
  <c r="J26" i="25"/>
  <c r="K26" i="25"/>
  <c r="J68" i="10"/>
  <c r="H68" i="11"/>
  <c r="M68" i="22"/>
  <c r="J68" i="23"/>
  <c r="M21" i="22"/>
  <c r="M21" i="23" s="1"/>
  <c r="J21" i="23"/>
  <c r="J12" i="25"/>
  <c r="K12" i="25"/>
  <c r="D212" i="31"/>
  <c r="D211" i="30"/>
  <c r="D211" i="31" s="1"/>
  <c r="K16" i="25"/>
  <c r="J16" i="25"/>
  <c r="G24" i="25"/>
  <c r="D379" i="27"/>
  <c r="D234" i="26"/>
  <c r="D234" i="27" s="1"/>
  <c r="D236" i="27"/>
  <c r="J16" i="10"/>
  <c r="J16" i="11" s="1"/>
  <c r="H16" i="11"/>
  <c r="J16" i="23"/>
  <c r="M16" i="22"/>
  <c r="M16" i="23" s="1"/>
  <c r="J26" i="10"/>
  <c r="H26" i="11"/>
  <c r="D61" i="30"/>
  <c r="D61" i="31" s="1"/>
  <c r="D62" i="31"/>
  <c r="H53" i="11"/>
  <c r="J53" i="10"/>
  <c r="H53" i="19"/>
  <c r="J53" i="18"/>
  <c r="H69" i="19"/>
  <c r="J69" i="18"/>
  <c r="D400" i="27"/>
  <c r="D399" i="26"/>
  <c r="D399" i="27" s="1"/>
  <c r="D422" i="26"/>
  <c r="D423" i="27"/>
  <c r="M18" i="22"/>
  <c r="J18" i="23"/>
  <c r="D314" i="31"/>
  <c r="D312" i="30"/>
  <c r="D312" i="31" s="1"/>
  <c r="D262" i="31"/>
  <c r="D260" i="30"/>
  <c r="D260" i="31" s="1"/>
  <c r="D262" i="27"/>
  <c r="D260" i="26"/>
  <c r="D260" i="27" s="1"/>
  <c r="D137" i="26"/>
  <c r="D138" i="27"/>
  <c r="D156" i="31"/>
  <c r="D155" i="30"/>
  <c r="J52" i="10"/>
  <c r="H52" i="11"/>
  <c r="P69" i="29"/>
  <c r="Q69" i="29" s="1"/>
  <c r="U73" i="29"/>
  <c r="V73" i="29" s="1"/>
  <c r="J48" i="23"/>
  <c r="M48" i="22"/>
  <c r="D319" i="30"/>
  <c r="D319" i="31" s="1"/>
  <c r="D321" i="31"/>
  <c r="D132" i="26"/>
  <c r="D132" i="27" s="1"/>
  <c r="D133" i="27"/>
  <c r="K17" i="25"/>
  <c r="J17" i="25"/>
  <c r="D476" i="31"/>
  <c r="D475" i="30"/>
  <c r="D475" i="31" s="1"/>
  <c r="D87" i="31"/>
  <c r="D502" i="27"/>
  <c r="D499" i="26"/>
  <c r="D499" i="27" s="1"/>
  <c r="S19" i="29"/>
  <c r="T19" i="29" s="1"/>
  <c r="U19" i="29"/>
  <c r="V19" i="29" s="1"/>
  <c r="D579" i="30"/>
  <c r="D580" i="31"/>
  <c r="J113" i="23"/>
  <c r="J112" i="22"/>
  <c r="M113" i="22"/>
  <c r="H54" i="19"/>
  <c r="J54" i="18"/>
  <c r="H54" i="11"/>
  <c r="J54" i="10"/>
  <c r="D323" i="26"/>
  <c r="D323" i="27" s="1"/>
  <c r="D325" i="27"/>
  <c r="M70" i="22"/>
  <c r="J70" i="23"/>
  <c r="J63" i="10"/>
  <c r="H63" i="11"/>
  <c r="M63" i="22"/>
  <c r="J63" i="23"/>
  <c r="D545" i="27"/>
  <c r="D431" i="27"/>
  <c r="D336" i="26"/>
  <c r="D336" i="27" s="1"/>
  <c r="D337" i="27"/>
  <c r="J83" i="23"/>
  <c r="M83" i="22"/>
  <c r="H83" i="19"/>
  <c r="J83" i="18"/>
  <c r="J92" i="10"/>
  <c r="H92" i="11"/>
  <c r="M92" i="22"/>
  <c r="J92" i="23"/>
  <c r="H118" i="19"/>
  <c r="J118" i="18"/>
  <c r="J118" i="19" s="1"/>
  <c r="D224" i="27"/>
  <c r="D223" i="26"/>
  <c r="D223" i="27" s="1"/>
  <c r="J72" i="10"/>
  <c r="H72" i="11"/>
  <c r="D294" i="27"/>
  <c r="D293" i="26"/>
  <c r="D293" i="27" s="1"/>
  <c r="H55" i="11"/>
  <c r="J55" i="10"/>
  <c r="D547" i="31"/>
  <c r="D459" i="31"/>
  <c r="D458" i="30"/>
  <c r="D458" i="31" s="1"/>
  <c r="J103" i="32"/>
  <c r="K103" i="32" s="1"/>
  <c r="H101" i="32"/>
  <c r="H101" i="18"/>
  <c r="H103" i="19"/>
  <c r="J103" i="18"/>
  <c r="M82" i="22"/>
  <c r="J82" i="23"/>
  <c r="M82" i="29"/>
  <c r="N82" i="29" s="1"/>
  <c r="J45" i="18"/>
  <c r="H45" i="19"/>
  <c r="D363" i="26"/>
  <c r="D363" i="27" s="1"/>
  <c r="D365" i="27"/>
  <c r="X969" i="21"/>
  <c r="Y969" i="21" s="1"/>
  <c r="V969" i="21"/>
  <c r="W969" i="21" s="1"/>
  <c r="T969" i="21"/>
  <c r="U969" i="21" s="1"/>
  <c r="D380" i="30"/>
  <c r="D380" i="31" s="1"/>
  <c r="D381" i="31"/>
  <c r="D384" i="31"/>
  <c r="D383" i="30"/>
  <c r="D383" i="31" s="1"/>
  <c r="J71" i="18"/>
  <c r="H71" i="19"/>
  <c r="D367" i="30"/>
  <c r="D367" i="31" s="1"/>
  <c r="D368" i="31"/>
  <c r="M74" i="29"/>
  <c r="N74" i="29" s="1"/>
  <c r="L73" i="29"/>
  <c r="M73" i="29" s="1"/>
  <c r="N73" i="29" s="1"/>
  <c r="D439" i="27"/>
  <c r="J76" i="10"/>
  <c r="H76" i="11"/>
  <c r="H78" i="18"/>
  <c r="H79" i="19"/>
  <c r="J79" i="18"/>
  <c r="H79" i="11"/>
  <c r="H78" i="10"/>
  <c r="J79" i="10"/>
  <c r="D483" i="27"/>
  <c r="D59" i="31"/>
  <c r="D58" i="30"/>
  <c r="D58" i="31" s="1"/>
  <c r="H25" i="11"/>
  <c r="J25" i="10"/>
  <c r="J25" i="11" s="1"/>
  <c r="J31" i="18"/>
  <c r="H31" i="19"/>
  <c r="D124" i="30"/>
  <c r="D124" i="31" s="1"/>
  <c r="D125" i="31"/>
  <c r="J93" i="22"/>
  <c r="J91" i="23"/>
  <c r="M91" i="22"/>
  <c r="D12" i="24"/>
  <c r="D40" i="24" s="1"/>
  <c r="J117" i="23"/>
  <c r="M117" i="22"/>
  <c r="M117" i="23" s="1"/>
  <c r="J58" i="18"/>
  <c r="H58" i="19"/>
  <c r="J46" i="18"/>
  <c r="H46" i="19"/>
  <c r="J13" i="18"/>
  <c r="J13" i="19" s="1"/>
  <c r="H13" i="19"/>
  <c r="D39" i="27"/>
  <c r="H35" i="19"/>
  <c r="J35" i="18"/>
  <c r="J20" i="23"/>
  <c r="M20" i="22"/>
  <c r="M20" i="23" s="1"/>
  <c r="J19" i="22"/>
  <c r="D220" i="31"/>
  <c r="H51" i="19"/>
  <c r="J51" i="18"/>
  <c r="M97" i="22"/>
  <c r="M97" i="23" s="1"/>
  <c r="J97" i="23"/>
  <c r="J98" i="22"/>
  <c r="J97" i="10"/>
  <c r="J97" i="11" s="1"/>
  <c r="H97" i="11"/>
  <c r="H98" i="10"/>
  <c r="M75" i="22"/>
  <c r="M75" i="23" s="1"/>
  <c r="J75" i="23"/>
  <c r="D441" i="30"/>
  <c r="D443" i="31"/>
  <c r="M28" i="29"/>
  <c r="N28" i="29" s="1"/>
  <c r="J28" i="32"/>
  <c r="K28" i="32" s="1"/>
  <c r="D568" i="27"/>
  <c r="D567" i="26"/>
  <c r="D567" i="27" s="1"/>
  <c r="M14" i="22"/>
  <c r="M14" i="23" s="1"/>
  <c r="J14" i="23"/>
  <c r="J56" i="23"/>
  <c r="M56" i="22"/>
  <c r="J77" i="18"/>
  <c r="H77" i="19"/>
  <c r="D446" i="31"/>
  <c r="D445" i="30"/>
  <c r="D445" i="31" s="1"/>
  <c r="L119" i="22"/>
  <c r="L119" i="23" s="1"/>
  <c r="L112" i="23"/>
  <c r="O119" i="29"/>
  <c r="P23" i="29"/>
  <c r="H66" i="32"/>
  <c r="J66" i="32" s="1"/>
  <c r="K66" i="32" s="1"/>
  <c r="J67" i="32"/>
  <c r="K67" i="32" s="1"/>
  <c r="M67" i="29"/>
  <c r="N67" i="29" s="1"/>
  <c r="L66" i="29"/>
  <c r="M66" i="29" s="1"/>
  <c r="N66" i="29" s="1"/>
  <c r="H62" i="19"/>
  <c r="J62" i="18"/>
  <c r="D288" i="31"/>
  <c r="D284" i="30"/>
  <c r="D284" i="31" s="1"/>
  <c r="J47" i="18"/>
  <c r="H47" i="19"/>
  <c r="D242" i="27"/>
  <c r="D240" i="26"/>
  <c r="D240" i="27" s="1"/>
  <c r="D395" i="30"/>
  <c r="D395" i="31" s="1"/>
  <c r="D396" i="31"/>
  <c r="J116" i="18"/>
  <c r="J116" i="19" s="1"/>
  <c r="H116" i="19"/>
  <c r="J21" i="18"/>
  <c r="J21" i="19" s="1"/>
  <c r="H21" i="19"/>
  <c r="M44" i="22"/>
  <c r="J44" i="23"/>
  <c r="D211" i="26"/>
  <c r="D211" i="27" s="1"/>
  <c r="D212" i="27"/>
  <c r="D379" i="31"/>
  <c r="J65" i="18"/>
  <c r="H65" i="19"/>
  <c r="J26" i="23"/>
  <c r="M26" i="22"/>
  <c r="D62" i="27"/>
  <c r="D61" i="26"/>
  <c r="D61" i="27" s="1"/>
  <c r="D279" i="30"/>
  <c r="D279" i="31" s="1"/>
  <c r="D281" i="31"/>
  <c r="J69" i="10"/>
  <c r="H69" i="11"/>
  <c r="J18" i="10"/>
  <c r="H18" i="11"/>
  <c r="D47" i="27"/>
  <c r="D46" i="26"/>
  <c r="D46" i="27" s="1"/>
  <c r="H24" i="19"/>
  <c r="J24" i="18"/>
  <c r="J24" i="19" s="1"/>
  <c r="D312" i="26"/>
  <c r="D312" i="27" s="1"/>
  <c r="D314" i="27"/>
  <c r="J50" i="23"/>
  <c r="M50" i="22"/>
  <c r="J50" i="10"/>
  <c r="H50" i="11"/>
  <c r="D302" i="31"/>
  <c r="D301" i="30"/>
  <c r="D301" i="31" s="1"/>
  <c r="D156" i="27"/>
  <c r="D155" i="26"/>
  <c r="H52" i="19"/>
  <c r="J52" i="18"/>
  <c r="J52" i="23"/>
  <c r="M52" i="22"/>
  <c r="P56" i="29"/>
  <c r="Q56" i="29" s="1"/>
  <c r="U104" i="29"/>
  <c r="V104" i="29" s="1"/>
  <c r="S104" i="29"/>
  <c r="T104" i="29" s="1"/>
  <c r="D245" i="30"/>
  <c r="D245" i="31" s="1"/>
  <c r="D247" i="31"/>
  <c r="H48" i="19"/>
  <c r="J48" i="18"/>
  <c r="D133" i="31"/>
  <c r="D132" i="30"/>
  <c r="D132" i="31" s="1"/>
  <c r="M84" i="22"/>
  <c r="J84" i="23"/>
  <c r="J84" i="18"/>
  <c r="H84" i="19"/>
  <c r="D87" i="27"/>
  <c r="D502" i="31"/>
  <c r="D499" i="30"/>
  <c r="D499" i="31" s="1"/>
  <c r="P77" i="29"/>
  <c r="Q77" i="29" s="1"/>
  <c r="P62" i="29"/>
  <c r="Q62" i="29" s="1"/>
  <c r="P14" i="29"/>
  <c r="Q14" i="29" s="1"/>
  <c r="P58" i="29"/>
  <c r="Q58" i="29" s="1"/>
  <c r="K27" i="25"/>
  <c r="J27" i="25"/>
  <c r="H112" i="32"/>
  <c r="J113" i="32"/>
  <c r="K113" i="32" s="1"/>
  <c r="U11" i="29"/>
  <c r="V11" i="29" s="1"/>
  <c r="J54" i="23"/>
  <c r="M54" i="22"/>
  <c r="H70" i="19"/>
  <c r="J70" i="18"/>
  <c r="D405" i="27"/>
  <c r="D404" i="26"/>
  <c r="J63" i="18"/>
  <c r="H63" i="19"/>
  <c r="M105" i="22"/>
  <c r="J104" i="22"/>
  <c r="J105" i="23"/>
  <c r="J105" i="10"/>
  <c r="H105" i="11"/>
  <c r="H104" i="10"/>
  <c r="D336" i="30"/>
  <c r="D336" i="31" s="1"/>
  <c r="D337" i="31"/>
  <c r="D357" i="27"/>
  <c r="D356" i="26"/>
  <c r="D356" i="27" s="1"/>
  <c r="D506" i="27"/>
  <c r="D505" i="26"/>
  <c r="D505" i="27" s="1"/>
  <c r="D506" i="31"/>
  <c r="D505" i="30"/>
  <c r="D505" i="31" s="1"/>
  <c r="H118" i="11"/>
  <c r="J118" i="10"/>
  <c r="J118" i="11" s="1"/>
  <c r="D224" i="31"/>
  <c r="D223" i="30"/>
  <c r="D223" i="31" s="1"/>
  <c r="J72" i="23"/>
  <c r="M72" i="22"/>
  <c r="M55" i="22"/>
  <c r="J55" i="23"/>
  <c r="D347" i="31"/>
  <c r="D346" i="30"/>
  <c r="D346" i="31" s="1"/>
  <c r="D547" i="27"/>
  <c r="D255" i="31"/>
  <c r="D254" i="30"/>
  <c r="D254" i="31" s="1"/>
  <c r="J80" i="23"/>
  <c r="M80" i="22"/>
  <c r="J22" i="23"/>
  <c r="M22" i="22"/>
  <c r="P103" i="29"/>
  <c r="Q103" i="29" s="1"/>
  <c r="L101" i="29"/>
  <c r="M103" i="29"/>
  <c r="N103" i="29" s="1"/>
  <c r="D521" i="31"/>
  <c r="D520" i="30"/>
  <c r="J82" i="18"/>
  <c r="H82" i="19"/>
  <c r="J82" i="32"/>
  <c r="K82" i="32" s="1"/>
  <c r="J32" i="10"/>
  <c r="H32" i="11"/>
  <c r="D144" i="27"/>
  <c r="D143" i="26"/>
  <c r="D143" i="27" s="1"/>
  <c r="X973" i="21"/>
  <c r="T973" i="21"/>
  <c r="V973" i="21"/>
  <c r="U78" i="29"/>
  <c r="V78" i="29" s="1"/>
  <c r="S78" i="29"/>
  <c r="T78" i="29" s="1"/>
  <c r="S112" i="29"/>
  <c r="T112" i="29" s="1"/>
  <c r="U112" i="29"/>
  <c r="V112" i="29" s="1"/>
  <c r="R119" i="29"/>
  <c r="P25" i="29"/>
  <c r="K15" i="22"/>
  <c r="D381" i="27"/>
  <c r="D380" i="26"/>
  <c r="D380" i="27" s="1"/>
  <c r="D311" i="31"/>
  <c r="J57" i="23"/>
  <c r="M57" i="22"/>
  <c r="D383" i="26"/>
  <c r="D383" i="27" s="1"/>
  <c r="D384" i="27"/>
  <c r="J71" i="10"/>
  <c r="H71" i="11"/>
  <c r="D409" i="27"/>
  <c r="D408" i="26"/>
  <c r="D408" i="27" s="1"/>
  <c r="D367" i="26"/>
  <c r="D367" i="27" s="1"/>
  <c r="D368" i="27"/>
  <c r="H73" i="10"/>
  <c r="H74" i="11"/>
  <c r="J74" i="10"/>
  <c r="M74" i="22"/>
  <c r="J74" i="23"/>
  <c r="J73" i="22"/>
  <c r="J76" i="18"/>
  <c r="H76" i="19"/>
  <c r="J78" i="22"/>
  <c r="J79" i="23"/>
  <c r="M79" i="22"/>
  <c r="D33" i="31"/>
  <c r="D32" i="30"/>
  <c r="D32" i="31" s="1"/>
  <c r="H25" i="19"/>
  <c r="J25" i="18"/>
  <c r="J25" i="19" s="1"/>
  <c r="J31" i="23"/>
  <c r="M31" i="22"/>
  <c r="H93" i="32"/>
  <c r="J93" i="32" s="1"/>
  <c r="K93" i="32" s="1"/>
  <c r="J91" i="32"/>
  <c r="K91" i="32" s="1"/>
  <c r="D276" i="27"/>
  <c r="D273" i="26"/>
  <c r="D273" i="27" s="1"/>
  <c r="H117" i="11"/>
  <c r="J117" i="10"/>
  <c r="J117" i="11" s="1"/>
  <c r="D495" i="26"/>
  <c r="D496" i="27"/>
  <c r="J46" i="23"/>
  <c r="M46" i="22"/>
  <c r="K23" i="25"/>
  <c r="J23" i="25"/>
  <c r="M49" i="22"/>
  <c r="J49" i="23"/>
  <c r="J49" i="10"/>
  <c r="H49" i="11"/>
  <c r="J35" i="25"/>
  <c r="K35" i="25"/>
  <c r="D39" i="31"/>
  <c r="H13" i="11"/>
  <c r="J13" i="10"/>
  <c r="J13" i="11" s="1"/>
  <c r="J35" i="23"/>
  <c r="M35" i="22"/>
  <c r="H106" i="19"/>
  <c r="J106" i="18"/>
  <c r="H20" i="19"/>
  <c r="J20" i="18"/>
  <c r="J20" i="19" s="1"/>
  <c r="H19" i="18"/>
  <c r="D220" i="27"/>
  <c r="D215" i="26"/>
  <c r="D215" i="27" s="1"/>
  <c r="K20" i="25"/>
  <c r="J20" i="25"/>
  <c r="D266" i="26"/>
  <c r="D266" i="27" s="1"/>
  <c r="D268" i="27"/>
  <c r="J97" i="32"/>
  <c r="H98" i="32"/>
  <c r="J98" i="32" s="1"/>
  <c r="L98" i="29"/>
  <c r="M98" i="29" s="1"/>
  <c r="N98" i="29" s="1"/>
  <c r="M97" i="29"/>
  <c r="N97" i="29" s="1"/>
  <c r="H75" i="11"/>
  <c r="J75" i="10"/>
  <c r="J75" i="11" s="1"/>
  <c r="J28" i="18"/>
  <c r="H28" i="19"/>
  <c r="D568" i="31"/>
  <c r="D567" i="30"/>
  <c r="D567" i="31" s="1"/>
  <c r="J114" i="18"/>
  <c r="H114" i="19"/>
  <c r="J115" i="23"/>
  <c r="M115" i="22"/>
  <c r="J115" i="10"/>
  <c r="H115" i="11"/>
  <c r="J14" i="10"/>
  <c r="J14" i="11" s="1"/>
  <c r="H14" i="11"/>
  <c r="J56" i="18"/>
  <c r="H56" i="19"/>
  <c r="K31" i="25"/>
  <c r="J31" i="25"/>
  <c r="P97" i="29"/>
  <c r="Q97" i="29" s="1"/>
  <c r="P46" i="29"/>
  <c r="Q46" i="29" s="1"/>
  <c r="U66" i="29"/>
  <c r="V66" i="29" s="1"/>
  <c r="S66" i="29"/>
  <c r="T66" i="29" s="1"/>
  <c r="J67" i="23"/>
  <c r="M67" i="22"/>
  <c r="J66" i="22"/>
  <c r="D391" i="26"/>
  <c r="D392" i="27"/>
  <c r="H62" i="11"/>
  <c r="J62" i="10"/>
  <c r="D355" i="31"/>
  <c r="D288" i="27"/>
  <c r="D284" i="26"/>
  <c r="D284" i="27" s="1"/>
  <c r="J47" i="23"/>
  <c r="M47" i="22"/>
  <c r="D242" i="31"/>
  <c r="D240" i="30"/>
  <c r="D240" i="31" s="1"/>
  <c r="J68" i="18"/>
  <c r="H68" i="19"/>
  <c r="D395" i="26"/>
  <c r="D395" i="27" s="1"/>
  <c r="D396" i="27"/>
  <c r="M116" i="22"/>
  <c r="M116" i="23" s="1"/>
  <c r="J116" i="23"/>
  <c r="D108" i="31"/>
  <c r="D107" i="30"/>
  <c r="D107" i="31" s="1"/>
  <c r="J13" i="25"/>
  <c r="K13" i="25"/>
  <c r="M65" i="22"/>
  <c r="J65" i="23"/>
  <c r="H16" i="19"/>
  <c r="J16" i="18"/>
  <c r="J16" i="19" s="1"/>
  <c r="D252" i="31"/>
  <c r="D509" i="26"/>
  <c r="D509" i="27" s="1"/>
  <c r="D510" i="27"/>
  <c r="D279" i="26"/>
  <c r="D279" i="27" s="1"/>
  <c r="D281" i="27"/>
  <c r="D399" i="30"/>
  <c r="D399" i="31" s="1"/>
  <c r="D400" i="31"/>
  <c r="J24" i="10"/>
  <c r="J24" i="11" s="1"/>
  <c r="H24" i="11"/>
  <c r="J50" i="18"/>
  <c r="H50" i="19"/>
  <c r="D301" i="26"/>
  <c r="D301" i="27" s="1"/>
  <c r="D302" i="27"/>
  <c r="F16" i="24"/>
  <c r="F44" i="24" s="1"/>
  <c r="L101" i="23"/>
  <c r="L107" i="22"/>
  <c r="L107" i="23" s="1"/>
  <c r="P115" i="29"/>
  <c r="Q115" i="29" s="1"/>
  <c r="P67" i="29"/>
  <c r="Q67" i="29" s="1"/>
  <c r="P16" i="29"/>
  <c r="D334" i="27"/>
  <c r="D247" i="27"/>
  <c r="D245" i="26"/>
  <c r="D245" i="27" s="1"/>
  <c r="H48" i="11"/>
  <c r="J48" i="10"/>
  <c r="D205" i="27"/>
  <c r="D204" i="26"/>
  <c r="D476" i="27"/>
  <c r="D475" i="26"/>
  <c r="D475" i="27" s="1"/>
  <c r="P24" i="29"/>
  <c r="F8" i="24"/>
  <c r="F36" i="24" s="1"/>
  <c r="L104" i="23"/>
  <c r="K112" i="23"/>
  <c r="K119" i="22"/>
  <c r="K119" i="23" s="1"/>
  <c r="J113" i="10"/>
  <c r="H112" i="10"/>
  <c r="H113" i="11"/>
  <c r="D579" i="26"/>
  <c r="D580" i="27"/>
  <c r="J70" i="10"/>
  <c r="H70" i="11"/>
  <c r="D426" i="30"/>
  <c r="D426" i="31" s="1"/>
  <c r="D427" i="31"/>
  <c r="D545" i="31"/>
  <c r="H105" i="19"/>
  <c r="H104" i="18"/>
  <c r="J105" i="18"/>
  <c r="D357" i="31"/>
  <c r="D356" i="30"/>
  <c r="D356" i="31" s="1"/>
  <c r="K34" i="25"/>
  <c r="J34" i="25"/>
  <c r="G36" i="25"/>
  <c r="J118" i="23"/>
  <c r="M118" i="22"/>
  <c r="M118" i="23" s="1"/>
  <c r="D434" i="31"/>
  <c r="D433" i="30"/>
  <c r="D433" i="31" s="1"/>
  <c r="D433" i="26"/>
  <c r="D433" i="27" s="1"/>
  <c r="D434" i="27"/>
  <c r="D413" i="30"/>
  <c r="D414" i="31"/>
  <c r="J55" i="18"/>
  <c r="H55" i="19"/>
  <c r="D293" i="30"/>
  <c r="D293" i="31" s="1"/>
  <c r="D294" i="31"/>
  <c r="D565" i="31"/>
  <c r="D346" i="26"/>
  <c r="D346" i="27" s="1"/>
  <c r="D347" i="27"/>
  <c r="D255" i="27"/>
  <c r="D254" i="26"/>
  <c r="D254" i="27" s="1"/>
  <c r="J80" i="18"/>
  <c r="H80" i="19"/>
  <c r="H80" i="11"/>
  <c r="J80" i="10"/>
  <c r="J22" i="10"/>
  <c r="H22" i="11"/>
  <c r="J101" i="22"/>
  <c r="J103" i="23"/>
  <c r="M103" i="22"/>
  <c r="D521" i="27"/>
  <c r="D520" i="26"/>
  <c r="D466" i="26"/>
  <c r="D467" i="27"/>
  <c r="J45" i="23"/>
  <c r="M45" i="22"/>
  <c r="H45" i="11"/>
  <c r="J45" i="10"/>
  <c r="D144" i="31"/>
  <c r="D143" i="30"/>
  <c r="D143" i="31" s="1"/>
  <c r="S98" i="29"/>
  <c r="T98" i="29" s="1"/>
  <c r="U98" i="29"/>
  <c r="V98" i="29" s="1"/>
  <c r="D311" i="27"/>
  <c r="J57" i="18"/>
  <c r="H57" i="19"/>
  <c r="D409" i="31"/>
  <c r="D408" i="30"/>
  <c r="D408" i="31" s="1"/>
  <c r="J74" i="18"/>
  <c r="H73" i="18"/>
  <c r="H74" i="19"/>
  <c r="J74" i="32"/>
  <c r="K74" i="32" s="1"/>
  <c r="H73" i="32"/>
  <c r="J73" i="32" s="1"/>
  <c r="K73" i="32" s="1"/>
  <c r="M76" i="22"/>
  <c r="J76" i="23"/>
  <c r="M79" i="29"/>
  <c r="N79" i="29" s="1"/>
  <c r="L78" i="29"/>
  <c r="M78" i="29" s="1"/>
  <c r="N78" i="29" s="1"/>
  <c r="J79" i="32"/>
  <c r="K79" i="32" s="1"/>
  <c r="H78" i="32"/>
  <c r="J78" i="32" s="1"/>
  <c r="K78" i="32" s="1"/>
  <c r="D33" i="27"/>
  <c r="D32" i="26"/>
  <c r="D32" i="27" s="1"/>
  <c r="H31" i="11"/>
  <c r="J31" i="10"/>
  <c r="H91" i="19"/>
  <c r="H93" i="18"/>
  <c r="J91" i="18"/>
  <c r="L93" i="29"/>
  <c r="M93" i="29" s="1"/>
  <c r="N93" i="29" s="1"/>
  <c r="M91" i="29"/>
  <c r="N91" i="29" s="1"/>
  <c r="D351" i="31"/>
  <c r="D276" i="31"/>
  <c r="D273" i="30"/>
  <c r="D273" i="31" s="1"/>
  <c r="D584" i="30"/>
  <c r="D584" i="31" s="1"/>
  <c r="D585" i="31"/>
  <c r="D495" i="30"/>
  <c r="D496" i="31"/>
  <c r="J58" i="23"/>
  <c r="M58" i="22"/>
  <c r="D417" i="30"/>
  <c r="D417" i="31" s="1"/>
  <c r="D418" i="31"/>
  <c r="D554" i="31"/>
  <c r="J13" i="32"/>
  <c r="M13" i="29"/>
  <c r="N13" i="29" s="1"/>
  <c r="J23" i="10"/>
  <c r="H23" i="11"/>
  <c r="M106" i="22"/>
  <c r="J106" i="23"/>
  <c r="J20" i="32"/>
  <c r="H19" i="32"/>
  <c r="J19" i="32" s="1"/>
  <c r="K19" i="32" s="1"/>
  <c r="D53" i="31"/>
  <c r="D52" i="30"/>
  <c r="D52" i="31" s="1"/>
  <c r="H51" i="11"/>
  <c r="J51" i="10"/>
  <c r="D515" i="27"/>
  <c r="D516" i="26"/>
  <c r="D516" i="27" s="1"/>
  <c r="H97" i="19"/>
  <c r="J97" i="18"/>
  <c r="J97" i="19" s="1"/>
  <c r="H98" i="18"/>
  <c r="D443" i="27"/>
  <c r="D441" i="26"/>
  <c r="D101" i="26"/>
  <c r="D101" i="27" s="1"/>
  <c r="D103" i="27"/>
  <c r="D103" i="31"/>
  <c r="D101" i="30"/>
  <c r="D101" i="31" s="1"/>
  <c r="D115" i="27"/>
  <c r="M114" i="22"/>
  <c r="J114" i="23"/>
  <c r="D123" i="27"/>
  <c r="J22" i="25"/>
  <c r="K22" i="25"/>
  <c r="D446" i="27"/>
  <c r="D445" i="26"/>
  <c r="D445" i="27" s="1"/>
  <c r="J77" i="23"/>
  <c r="M77" i="22"/>
  <c r="D555" i="26"/>
  <c r="D555" i="27" s="1"/>
  <c r="D556" i="27"/>
  <c r="P47" i="29"/>
  <c r="Q47" i="29" s="1"/>
  <c r="P106" i="29"/>
  <c r="Q106" i="29" s="1"/>
  <c r="J67" i="10"/>
  <c r="H66" i="10"/>
  <c r="H67" i="11"/>
  <c r="J67" i="18"/>
  <c r="H67" i="19"/>
  <c r="H66" i="18"/>
  <c r="J62" i="23"/>
  <c r="M62" i="22"/>
  <c r="D355" i="27"/>
  <c r="H47" i="11"/>
  <c r="J47" i="10"/>
  <c r="J116" i="10"/>
  <c r="J116" i="11" s="1"/>
  <c r="H116" i="11"/>
  <c r="J21" i="10"/>
  <c r="J21" i="11" s="1"/>
  <c r="H21" i="11"/>
  <c r="D107" i="26"/>
  <c r="D107" i="27" s="1"/>
  <c r="D108" i="27"/>
  <c r="H44" i="11"/>
  <c r="J44" i="10"/>
  <c r="J44" i="18"/>
  <c r="H44" i="19"/>
  <c r="H65" i="11"/>
  <c r="J65" i="10"/>
  <c r="D236" i="31"/>
  <c r="D234" i="30"/>
  <c r="D234" i="31" s="1"/>
  <c r="J26" i="18"/>
  <c r="H26" i="19"/>
  <c r="D252" i="27"/>
  <c r="D250" i="26"/>
  <c r="D250" i="27" s="1"/>
  <c r="D509" i="30"/>
  <c r="D509" i="31" s="1"/>
  <c r="D510" i="31"/>
  <c r="M53" i="22"/>
  <c r="J53" i="23"/>
  <c r="J69" i="23"/>
  <c r="M69" i="22"/>
  <c r="D422" i="30"/>
  <c r="D423" i="31"/>
  <c r="D47" i="31"/>
  <c r="D46" i="30"/>
  <c r="D46" i="31" s="1"/>
  <c r="J18" i="18"/>
  <c r="H18" i="19"/>
  <c r="M24" i="22"/>
  <c r="M24" i="23" s="1"/>
  <c r="J24" i="23"/>
  <c r="D138" i="31"/>
  <c r="D137" i="30"/>
  <c r="U93" i="29"/>
  <c r="V93" i="29" s="1"/>
  <c r="S93" i="29"/>
  <c r="T93" i="29" s="1"/>
  <c r="P20" i="29"/>
  <c r="P57" i="29"/>
  <c r="Q57" i="29" s="1"/>
  <c r="D334" i="31"/>
  <c r="K21" i="25"/>
  <c r="J21" i="25"/>
  <c r="D319" i="26"/>
  <c r="D319" i="27" s="1"/>
  <c r="D321" i="27"/>
  <c r="D205" i="31"/>
  <c r="D204" i="30"/>
  <c r="J84" i="10"/>
  <c r="H84" i="11"/>
  <c r="D15" i="24"/>
  <c r="D43" i="24" s="1"/>
  <c r="J39" i="25"/>
  <c r="K39" i="25"/>
  <c r="P75" i="29"/>
  <c r="Q75" i="29" s="1"/>
  <c r="J113" i="18"/>
  <c r="H113" i="19"/>
  <c r="H112" i="18"/>
  <c r="M113" i="29"/>
  <c r="N113" i="29" s="1"/>
  <c r="L112" i="29"/>
  <c r="L11" i="23"/>
  <c r="D323" i="30"/>
  <c r="D323" i="31" s="1"/>
  <c r="D325" i="31"/>
  <c r="D405" i="31"/>
  <c r="D404" i="30"/>
  <c r="D427" i="27"/>
  <c r="D426" i="26"/>
  <c r="D426" i="27" s="1"/>
  <c r="M105" i="29"/>
  <c r="N105" i="29" s="1"/>
  <c r="L104" i="29"/>
  <c r="M104" i="29" s="1"/>
  <c r="N104" i="29" s="1"/>
  <c r="J105" i="32"/>
  <c r="K105" i="32" s="1"/>
  <c r="H104" i="32"/>
  <c r="J104" i="32" s="1"/>
  <c r="K104" i="32" s="1"/>
  <c r="D431" i="31"/>
  <c r="J83" i="10"/>
  <c r="H83" i="11"/>
  <c r="J18" i="25"/>
  <c r="K18" i="25"/>
  <c r="J92" i="18"/>
  <c r="H92" i="19"/>
  <c r="H72" i="19"/>
  <c r="J72" i="18"/>
  <c r="D414" i="27"/>
  <c r="D413" i="26"/>
  <c r="D565" i="27"/>
  <c r="D458" i="26"/>
  <c r="D458" i="27" s="1"/>
  <c r="D459" i="27"/>
  <c r="L19" i="29"/>
  <c r="M19" i="29" s="1"/>
  <c r="N19" i="29" s="1"/>
  <c r="M22" i="29"/>
  <c r="N22" i="29" s="1"/>
  <c r="J22" i="18"/>
  <c r="H22" i="19"/>
  <c r="H103" i="11"/>
  <c r="J103" i="10"/>
  <c r="H101" i="10"/>
  <c r="J82" i="10"/>
  <c r="H82" i="11"/>
  <c r="D467" i="31"/>
  <c r="D466" i="30"/>
  <c r="J19" i="25"/>
  <c r="K19" i="25"/>
  <c r="D365" i="31"/>
  <c r="D363" i="30"/>
  <c r="D363" i="31" s="1"/>
  <c r="J32" i="18"/>
  <c r="H32" i="19"/>
  <c r="M32" i="22"/>
  <c r="J32" i="23"/>
  <c r="Q155" i="21"/>
  <c r="S890" i="21"/>
  <c r="Q889" i="21"/>
  <c r="Q888" i="21"/>
  <c r="Q887" i="21"/>
  <c r="R900" i="21"/>
  <c r="D309" i="30" l="1"/>
  <c r="D309" i="31" s="1"/>
  <c r="D378" i="30"/>
  <c r="D378" i="31" s="1"/>
  <c r="D250" i="30"/>
  <c r="D250" i="31" s="1"/>
  <c r="D564" i="26"/>
  <c r="D564" i="27" s="1"/>
  <c r="D564" i="30"/>
  <c r="D564" i="31" s="1"/>
  <c r="D553" i="26"/>
  <c r="K44" i="10"/>
  <c r="K44" i="11" s="1"/>
  <c r="J44" i="11"/>
  <c r="K48" i="10"/>
  <c r="K48" i="11" s="1"/>
  <c r="J48" i="11"/>
  <c r="K71" i="10"/>
  <c r="K71" i="11" s="1"/>
  <c r="J71" i="11"/>
  <c r="L107" i="29"/>
  <c r="M101" i="29"/>
  <c r="N101" i="29" s="1"/>
  <c r="P101" i="29"/>
  <c r="Q101" i="29" s="1"/>
  <c r="H104" i="11"/>
  <c r="J104" i="10"/>
  <c r="M104" i="22"/>
  <c r="D8" i="24"/>
  <c r="D36" i="24" s="1"/>
  <c r="J104" i="23"/>
  <c r="M54" i="23"/>
  <c r="N54" i="22"/>
  <c r="N54" i="23" s="1"/>
  <c r="N84" i="22"/>
  <c r="N84" i="23" s="1"/>
  <c r="M84" i="23"/>
  <c r="J52" i="19"/>
  <c r="K52" i="18"/>
  <c r="K52" i="19" s="1"/>
  <c r="H98" i="11"/>
  <c r="J98" i="10"/>
  <c r="J98" i="11" s="1"/>
  <c r="K72" i="10"/>
  <c r="K72" i="11" s="1"/>
  <c r="J72" i="11"/>
  <c r="K92" i="10"/>
  <c r="K92" i="11" s="1"/>
  <c r="J92" i="11"/>
  <c r="D422" i="27"/>
  <c r="D421" i="26"/>
  <c r="D421" i="27" s="1"/>
  <c r="J26" i="11"/>
  <c r="K26" i="10"/>
  <c r="K26" i="11" s="1"/>
  <c r="K56" i="10"/>
  <c r="K56" i="11" s="1"/>
  <c r="J56" i="11"/>
  <c r="K114" i="10"/>
  <c r="K114" i="11" s="1"/>
  <c r="J114" i="11"/>
  <c r="K23" i="18"/>
  <c r="K23" i="19" s="1"/>
  <c r="J23" i="19"/>
  <c r="D549" i="26"/>
  <c r="D553" i="27"/>
  <c r="J49" i="19"/>
  <c r="K49" i="18"/>
  <c r="K49" i="19" s="1"/>
  <c r="X888" i="21"/>
  <c r="Y888" i="21" s="1"/>
  <c r="V888" i="21"/>
  <c r="W888" i="21" s="1"/>
  <c r="T888" i="21"/>
  <c r="U888" i="21" s="1"/>
  <c r="D466" i="31"/>
  <c r="J82" i="11"/>
  <c r="K82" i="10"/>
  <c r="K82" i="11" s="1"/>
  <c r="D412" i="26"/>
  <c r="D412" i="27" s="1"/>
  <c r="D413" i="27"/>
  <c r="L119" i="29"/>
  <c r="M119" i="29" s="1"/>
  <c r="N119" i="29" s="1"/>
  <c r="M112" i="29"/>
  <c r="N112" i="29" s="1"/>
  <c r="K113" i="18"/>
  <c r="K113" i="19" s="1"/>
  <c r="J113" i="19"/>
  <c r="D204" i="31"/>
  <c r="P66" i="29"/>
  <c r="Q66" i="29" s="1"/>
  <c r="K26" i="18"/>
  <c r="K26" i="19" s="1"/>
  <c r="J26" i="19"/>
  <c r="M114" i="23"/>
  <c r="N114" i="22"/>
  <c r="N114" i="23" s="1"/>
  <c r="D553" i="30"/>
  <c r="M58" i="23"/>
  <c r="N58" i="22"/>
  <c r="N58" i="23" s="1"/>
  <c r="J91" i="19"/>
  <c r="K91" i="18"/>
  <c r="K91" i="19" s="1"/>
  <c r="M76" i="23"/>
  <c r="N76" i="22"/>
  <c r="N76" i="23" s="1"/>
  <c r="J73" i="18"/>
  <c r="H73" i="19"/>
  <c r="J45" i="11"/>
  <c r="K45" i="10"/>
  <c r="K45" i="11" s="1"/>
  <c r="M103" i="23"/>
  <c r="N103" i="22"/>
  <c r="N103" i="23" s="1"/>
  <c r="J22" i="11"/>
  <c r="K22" i="10"/>
  <c r="K22" i="11" s="1"/>
  <c r="J80" i="19"/>
  <c r="K80" i="18"/>
  <c r="K80" i="19" s="1"/>
  <c r="D413" i="31"/>
  <c r="D412" i="30"/>
  <c r="D412" i="31" s="1"/>
  <c r="K105" i="18"/>
  <c r="K105" i="19" s="1"/>
  <c r="J105" i="19"/>
  <c r="J70" i="11"/>
  <c r="K70" i="10"/>
  <c r="K70" i="11" s="1"/>
  <c r="H119" i="10"/>
  <c r="J112" i="10"/>
  <c r="H112" i="11"/>
  <c r="M65" i="23"/>
  <c r="N65" i="22"/>
  <c r="N65" i="23" s="1"/>
  <c r="M67" i="23"/>
  <c r="N67" i="22"/>
  <c r="N67" i="23" s="1"/>
  <c r="N35" i="22"/>
  <c r="N35" i="23" s="1"/>
  <c r="M35" i="23"/>
  <c r="N49" i="22"/>
  <c r="N49" i="23" s="1"/>
  <c r="M49" i="23"/>
  <c r="M73" i="22"/>
  <c r="J73" i="23"/>
  <c r="K15" i="23"/>
  <c r="D520" i="31"/>
  <c r="D518" i="30"/>
  <c r="N55" i="22"/>
  <c r="N55" i="23" s="1"/>
  <c r="M55" i="23"/>
  <c r="M105" i="23"/>
  <c r="N105" i="22"/>
  <c r="N105" i="23" s="1"/>
  <c r="J18" i="11"/>
  <c r="K18" i="10"/>
  <c r="K18" i="11" s="1"/>
  <c r="M44" i="23"/>
  <c r="N44" i="22"/>
  <c r="N44" i="23" s="1"/>
  <c r="P112" i="29"/>
  <c r="Q112" i="29" s="1"/>
  <c r="P98" i="29"/>
  <c r="Q98" i="29" s="1"/>
  <c r="K77" i="18"/>
  <c r="K77" i="19" s="1"/>
  <c r="J77" i="19"/>
  <c r="D440" i="30"/>
  <c r="D441" i="31"/>
  <c r="J35" i="19"/>
  <c r="K35" i="18"/>
  <c r="K35" i="19" s="1"/>
  <c r="J46" i="19"/>
  <c r="K46" i="18"/>
  <c r="K46" i="19" s="1"/>
  <c r="M93" i="22"/>
  <c r="J93" i="23"/>
  <c r="K31" i="18"/>
  <c r="K31" i="19" s="1"/>
  <c r="J31" i="19"/>
  <c r="H78" i="11"/>
  <c r="J78" i="10"/>
  <c r="J78" i="18"/>
  <c r="H78" i="19"/>
  <c r="P78" i="29"/>
  <c r="Q78" i="29" s="1"/>
  <c r="N82" i="22"/>
  <c r="N82" i="23" s="1"/>
  <c r="M82" i="23"/>
  <c r="J101" i="32"/>
  <c r="K101" i="32" s="1"/>
  <c r="H107" i="32"/>
  <c r="J107" i="32" s="1"/>
  <c r="K107" i="32" s="1"/>
  <c r="K83" i="18"/>
  <c r="K83" i="19" s="1"/>
  <c r="J83" i="19"/>
  <c r="J54" i="19"/>
  <c r="K54" i="18"/>
  <c r="K54" i="19" s="1"/>
  <c r="D86" i="30"/>
  <c r="D86" i="31" s="1"/>
  <c r="K53" i="18"/>
  <c r="K53" i="19" s="1"/>
  <c r="J53" i="19"/>
  <c r="J24" i="25"/>
  <c r="K24" i="25"/>
  <c r="K68" i="10"/>
  <c r="K68" i="11" s="1"/>
  <c r="J68" i="11"/>
  <c r="D391" i="31"/>
  <c r="D390" i="30"/>
  <c r="M28" i="23"/>
  <c r="N28" i="22"/>
  <c r="N28" i="23" s="1"/>
  <c r="J58" i="11"/>
  <c r="K58" i="10"/>
  <c r="K58" i="11" s="1"/>
  <c r="H93" i="11"/>
  <c r="J93" i="10"/>
  <c r="Q975" i="21"/>
  <c r="V887" i="21"/>
  <c r="W887" i="21" s="1"/>
  <c r="T887" i="21"/>
  <c r="U887" i="21" s="1"/>
  <c r="X887" i="21"/>
  <c r="Y887" i="21" s="1"/>
  <c r="J32" i="19"/>
  <c r="K32" i="18"/>
  <c r="K32" i="19" s="1"/>
  <c r="J65" i="11"/>
  <c r="K65" i="10"/>
  <c r="K65" i="11" s="1"/>
  <c r="K47" i="10"/>
  <c r="K47" i="11" s="1"/>
  <c r="J47" i="11"/>
  <c r="N62" i="22"/>
  <c r="N62" i="23" s="1"/>
  <c r="M62" i="23"/>
  <c r="N77" i="22"/>
  <c r="N77" i="23" s="1"/>
  <c r="M77" i="23"/>
  <c r="D441" i="27"/>
  <c r="D440" i="26"/>
  <c r="J23" i="11"/>
  <c r="K23" i="10"/>
  <c r="K23" i="11" s="1"/>
  <c r="D495" i="31"/>
  <c r="D512" i="30"/>
  <c r="D512" i="31" s="1"/>
  <c r="J36" i="25"/>
  <c r="K36" i="25"/>
  <c r="J66" i="23"/>
  <c r="M66" i="22"/>
  <c r="N46" i="22"/>
  <c r="N46" i="23" s="1"/>
  <c r="M46" i="23"/>
  <c r="J76" i="19"/>
  <c r="K76" i="18"/>
  <c r="K76" i="19" s="1"/>
  <c r="J74" i="11"/>
  <c r="K74" i="10"/>
  <c r="K74" i="11" s="1"/>
  <c r="M80" i="23"/>
  <c r="N80" i="22"/>
  <c r="N80" i="23" s="1"/>
  <c r="D404" i="27"/>
  <c r="D403" i="26"/>
  <c r="D403" i="27" s="1"/>
  <c r="N50" i="22"/>
  <c r="N50" i="23" s="1"/>
  <c r="M50" i="23"/>
  <c r="N26" i="22"/>
  <c r="N26" i="23" s="1"/>
  <c r="M26" i="23"/>
  <c r="D215" i="30"/>
  <c r="D215" i="31" s="1"/>
  <c r="K79" i="10"/>
  <c r="K79" i="11" s="1"/>
  <c r="J79" i="11"/>
  <c r="P93" i="29"/>
  <c r="Q93" i="29" s="1"/>
  <c r="J45" i="19"/>
  <c r="K45" i="18"/>
  <c r="K45" i="19" s="1"/>
  <c r="H107" i="18"/>
  <c r="H101" i="19"/>
  <c r="J101" i="18"/>
  <c r="N63" i="22"/>
  <c r="N63" i="23" s="1"/>
  <c r="M63" i="23"/>
  <c r="N70" i="22"/>
  <c r="N70" i="23" s="1"/>
  <c r="M70" i="23"/>
  <c r="J119" i="22"/>
  <c r="M112" i="22"/>
  <c r="J112" i="23"/>
  <c r="P19" i="29"/>
  <c r="Q19" i="29" s="1"/>
  <c r="T889" i="21"/>
  <c r="U889" i="21" s="1"/>
  <c r="V889" i="21"/>
  <c r="W889" i="21" s="1"/>
  <c r="X889" i="21"/>
  <c r="Y889" i="21" s="1"/>
  <c r="R15" i="29"/>
  <c r="I41" i="25"/>
  <c r="L15" i="22"/>
  <c r="Q977" i="21"/>
  <c r="M32" i="23"/>
  <c r="N32" i="22"/>
  <c r="N32" i="23" s="1"/>
  <c r="H101" i="11"/>
  <c r="J101" i="10"/>
  <c r="H107" i="10"/>
  <c r="J22" i="19"/>
  <c r="K22" i="18"/>
  <c r="K22" i="19" s="1"/>
  <c r="K92" i="18"/>
  <c r="K92" i="19" s="1"/>
  <c r="J92" i="19"/>
  <c r="J83" i="11"/>
  <c r="K83" i="10"/>
  <c r="K83" i="11" s="1"/>
  <c r="D137" i="31"/>
  <c r="D136" i="30"/>
  <c r="D136" i="31" s="1"/>
  <c r="D353" i="26"/>
  <c r="D353" i="27" s="1"/>
  <c r="H66" i="19"/>
  <c r="J66" i="18"/>
  <c r="H66" i="11"/>
  <c r="J66" i="10"/>
  <c r="H98" i="19"/>
  <c r="J98" i="18"/>
  <c r="J98" i="19" s="1"/>
  <c r="M106" i="23"/>
  <c r="N106" i="22"/>
  <c r="N106" i="23" s="1"/>
  <c r="H93" i="19"/>
  <c r="J93" i="18"/>
  <c r="K74" i="18"/>
  <c r="K74" i="19" s="1"/>
  <c r="J74" i="19"/>
  <c r="K57" i="18"/>
  <c r="K57" i="19" s="1"/>
  <c r="J57" i="19"/>
  <c r="D466" i="27"/>
  <c r="K80" i="10"/>
  <c r="K80" i="11" s="1"/>
  <c r="J80" i="11"/>
  <c r="J104" i="18"/>
  <c r="H104" i="19"/>
  <c r="J113" i="11"/>
  <c r="K113" i="10"/>
  <c r="K113" i="11" s="1"/>
  <c r="D204" i="27"/>
  <c r="N47" i="22"/>
  <c r="N47" i="23" s="1"/>
  <c r="M47" i="23"/>
  <c r="D353" i="30"/>
  <c r="D353" i="31" s="1"/>
  <c r="K56" i="18"/>
  <c r="K56" i="19" s="1"/>
  <c r="J56" i="19"/>
  <c r="K115" i="10"/>
  <c r="K115" i="11" s="1"/>
  <c r="J115" i="11"/>
  <c r="K114" i="18"/>
  <c r="K114" i="19" s="1"/>
  <c r="J114" i="19"/>
  <c r="J28" i="19"/>
  <c r="K28" i="18"/>
  <c r="K28" i="19" s="1"/>
  <c r="J106" i="19"/>
  <c r="K106" i="18"/>
  <c r="K106" i="19" s="1"/>
  <c r="M31" i="23"/>
  <c r="N31" i="22"/>
  <c r="N31" i="23" s="1"/>
  <c r="M78" i="22"/>
  <c r="J78" i="23"/>
  <c r="J73" i="10"/>
  <c r="H73" i="11"/>
  <c r="N22" i="22"/>
  <c r="N22" i="23" s="1"/>
  <c r="M22" i="23"/>
  <c r="M72" i="23"/>
  <c r="N72" i="22"/>
  <c r="N72" i="23" s="1"/>
  <c r="J105" i="11"/>
  <c r="K105" i="10"/>
  <c r="K105" i="11" s="1"/>
  <c r="K70" i="18"/>
  <c r="K70" i="19" s="1"/>
  <c r="J70" i="19"/>
  <c r="H119" i="32"/>
  <c r="J119" i="32" s="1"/>
  <c r="K119" i="32" s="1"/>
  <c r="J112" i="32"/>
  <c r="K112" i="32" s="1"/>
  <c r="K84" i="18"/>
  <c r="K84" i="19" s="1"/>
  <c r="J84" i="19"/>
  <c r="N52" i="22"/>
  <c r="N52" i="23" s="1"/>
  <c r="M52" i="23"/>
  <c r="D155" i="27"/>
  <c r="J62" i="19"/>
  <c r="K62" i="18"/>
  <c r="K62" i="19" s="1"/>
  <c r="P119" i="29"/>
  <c r="Q119" i="29" s="1"/>
  <c r="M56" i="23"/>
  <c r="N56" i="22"/>
  <c r="N56" i="23" s="1"/>
  <c r="K51" i="18"/>
  <c r="K51" i="19" s="1"/>
  <c r="J51" i="19"/>
  <c r="J19" i="23"/>
  <c r="M19" i="22"/>
  <c r="K103" i="18"/>
  <c r="K103" i="19" s="1"/>
  <c r="J103" i="19"/>
  <c r="N92" i="22"/>
  <c r="N92" i="23" s="1"/>
  <c r="M92" i="23"/>
  <c r="J63" i="11"/>
  <c r="K63" i="10"/>
  <c r="K63" i="11" s="1"/>
  <c r="P104" i="29"/>
  <c r="Q104" i="29" s="1"/>
  <c r="K52" i="10"/>
  <c r="K52" i="11" s="1"/>
  <c r="J52" i="11"/>
  <c r="D137" i="27"/>
  <c r="D136" i="26"/>
  <c r="D136" i="27" s="1"/>
  <c r="N18" i="22"/>
  <c r="N18" i="23" s="1"/>
  <c r="M18" i="23"/>
  <c r="U107" i="29"/>
  <c r="V107" i="29" s="1"/>
  <c r="S107" i="29"/>
  <c r="T107" i="29" s="1"/>
  <c r="J77" i="11"/>
  <c r="K77" i="10"/>
  <c r="K77" i="11" s="1"/>
  <c r="D122" i="30"/>
  <c r="D122" i="31" s="1"/>
  <c r="H19" i="11"/>
  <c r="J19" i="10"/>
  <c r="J106" i="11"/>
  <c r="K106" i="10"/>
  <c r="K106" i="11" s="1"/>
  <c r="M23" i="23"/>
  <c r="N23" i="22"/>
  <c r="N23" i="23" s="1"/>
  <c r="J91" i="11"/>
  <c r="K91" i="10"/>
  <c r="K91" i="11" s="1"/>
  <c r="D448" i="26"/>
  <c r="D448" i="27" s="1"/>
  <c r="D449" i="27"/>
  <c r="K57" i="10"/>
  <c r="K57" i="11" s="1"/>
  <c r="J57" i="11"/>
  <c r="J84" i="11"/>
  <c r="K84" i="10"/>
  <c r="K84" i="11" s="1"/>
  <c r="M69" i="23"/>
  <c r="N69" i="22"/>
  <c r="N69" i="23" s="1"/>
  <c r="K67" i="18"/>
  <c r="K67" i="19" s="1"/>
  <c r="J67" i="19"/>
  <c r="K31" i="10"/>
  <c r="K31" i="11" s="1"/>
  <c r="J31" i="11"/>
  <c r="K62" i="10"/>
  <c r="K62" i="11" s="1"/>
  <c r="J62" i="11"/>
  <c r="N79" i="22"/>
  <c r="N79" i="23" s="1"/>
  <c r="M79" i="23"/>
  <c r="K82" i="18"/>
  <c r="K82" i="19" s="1"/>
  <c r="J82" i="19"/>
  <c r="O18" i="29"/>
  <c r="K18" i="22"/>
  <c r="K18" i="23" s="1"/>
  <c r="V155" i="21"/>
  <c r="W155" i="21" s="1"/>
  <c r="T155" i="21"/>
  <c r="U155" i="21" s="1"/>
  <c r="X155" i="21"/>
  <c r="Y155" i="21" s="1"/>
  <c r="D210" i="30"/>
  <c r="D210" i="31" s="1"/>
  <c r="D210" i="26"/>
  <c r="D210" i="27" s="1"/>
  <c r="J43" i="22"/>
  <c r="H43" i="10"/>
  <c r="L43" i="29"/>
  <c r="H43" i="32"/>
  <c r="H43" i="18"/>
  <c r="J103" i="11"/>
  <c r="K103" i="10"/>
  <c r="K103" i="11" s="1"/>
  <c r="K72" i="18"/>
  <c r="K72" i="19" s="1"/>
  <c r="J72" i="19"/>
  <c r="D430" i="30"/>
  <c r="D430" i="31" s="1"/>
  <c r="D403" i="30"/>
  <c r="D403" i="31" s="1"/>
  <c r="D404" i="31"/>
  <c r="J112" i="18"/>
  <c r="H119" i="18"/>
  <c r="H112" i="19"/>
  <c r="J18" i="19"/>
  <c r="K18" i="18"/>
  <c r="K18" i="19" s="1"/>
  <c r="D422" i="31"/>
  <c r="D421" i="30"/>
  <c r="D421" i="31" s="1"/>
  <c r="M53" i="23"/>
  <c r="N53" i="22"/>
  <c r="N53" i="23" s="1"/>
  <c r="J44" i="19"/>
  <c r="K44" i="18"/>
  <c r="K44" i="19" s="1"/>
  <c r="J67" i="11"/>
  <c r="K67" i="10"/>
  <c r="K67" i="11" s="1"/>
  <c r="K51" i="10"/>
  <c r="K51" i="11" s="1"/>
  <c r="J51" i="11"/>
  <c r="D309" i="26"/>
  <c r="D309" i="27" s="1"/>
  <c r="N45" i="22"/>
  <c r="N45" i="23" s="1"/>
  <c r="M45" i="23"/>
  <c r="D520" i="27"/>
  <c r="D518" i="26"/>
  <c r="D16" i="24"/>
  <c r="D44" i="24" s="1"/>
  <c r="J101" i="23"/>
  <c r="J107" i="22"/>
  <c r="M101" i="22"/>
  <c r="K55" i="18"/>
  <c r="K55" i="19" s="1"/>
  <c r="J55" i="19"/>
  <c r="D588" i="26"/>
  <c r="D588" i="27" s="1"/>
  <c r="D579" i="27"/>
  <c r="K50" i="18"/>
  <c r="K50" i="19" s="1"/>
  <c r="J50" i="19"/>
  <c r="K68" i="18"/>
  <c r="K68" i="19" s="1"/>
  <c r="J68" i="19"/>
  <c r="D390" i="26"/>
  <c r="D391" i="27"/>
  <c r="M115" i="23"/>
  <c r="N115" i="22"/>
  <c r="N115" i="23" s="1"/>
  <c r="J19" i="18"/>
  <c r="H19" i="19"/>
  <c r="J49" i="11"/>
  <c r="K49" i="10"/>
  <c r="K49" i="11" s="1"/>
  <c r="D495" i="27"/>
  <c r="D512" i="26"/>
  <c r="D512" i="27" s="1"/>
  <c r="N74" i="22"/>
  <c r="N74" i="23" s="1"/>
  <c r="M74" i="23"/>
  <c r="M57" i="23"/>
  <c r="N57" i="22"/>
  <c r="N57" i="23" s="1"/>
  <c r="S119" i="29"/>
  <c r="T119" i="29" s="1"/>
  <c r="U119" i="29"/>
  <c r="V119" i="29" s="1"/>
  <c r="J32" i="11"/>
  <c r="K32" i="10"/>
  <c r="K32" i="11" s="1"/>
  <c r="K63" i="18"/>
  <c r="K63" i="19" s="1"/>
  <c r="J63" i="19"/>
  <c r="D86" i="26"/>
  <c r="D86" i="27" s="1"/>
  <c r="K48" i="18"/>
  <c r="K48" i="19" s="1"/>
  <c r="J48" i="19"/>
  <c r="J50" i="11"/>
  <c r="K50" i="10"/>
  <c r="K50" i="11" s="1"/>
  <c r="K69" i="10"/>
  <c r="K69" i="11" s="1"/>
  <c r="J69" i="11"/>
  <c r="J65" i="19"/>
  <c r="K65" i="18"/>
  <c r="K65" i="19" s="1"/>
  <c r="K47" i="18"/>
  <c r="K47" i="19" s="1"/>
  <c r="J47" i="19"/>
  <c r="M98" i="22"/>
  <c r="M98" i="23" s="1"/>
  <c r="J98" i="23"/>
  <c r="K58" i="18"/>
  <c r="K58" i="19" s="1"/>
  <c r="J58" i="19"/>
  <c r="M91" i="23"/>
  <c r="N91" i="22"/>
  <c r="N91" i="23" s="1"/>
  <c r="J79" i="19"/>
  <c r="K79" i="18"/>
  <c r="K79" i="19" s="1"/>
  <c r="J76" i="11"/>
  <c r="K76" i="10"/>
  <c r="K76" i="11" s="1"/>
  <c r="K71" i="18"/>
  <c r="K71" i="19" s="1"/>
  <c r="J71" i="19"/>
  <c r="K55" i="10"/>
  <c r="K55" i="11" s="1"/>
  <c r="J55" i="11"/>
  <c r="M83" i="23"/>
  <c r="N83" i="22"/>
  <c r="N83" i="23" s="1"/>
  <c r="D430" i="26"/>
  <c r="D430" i="27" s="1"/>
  <c r="K54" i="10"/>
  <c r="K54" i="11" s="1"/>
  <c r="J54" i="11"/>
  <c r="M113" i="23"/>
  <c r="N113" i="22"/>
  <c r="N113" i="23" s="1"/>
  <c r="D588" i="30"/>
  <c r="D588" i="31" s="1"/>
  <c r="D579" i="31"/>
  <c r="M48" i="23"/>
  <c r="N48" i="22"/>
  <c r="N48" i="23" s="1"/>
  <c r="D155" i="31"/>
  <c r="K69" i="18"/>
  <c r="K69" i="19" s="1"/>
  <c r="J69" i="19"/>
  <c r="J53" i="11"/>
  <c r="K53" i="10"/>
  <c r="K53" i="11" s="1"/>
  <c r="D378" i="26"/>
  <c r="D378" i="27" s="1"/>
  <c r="N68" i="22"/>
  <c r="N68" i="23" s="1"/>
  <c r="M68" i="23"/>
  <c r="K115" i="18"/>
  <c r="K115" i="19" s="1"/>
  <c r="J115" i="19"/>
  <c r="K28" i="10"/>
  <c r="K28" i="11" s="1"/>
  <c r="J28" i="11"/>
  <c r="N51" i="22"/>
  <c r="N51" i="23" s="1"/>
  <c r="M51" i="23"/>
  <c r="J35" i="11"/>
  <c r="K35" i="10"/>
  <c r="K35" i="11" s="1"/>
  <c r="K46" i="10"/>
  <c r="K46" i="11" s="1"/>
  <c r="J46" i="11"/>
  <c r="D448" i="30"/>
  <c r="D448" i="31" s="1"/>
  <c r="D449" i="31"/>
  <c r="N71" i="22"/>
  <c r="N71" i="23" s="1"/>
  <c r="M71" i="23"/>
  <c r="H119" i="19" l="1"/>
  <c r="J119" i="18"/>
  <c r="H43" i="11"/>
  <c r="J43" i="10"/>
  <c r="H42" i="10"/>
  <c r="P18" i="29"/>
  <c r="Q18" i="29" s="1"/>
  <c r="S18" i="29"/>
  <c r="T18" i="29" s="1"/>
  <c r="O12" i="29"/>
  <c r="K66" i="18"/>
  <c r="K66" i="19" s="1"/>
  <c r="J66" i="19"/>
  <c r="J101" i="11"/>
  <c r="K101" i="10"/>
  <c r="K101" i="11" s="1"/>
  <c r="X977" i="21"/>
  <c r="Y977" i="21" s="1"/>
  <c r="V977" i="21"/>
  <c r="W977" i="21" s="1"/>
  <c r="T977" i="21"/>
  <c r="U977" i="21" s="1"/>
  <c r="D120" i="30"/>
  <c r="D120" i="31" s="1"/>
  <c r="D120" i="26"/>
  <c r="D120" i="27" s="1"/>
  <c r="U15" i="29"/>
  <c r="V15" i="29" s="1"/>
  <c r="S15" i="29"/>
  <c r="T15" i="29" s="1"/>
  <c r="R12" i="29"/>
  <c r="M119" i="22"/>
  <c r="J119" i="23"/>
  <c r="M66" i="23"/>
  <c r="N66" i="22"/>
  <c r="N66" i="23" s="1"/>
  <c r="D440" i="27"/>
  <c r="D438" i="26"/>
  <c r="D438" i="27" s="1"/>
  <c r="D389" i="30"/>
  <c r="D390" i="31"/>
  <c r="J78" i="11"/>
  <c r="K78" i="10"/>
  <c r="K78" i="11" s="1"/>
  <c r="D518" i="31"/>
  <c r="J119" i="10"/>
  <c r="H119" i="11"/>
  <c r="J73" i="19"/>
  <c r="K73" i="18"/>
  <c r="K73" i="19" s="1"/>
  <c r="N104" i="22"/>
  <c r="N104" i="23" s="1"/>
  <c r="M104" i="23"/>
  <c r="K19" i="18"/>
  <c r="K19" i="19" s="1"/>
  <c r="J19" i="19"/>
  <c r="D390" i="27"/>
  <c r="D389" i="26"/>
  <c r="J112" i="19"/>
  <c r="K112" i="18"/>
  <c r="K112" i="19" s="1"/>
  <c r="H43" i="19"/>
  <c r="J43" i="18"/>
  <c r="H42" i="18"/>
  <c r="M43" i="22"/>
  <c r="J43" i="23"/>
  <c r="J42" i="22"/>
  <c r="J19" i="11"/>
  <c r="K19" i="10"/>
  <c r="K19" i="11" s="1"/>
  <c r="N19" i="22"/>
  <c r="N19" i="23" s="1"/>
  <c r="M19" i="23"/>
  <c r="N78" i="22"/>
  <c r="N78" i="23" s="1"/>
  <c r="M78" i="23"/>
  <c r="D122" i="26"/>
  <c r="K101" i="18"/>
  <c r="K101" i="19" s="1"/>
  <c r="J101" i="19"/>
  <c r="X975" i="21"/>
  <c r="Y975" i="21" s="1"/>
  <c r="T975" i="21"/>
  <c r="U975" i="21" s="1"/>
  <c r="V975" i="21"/>
  <c r="W975" i="21" s="1"/>
  <c r="D116" i="26"/>
  <c r="D116" i="30"/>
  <c r="H29" i="18"/>
  <c r="L29" i="29"/>
  <c r="H29" i="32"/>
  <c r="H29" i="10"/>
  <c r="J29" i="22"/>
  <c r="N93" i="22"/>
  <c r="N93" i="23" s="1"/>
  <c r="M93" i="23"/>
  <c r="N73" i="22"/>
  <c r="N73" i="23" s="1"/>
  <c r="M73" i="23"/>
  <c r="D203" i="30"/>
  <c r="J104" i="11"/>
  <c r="K104" i="10"/>
  <c r="K104" i="11" s="1"/>
  <c r="M107" i="29"/>
  <c r="N107" i="29" s="1"/>
  <c r="P107" i="29"/>
  <c r="Q107" i="29" s="1"/>
  <c r="M101" i="23"/>
  <c r="N101" i="22"/>
  <c r="N101" i="23" s="1"/>
  <c r="D518" i="27"/>
  <c r="J43" i="32"/>
  <c r="K43" i="32" s="1"/>
  <c r="H42" i="32"/>
  <c r="J42" i="32" s="1"/>
  <c r="K42" i="32" s="1"/>
  <c r="D203" i="26"/>
  <c r="J104" i="19"/>
  <c r="K104" i="18"/>
  <c r="K104" i="19" s="1"/>
  <c r="J66" i="11"/>
  <c r="K66" i="10"/>
  <c r="K66" i="11" s="1"/>
  <c r="L15" i="23"/>
  <c r="L12" i="22"/>
  <c r="K93" i="10"/>
  <c r="K93" i="11" s="1"/>
  <c r="J93" i="11"/>
  <c r="K12" i="22"/>
  <c r="K12" i="23" s="1"/>
  <c r="J107" i="23"/>
  <c r="M107" i="22"/>
  <c r="M43" i="29"/>
  <c r="N43" i="29" s="1"/>
  <c r="L42" i="29"/>
  <c r="M42" i="29" s="1"/>
  <c r="N42" i="29" s="1"/>
  <c r="K73" i="10"/>
  <c r="K73" i="11" s="1"/>
  <c r="J73" i="11"/>
  <c r="K93" i="18"/>
  <c r="K93" i="19" s="1"/>
  <c r="J93" i="19"/>
  <c r="H107" i="11"/>
  <c r="J107" i="10"/>
  <c r="M112" i="23"/>
  <c r="N112" i="22"/>
  <c r="N112" i="23" s="1"/>
  <c r="H107" i="19"/>
  <c r="J107" i="18"/>
  <c r="J78" i="19"/>
  <c r="K78" i="18"/>
  <c r="K78" i="19" s="1"/>
  <c r="D440" i="31"/>
  <c r="D438" i="30"/>
  <c r="D438" i="31" s="1"/>
  <c r="K112" i="10"/>
  <c r="K112" i="11" s="1"/>
  <c r="J112" i="11"/>
  <c r="D549" i="30"/>
  <c r="D553" i="31"/>
  <c r="D549" i="27"/>
  <c r="D546" i="26"/>
  <c r="R873" i="21"/>
  <c r="K107" i="11" l="1"/>
  <c r="J107" i="11"/>
  <c r="M107" i="23"/>
  <c r="N107" i="22"/>
  <c r="N107" i="23" s="1"/>
  <c r="D116" i="31"/>
  <c r="D114" i="30"/>
  <c r="D114" i="31" s="1"/>
  <c r="M43" i="23"/>
  <c r="N43" i="22"/>
  <c r="N43" i="23" s="1"/>
  <c r="S12" i="29"/>
  <c r="T12" i="29" s="1"/>
  <c r="U12" i="29"/>
  <c r="V12" i="29" s="1"/>
  <c r="R10" i="29"/>
  <c r="D549" i="31"/>
  <c r="D546" i="30"/>
  <c r="L12" i="23"/>
  <c r="L10" i="22"/>
  <c r="J29" i="32"/>
  <c r="K29" i="32" s="1"/>
  <c r="D116" i="27"/>
  <c r="D114" i="26"/>
  <c r="D114" i="27" s="1"/>
  <c r="J42" i="18"/>
  <c r="H42" i="19"/>
  <c r="D388" i="30"/>
  <c r="D388" i="31" s="1"/>
  <c r="D389" i="31"/>
  <c r="H29" i="11"/>
  <c r="J29" i="10"/>
  <c r="K43" i="10"/>
  <c r="K43" i="11" s="1"/>
  <c r="J43" i="11"/>
  <c r="D546" i="27"/>
  <c r="D544" i="26"/>
  <c r="D203" i="31"/>
  <c r="D202" i="30"/>
  <c r="M29" i="29"/>
  <c r="N29" i="29" s="1"/>
  <c r="M42" i="22"/>
  <c r="J42" i="23"/>
  <c r="J43" i="19"/>
  <c r="K43" i="18"/>
  <c r="K43" i="19" s="1"/>
  <c r="D389" i="27"/>
  <c r="D388" i="26"/>
  <c r="D388" i="27" s="1"/>
  <c r="J119" i="19"/>
  <c r="K119" i="18"/>
  <c r="K119" i="19" s="1"/>
  <c r="J107" i="19"/>
  <c r="K107" i="18"/>
  <c r="K107" i="19" s="1"/>
  <c r="D203" i="27"/>
  <c r="D202" i="26"/>
  <c r="M29" i="22"/>
  <c r="J29" i="23"/>
  <c r="J29" i="18"/>
  <c r="H29" i="19"/>
  <c r="D122" i="27"/>
  <c r="J119" i="11"/>
  <c r="K119" i="10"/>
  <c r="K119" i="11" s="1"/>
  <c r="M119" i="23"/>
  <c r="N119" i="22"/>
  <c r="N119" i="23" s="1"/>
  <c r="H42" i="11"/>
  <c r="J42" i="10"/>
  <c r="U10" i="29" l="1"/>
  <c r="V10" i="29" s="1"/>
  <c r="D202" i="27"/>
  <c r="F13" i="24"/>
  <c r="F41" i="24" s="1"/>
  <c r="L10" i="23"/>
  <c r="D544" i="27"/>
  <c r="D576" i="26"/>
  <c r="D576" i="27" s="1"/>
  <c r="K29" i="10"/>
  <c r="K29" i="11" s="1"/>
  <c r="J29" i="11"/>
  <c r="J42" i="11"/>
  <c r="K42" i="10"/>
  <c r="K42" i="11" s="1"/>
  <c r="M29" i="23"/>
  <c r="N29" i="22"/>
  <c r="N29" i="23" s="1"/>
  <c r="D546" i="31"/>
  <c r="D544" i="30"/>
  <c r="J29" i="19"/>
  <c r="K29" i="18"/>
  <c r="K29" i="19" s="1"/>
  <c r="M42" i="23"/>
  <c r="N42" i="22"/>
  <c r="N42" i="23" s="1"/>
  <c r="D202" i="31"/>
  <c r="J42" i="19"/>
  <c r="K42" i="18"/>
  <c r="K42" i="19" s="1"/>
  <c r="R271" i="21"/>
  <c r="D544" i="31" l="1"/>
  <c r="D576" i="30"/>
  <c r="D576" i="31" s="1"/>
  <c r="O52" i="29"/>
  <c r="P52" i="29" s="1"/>
  <c r="Q52" i="29" s="1"/>
  <c r="K52" i="22"/>
  <c r="K52" i="23" s="1"/>
  <c r="S271" i="21"/>
  <c r="R52" i="29" l="1"/>
  <c r="L52" i="22"/>
  <c r="L52" i="23" s="1"/>
  <c r="U52" i="29" l="1"/>
  <c r="V52" i="29" s="1"/>
  <c r="S52" i="29"/>
  <c r="T52" i="29" s="1"/>
  <c r="Q979" i="21" l="1"/>
  <c r="Q980" i="21"/>
  <c r="S977" i="21"/>
  <c r="R977" i="21"/>
  <c r="S984" i="21"/>
  <c r="R984" i="21"/>
  <c r="O29" i="29" l="1"/>
  <c r="P29" i="29" s="1"/>
  <c r="Q29" i="29" s="1"/>
  <c r="K29" i="22"/>
  <c r="K29" i="23" s="1"/>
  <c r="L29" i="22"/>
  <c r="R29" i="29"/>
  <c r="V980" i="21"/>
  <c r="W980" i="21" s="1"/>
  <c r="X980" i="21"/>
  <c r="Y980" i="21" s="1"/>
  <c r="T980" i="21"/>
  <c r="U980" i="21" s="1"/>
  <c r="X979" i="21"/>
  <c r="Y979" i="21" s="1"/>
  <c r="T979" i="21"/>
  <c r="U979" i="21" s="1"/>
  <c r="V979" i="21"/>
  <c r="W979" i="21" s="1"/>
  <c r="D85" i="26"/>
  <c r="D85" i="30"/>
  <c r="S980" i="21"/>
  <c r="R980" i="21"/>
  <c r="S979" i="21"/>
  <c r="R979" i="21"/>
  <c r="D85" i="31" l="1"/>
  <c r="D68" i="30"/>
  <c r="D85" i="27"/>
  <c r="D68" i="26"/>
  <c r="U29" i="29"/>
  <c r="V29" i="29" s="1"/>
  <c r="S29" i="29"/>
  <c r="T29" i="29" s="1"/>
  <c r="L29" i="23"/>
  <c r="D68" i="27" l="1"/>
  <c r="D68" i="31"/>
  <c r="Q964" i="21"/>
  <c r="R153" i="21"/>
  <c r="R154" i="21"/>
  <c r="O43" i="29" l="1"/>
  <c r="K43" i="22"/>
  <c r="H17" i="25"/>
  <c r="X964" i="21"/>
  <c r="Y964" i="21" s="1"/>
  <c r="V964" i="21"/>
  <c r="W964" i="21" s="1"/>
  <c r="T964" i="21"/>
  <c r="U964" i="21" s="1"/>
  <c r="D113" i="30"/>
  <c r="J30" i="22"/>
  <c r="G40" i="25"/>
  <c r="D113" i="26"/>
  <c r="H30" i="32"/>
  <c r="H30" i="10"/>
  <c r="H30" i="18"/>
  <c r="L30" i="29"/>
  <c r="R402" i="21"/>
  <c r="M30" i="22" l="1"/>
  <c r="J30" i="23"/>
  <c r="J27" i="22"/>
  <c r="J30" i="32"/>
  <c r="K30" i="32" s="1"/>
  <c r="H27" i="32"/>
  <c r="J27" i="32" s="1"/>
  <c r="K27" i="32" s="1"/>
  <c r="D113" i="31"/>
  <c r="D67" i="30"/>
  <c r="M30" i="29"/>
  <c r="N30" i="29" s="1"/>
  <c r="L27" i="29"/>
  <c r="M27" i="29" s="1"/>
  <c r="N27" i="29" s="1"/>
  <c r="D113" i="27"/>
  <c r="D67" i="26"/>
  <c r="K43" i="23"/>
  <c r="J30" i="10"/>
  <c r="H30" i="11"/>
  <c r="H27" i="10"/>
  <c r="J30" i="18"/>
  <c r="H30" i="19"/>
  <c r="H27" i="18"/>
  <c r="J40" i="25"/>
  <c r="K40" i="25"/>
  <c r="P43" i="29"/>
  <c r="Q43" i="29" s="1"/>
  <c r="S43" i="29"/>
  <c r="T43" i="29" s="1"/>
  <c r="Q402" i="21"/>
  <c r="R391" i="21"/>
  <c r="J27" i="18" l="1"/>
  <c r="H27" i="19"/>
  <c r="D67" i="27"/>
  <c r="J30" i="11"/>
  <c r="K30" i="10"/>
  <c r="K30" i="11" s="1"/>
  <c r="D67" i="31"/>
  <c r="J27" i="23"/>
  <c r="M27" i="22"/>
  <c r="D11" i="24"/>
  <c r="K30" i="18"/>
  <c r="K30" i="19" s="1"/>
  <c r="J30" i="19"/>
  <c r="V402" i="21"/>
  <c r="W402" i="21" s="1"/>
  <c r="X402" i="21"/>
  <c r="Y402" i="21" s="1"/>
  <c r="T402" i="21"/>
  <c r="U402" i="21" s="1"/>
  <c r="G14" i="25"/>
  <c r="J27" i="10"/>
  <c r="H27" i="11"/>
  <c r="N30" i="22"/>
  <c r="N30" i="23" s="1"/>
  <c r="M30" i="23"/>
  <c r="R401" i="21"/>
  <c r="R396" i="21"/>
  <c r="R382" i="21"/>
  <c r="R69" i="21"/>
  <c r="D39" i="24" l="1"/>
  <c r="J27" i="11"/>
  <c r="K27" i="10"/>
  <c r="K27" i="11" s="1"/>
  <c r="M27" i="23"/>
  <c r="N27" i="22"/>
  <c r="N27" i="23" s="1"/>
  <c r="K14" i="25"/>
  <c r="J14" i="25"/>
  <c r="J27" i="19"/>
  <c r="K27" i="18"/>
  <c r="K27" i="19" s="1"/>
  <c r="Q108" i="21"/>
  <c r="R93" i="21"/>
  <c r="S110" i="21"/>
  <c r="R110" i="21"/>
  <c r="S207" i="21"/>
  <c r="R207" i="21"/>
  <c r="R379" i="21"/>
  <c r="R400" i="21"/>
  <c r="S97" i="21"/>
  <c r="R97" i="21"/>
  <c r="R395" i="21"/>
  <c r="S95" i="21"/>
  <c r="R95" i="21"/>
  <c r="S224" i="21"/>
  <c r="R224" i="21"/>
  <c r="S348" i="21"/>
  <c r="R348" i="21"/>
  <c r="S132" i="21"/>
  <c r="I12" i="25" s="1"/>
  <c r="R132" i="21"/>
  <c r="H12" i="25" s="1"/>
  <c r="S74" i="21"/>
  <c r="R74" i="21"/>
  <c r="S78" i="21"/>
  <c r="R78" i="21"/>
  <c r="S345" i="21"/>
  <c r="R345" i="21"/>
  <c r="R381" i="21"/>
  <c r="S69" i="21"/>
  <c r="O72" i="29" l="1"/>
  <c r="K72" i="22"/>
  <c r="K72" i="23" s="1"/>
  <c r="H14" i="25"/>
  <c r="R50" i="29"/>
  <c r="L50" i="22"/>
  <c r="L50" i="23" s="1"/>
  <c r="K48" i="22"/>
  <c r="H21" i="25"/>
  <c r="H24" i="25" s="1"/>
  <c r="O48" i="29"/>
  <c r="I13" i="25"/>
  <c r="R65" i="29"/>
  <c r="L65" i="22"/>
  <c r="L65" i="23" s="1"/>
  <c r="X108" i="21"/>
  <c r="Y108" i="21" s="1"/>
  <c r="T108" i="21"/>
  <c r="U108" i="21" s="1"/>
  <c r="V108" i="21"/>
  <c r="W108" i="21" s="1"/>
  <c r="D352" i="26"/>
  <c r="D352" i="30"/>
  <c r="O50" i="29"/>
  <c r="P50" i="29" s="1"/>
  <c r="Q50" i="29" s="1"/>
  <c r="K50" i="22"/>
  <c r="K50" i="23" s="1"/>
  <c r="O65" i="29"/>
  <c r="P65" i="29" s="1"/>
  <c r="Q65" i="29" s="1"/>
  <c r="H13" i="25"/>
  <c r="K65" i="22"/>
  <c r="K65" i="23" s="1"/>
  <c r="R48" i="29"/>
  <c r="L48" i="22"/>
  <c r="I21" i="25"/>
  <c r="I24" i="25" s="1"/>
  <c r="Q76" i="21"/>
  <c r="S381" i="21"/>
  <c r="S382" i="21"/>
  <c r="S395" i="21"/>
  <c r="S396" i="21"/>
  <c r="S400" i="21"/>
  <c r="S401" i="21"/>
  <c r="S76" i="21"/>
  <c r="R76" i="21"/>
  <c r="S108" i="21"/>
  <c r="R108" i="21"/>
  <c r="R1007" i="21"/>
  <c r="R1004" i="21"/>
  <c r="R945" i="21"/>
  <c r="R703" i="21"/>
  <c r="R702" i="21"/>
  <c r="R701" i="21"/>
  <c r="R699" i="21"/>
  <c r="S9" i="21"/>
  <c r="S10" i="21"/>
  <c r="S11" i="21"/>
  <c r="S12" i="21"/>
  <c r="S13" i="21"/>
  <c r="S14" i="21"/>
  <c r="S15" i="21"/>
  <c r="S16" i="21"/>
  <c r="I25" i="25" s="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1" i="21"/>
  <c r="S32" i="21"/>
  <c r="S33" i="21"/>
  <c r="S34" i="21"/>
  <c r="S35" i="21"/>
  <c r="S36" i="21"/>
  <c r="S37" i="21"/>
  <c r="S38" i="21"/>
  <c r="S39" i="21"/>
  <c r="S40" i="21"/>
  <c r="S41" i="21"/>
  <c r="S42" i="21"/>
  <c r="S43" i="21"/>
  <c r="S44" i="21"/>
  <c r="S45" i="21"/>
  <c r="S46" i="21"/>
  <c r="S47" i="21"/>
  <c r="S48" i="21"/>
  <c r="S49" i="21"/>
  <c r="S50" i="21"/>
  <c r="S51" i="21"/>
  <c r="S52" i="21"/>
  <c r="S53" i="21"/>
  <c r="S54" i="21"/>
  <c r="S55" i="21"/>
  <c r="S56" i="21"/>
  <c r="S57" i="21"/>
  <c r="S58" i="21"/>
  <c r="S59" i="21"/>
  <c r="S60" i="21"/>
  <c r="S61" i="21"/>
  <c r="S63" i="21"/>
  <c r="S64" i="21"/>
  <c r="S65" i="21"/>
  <c r="R10" i="21"/>
  <c r="R11" i="21"/>
  <c r="R12" i="21"/>
  <c r="R13" i="21"/>
  <c r="R14" i="21"/>
  <c r="R15" i="21"/>
  <c r="R16" i="21"/>
  <c r="H25" i="25" s="1"/>
  <c r="R17" i="21"/>
  <c r="R18" i="21"/>
  <c r="R19" i="21"/>
  <c r="R20" i="21"/>
  <c r="R21" i="21"/>
  <c r="R22" i="21"/>
  <c r="R23" i="21"/>
  <c r="R24" i="21"/>
  <c r="R25" i="21"/>
  <c r="R26" i="21"/>
  <c r="R27" i="21"/>
  <c r="R28" i="21"/>
  <c r="R29" i="21"/>
  <c r="R30" i="21"/>
  <c r="R31" i="21"/>
  <c r="R32" i="21"/>
  <c r="R33" i="21"/>
  <c r="R34" i="21"/>
  <c r="R35" i="21"/>
  <c r="R36" i="21"/>
  <c r="R37" i="21"/>
  <c r="R38" i="21"/>
  <c r="R39" i="21"/>
  <c r="R40" i="21"/>
  <c r="R41" i="21"/>
  <c r="R42" i="21"/>
  <c r="R43" i="21"/>
  <c r="R44" i="21"/>
  <c r="R45" i="21"/>
  <c r="R46" i="21"/>
  <c r="R47" i="21"/>
  <c r="R48" i="21"/>
  <c r="R49" i="21"/>
  <c r="R50" i="21"/>
  <c r="R51" i="21"/>
  <c r="R52" i="21"/>
  <c r="R53" i="21"/>
  <c r="R54" i="21"/>
  <c r="R55" i="21"/>
  <c r="R56" i="21"/>
  <c r="R57" i="21"/>
  <c r="R58" i="21"/>
  <c r="R59" i="21"/>
  <c r="R60" i="21"/>
  <c r="R61" i="21"/>
  <c r="R64" i="21"/>
  <c r="R9" i="21"/>
  <c r="I14" i="25" l="1"/>
  <c r="L61" i="22"/>
  <c r="I10" i="25"/>
  <c r="R61" i="29"/>
  <c r="D352" i="31"/>
  <c r="D349" i="30"/>
  <c r="D349" i="31" s="1"/>
  <c r="P48" i="29"/>
  <c r="Q48" i="29" s="1"/>
  <c r="O42" i="29"/>
  <c r="P42" i="29" s="1"/>
  <c r="Q42" i="29" s="1"/>
  <c r="U50" i="29"/>
  <c r="V50" i="29" s="1"/>
  <c r="S50" i="29"/>
  <c r="T50" i="29" s="1"/>
  <c r="R64" i="29"/>
  <c r="L64" i="22"/>
  <c r="L64" i="23" s="1"/>
  <c r="I11" i="25"/>
  <c r="R41" i="29"/>
  <c r="I9" i="25"/>
  <c r="L41" i="22"/>
  <c r="L41" i="23" s="1"/>
  <c r="X76" i="21"/>
  <c r="Y76" i="21" s="1"/>
  <c r="T76" i="21"/>
  <c r="U76" i="21" s="1"/>
  <c r="V76" i="21"/>
  <c r="W76" i="21" s="1"/>
  <c r="D335" i="26"/>
  <c r="D335" i="30"/>
  <c r="L48" i="23"/>
  <c r="L42" i="22"/>
  <c r="L42" i="23" s="1"/>
  <c r="D352" i="27"/>
  <c r="D349" i="26"/>
  <c r="D349" i="27" s="1"/>
  <c r="O41" i="29"/>
  <c r="H9" i="25"/>
  <c r="K41" i="22"/>
  <c r="K41" i="23" s="1"/>
  <c r="S48" i="29"/>
  <c r="T48" i="29" s="1"/>
  <c r="U48" i="29"/>
  <c r="V48" i="29" s="1"/>
  <c r="R42" i="29"/>
  <c r="S65" i="29"/>
  <c r="T65" i="29" s="1"/>
  <c r="U65" i="29"/>
  <c r="V65" i="29" s="1"/>
  <c r="K48" i="23"/>
  <c r="K42" i="22"/>
  <c r="K42" i="23" s="1"/>
  <c r="K61" i="22"/>
  <c r="H10" i="25"/>
  <c r="O61" i="29"/>
  <c r="O28" i="29"/>
  <c r="K28" i="22"/>
  <c r="P72" i="29"/>
  <c r="Q72" i="29" s="1"/>
  <c r="S72" i="29"/>
  <c r="T72" i="29" s="1"/>
  <c r="S8" i="21"/>
  <c r="R8" i="21"/>
  <c r="R880" i="21"/>
  <c r="S1035" i="21"/>
  <c r="R1035" i="21"/>
  <c r="S1034" i="21"/>
  <c r="R1034" i="21"/>
  <c r="S1000" i="21"/>
  <c r="R1000" i="21"/>
  <c r="R987" i="21"/>
  <c r="S987" i="21"/>
  <c r="S744" i="21"/>
  <c r="R753" i="21"/>
  <c r="R754" i="21"/>
  <c r="S745" i="21"/>
  <c r="R745" i="21"/>
  <c r="R700" i="21"/>
  <c r="R704" i="21"/>
  <c r="R63" i="21"/>
  <c r="R65" i="21"/>
  <c r="Q54" i="21"/>
  <c r="Q50" i="21"/>
  <c r="Q30" i="21"/>
  <c r="Q14" i="21"/>
  <c r="Q10" i="21"/>
  <c r="Q46" i="21"/>
  <c r="Q42" i="21"/>
  <c r="Q22" i="21"/>
  <c r="Q18" i="21"/>
  <c r="Q9" i="21"/>
  <c r="Q39" i="21"/>
  <c r="Q35" i="21"/>
  <c r="Q31" i="21"/>
  <c r="Q16" i="21"/>
  <c r="Q64" i="21"/>
  <c r="Q63" i="21"/>
  <c r="Q60" i="21"/>
  <c r="Q28" i="21"/>
  <c r="Q38" i="21"/>
  <c r="Q8" i="21"/>
  <c r="Q48" i="21"/>
  <c r="Q40" i="21"/>
  <c r="Q873" i="21"/>
  <c r="Q55" i="21"/>
  <c r="Q34" i="21"/>
  <c r="Q23" i="21"/>
  <c r="Q58" i="21"/>
  <c r="Q47" i="21"/>
  <c r="Q32" i="21"/>
  <c r="Q26" i="21"/>
  <c r="Q15" i="21"/>
  <c r="Q56" i="21"/>
  <c r="Q24" i="21"/>
  <c r="Q52" i="21"/>
  <c r="Q20" i="21"/>
  <c r="Q44" i="21"/>
  <c r="Q12" i="21"/>
  <c r="Q36" i="21"/>
  <c r="Q65" i="21"/>
  <c r="Q57" i="21"/>
  <c r="Q49" i="21"/>
  <c r="Q41" i="21"/>
  <c r="Q33" i="21"/>
  <c r="Q25" i="21"/>
  <c r="Q17" i="21"/>
  <c r="Q59" i="21"/>
  <c r="Q51" i="21"/>
  <c r="Q43" i="21"/>
  <c r="Q27" i="21"/>
  <c r="Q19" i="21"/>
  <c r="Q11" i="21"/>
  <c r="Q61" i="21"/>
  <c r="Q53" i="21"/>
  <c r="Q45" i="21"/>
  <c r="Q37" i="21"/>
  <c r="Q29" i="21"/>
  <c r="Q21" i="21"/>
  <c r="Q13" i="21"/>
  <c r="O64" i="29" l="1"/>
  <c r="V29" i="21"/>
  <c r="X29" i="21"/>
  <c r="T29" i="21"/>
  <c r="V44" i="21"/>
  <c r="W44" i="21" s="1"/>
  <c r="T44" i="21"/>
  <c r="U44" i="21" s="1"/>
  <c r="X44" i="21"/>
  <c r="Y44" i="21" s="1"/>
  <c r="O60" i="29"/>
  <c r="T37" i="21"/>
  <c r="V37" i="21"/>
  <c r="X37" i="21"/>
  <c r="V11" i="21"/>
  <c r="W11" i="21" s="1"/>
  <c r="X11" i="21"/>
  <c r="Y11" i="21" s="1"/>
  <c r="T11" i="21"/>
  <c r="U11" i="21" s="1"/>
  <c r="D166" i="30"/>
  <c r="D166" i="31" s="1"/>
  <c r="D166" i="26"/>
  <c r="D166" i="27" s="1"/>
  <c r="V51" i="21"/>
  <c r="W51" i="21" s="1"/>
  <c r="T51" i="21"/>
  <c r="U51" i="21" s="1"/>
  <c r="X51" i="21"/>
  <c r="Y51" i="21" s="1"/>
  <c r="D198" i="26"/>
  <c r="D198" i="27" s="1"/>
  <c r="D198" i="30"/>
  <c r="D198" i="31" s="1"/>
  <c r="T33" i="21"/>
  <c r="V33" i="21"/>
  <c r="X33" i="21"/>
  <c r="V65" i="21"/>
  <c r="W65" i="21" s="1"/>
  <c r="X65" i="21"/>
  <c r="Y65" i="21" s="1"/>
  <c r="T65" i="21"/>
  <c r="U65" i="21" s="1"/>
  <c r="D376" i="30"/>
  <c r="D376" i="31" s="1"/>
  <c r="D376" i="26"/>
  <c r="D376" i="27" s="1"/>
  <c r="V20" i="21"/>
  <c r="X20" i="21"/>
  <c r="T20" i="21"/>
  <c r="T15" i="21"/>
  <c r="V15" i="21"/>
  <c r="X15" i="21"/>
  <c r="X58" i="21"/>
  <c r="V58" i="21"/>
  <c r="T58" i="21"/>
  <c r="V873" i="21"/>
  <c r="X873" i="21"/>
  <c r="T873" i="21"/>
  <c r="J11" i="22"/>
  <c r="L11" i="29"/>
  <c r="H11" i="32"/>
  <c r="D30" i="30"/>
  <c r="D30" i="26"/>
  <c r="H11" i="18"/>
  <c r="H11" i="10"/>
  <c r="V38" i="21"/>
  <c r="W38" i="21" s="1"/>
  <c r="T38" i="21"/>
  <c r="U38" i="21" s="1"/>
  <c r="X38" i="21"/>
  <c r="Y38" i="21" s="1"/>
  <c r="D195" i="26"/>
  <c r="D195" i="27" s="1"/>
  <c r="D195" i="30"/>
  <c r="D195" i="31" s="1"/>
  <c r="T64" i="21"/>
  <c r="V64" i="21"/>
  <c r="X64" i="21"/>
  <c r="V39" i="21"/>
  <c r="W39" i="21" s="1"/>
  <c r="X39" i="21"/>
  <c r="Y39" i="21" s="1"/>
  <c r="T39" i="21"/>
  <c r="U39" i="21" s="1"/>
  <c r="V42" i="21"/>
  <c r="W42" i="21" s="1"/>
  <c r="T42" i="21"/>
  <c r="U42" i="21" s="1"/>
  <c r="X42" i="21"/>
  <c r="Y42" i="21" s="1"/>
  <c r="D196" i="30"/>
  <c r="D196" i="31" s="1"/>
  <c r="D196" i="26"/>
  <c r="D196" i="27" s="1"/>
  <c r="V30" i="21"/>
  <c r="W30" i="21" s="1"/>
  <c r="X30" i="21"/>
  <c r="Y30" i="21" s="1"/>
  <c r="T30" i="21"/>
  <c r="U30" i="21" s="1"/>
  <c r="D182" i="26"/>
  <c r="D182" i="27" s="1"/>
  <c r="D182" i="30"/>
  <c r="D182" i="31" s="1"/>
  <c r="R32" i="29"/>
  <c r="L32" i="22"/>
  <c r="L32" i="23" s="1"/>
  <c r="O35" i="29"/>
  <c r="P35" i="29" s="1"/>
  <c r="Q35" i="29" s="1"/>
  <c r="K35" i="22"/>
  <c r="K28" i="23"/>
  <c r="H11" i="25"/>
  <c r="D335" i="27"/>
  <c r="S61" i="29"/>
  <c r="T61" i="29" s="1"/>
  <c r="U61" i="29"/>
  <c r="V61" i="29" s="1"/>
  <c r="R60" i="29"/>
  <c r="V61" i="21"/>
  <c r="W61" i="21" s="1"/>
  <c r="X61" i="21"/>
  <c r="Y61" i="21" s="1"/>
  <c r="T61" i="21"/>
  <c r="U61" i="21" s="1"/>
  <c r="D372" i="30"/>
  <c r="D372" i="31" s="1"/>
  <c r="D372" i="26"/>
  <c r="D372" i="27" s="1"/>
  <c r="V25" i="21"/>
  <c r="W25" i="21" s="1"/>
  <c r="X25" i="21"/>
  <c r="Y25" i="21" s="1"/>
  <c r="T25" i="21"/>
  <c r="U25" i="21" s="1"/>
  <c r="D176" i="30"/>
  <c r="D176" i="26"/>
  <c r="V56" i="21"/>
  <c r="T56" i="21"/>
  <c r="X56" i="21"/>
  <c r="V55" i="21"/>
  <c r="W55" i="21" s="1"/>
  <c r="X55" i="21"/>
  <c r="Y55" i="21" s="1"/>
  <c r="T55" i="21"/>
  <c r="U55" i="21" s="1"/>
  <c r="V63" i="21"/>
  <c r="W63" i="21" s="1"/>
  <c r="T63" i="21"/>
  <c r="U63" i="21" s="1"/>
  <c r="X63" i="21"/>
  <c r="Y63" i="21" s="1"/>
  <c r="D373" i="26"/>
  <c r="D373" i="27" s="1"/>
  <c r="D373" i="30"/>
  <c r="D373" i="31" s="1"/>
  <c r="V22" i="21"/>
  <c r="X22" i="21"/>
  <c r="T22" i="21"/>
  <c r="V14" i="21"/>
  <c r="T14" i="21"/>
  <c r="X14" i="21"/>
  <c r="D170" i="26"/>
  <c r="D170" i="27" s="1"/>
  <c r="D170" i="30"/>
  <c r="D170" i="31" s="1"/>
  <c r="D335" i="31"/>
  <c r="T13" i="21"/>
  <c r="V13" i="21"/>
  <c r="X13" i="21"/>
  <c r="D169" i="26"/>
  <c r="D169" i="30"/>
  <c r="X45" i="21"/>
  <c r="T45" i="21"/>
  <c r="V45" i="21"/>
  <c r="V19" i="21"/>
  <c r="W19" i="21" s="1"/>
  <c r="X19" i="21"/>
  <c r="Y19" i="21" s="1"/>
  <c r="T19" i="21"/>
  <c r="U19" i="21" s="1"/>
  <c r="D179" i="30"/>
  <c r="D179" i="31" s="1"/>
  <c r="D179" i="26"/>
  <c r="D179" i="27" s="1"/>
  <c r="X59" i="21"/>
  <c r="T59" i="21"/>
  <c r="V59" i="21"/>
  <c r="V41" i="21"/>
  <c r="W41" i="21" s="1"/>
  <c r="X41" i="21"/>
  <c r="Y41" i="21" s="1"/>
  <c r="T41" i="21"/>
  <c r="U41" i="21" s="1"/>
  <c r="H61" i="32"/>
  <c r="J61" i="22"/>
  <c r="L61" i="29"/>
  <c r="D339" i="26"/>
  <c r="D339" i="27" s="1"/>
  <c r="D339" i="30"/>
  <c r="D339" i="31" s="1"/>
  <c r="H61" i="18"/>
  <c r="H61" i="10"/>
  <c r="G10" i="25"/>
  <c r="T36" i="21"/>
  <c r="U36" i="21" s="1"/>
  <c r="V36" i="21"/>
  <c r="W36" i="21" s="1"/>
  <c r="X36" i="21"/>
  <c r="Y36" i="21" s="1"/>
  <c r="H41" i="18"/>
  <c r="J41" i="22"/>
  <c r="L41" i="29"/>
  <c r="M41" i="29" s="1"/>
  <c r="N41" i="29" s="1"/>
  <c r="D194" i="30"/>
  <c r="G9" i="25"/>
  <c r="H41" i="10"/>
  <c r="D194" i="26"/>
  <c r="H41" i="32"/>
  <c r="J41" i="32" s="1"/>
  <c r="K41" i="32" s="1"/>
  <c r="V52" i="21"/>
  <c r="T52" i="21"/>
  <c r="X52" i="21"/>
  <c r="V26" i="21"/>
  <c r="W26" i="21" s="1"/>
  <c r="T26" i="21"/>
  <c r="U26" i="21" s="1"/>
  <c r="X26" i="21"/>
  <c r="Y26" i="21" s="1"/>
  <c r="D177" i="26"/>
  <c r="D177" i="27" s="1"/>
  <c r="D177" i="30"/>
  <c r="D177" i="31" s="1"/>
  <c r="V23" i="21"/>
  <c r="W23" i="21" s="1"/>
  <c r="X23" i="21"/>
  <c r="Y23" i="21" s="1"/>
  <c r="T23" i="21"/>
  <c r="U23" i="21" s="1"/>
  <c r="D181" i="26"/>
  <c r="D181" i="27" s="1"/>
  <c r="D181" i="30"/>
  <c r="D181" i="31" s="1"/>
  <c r="X40" i="21"/>
  <c r="V40" i="21"/>
  <c r="T40" i="21"/>
  <c r="T28" i="21"/>
  <c r="U28" i="21" s="1"/>
  <c r="V28" i="21"/>
  <c r="W28" i="21" s="1"/>
  <c r="X28" i="21"/>
  <c r="Y28" i="21" s="1"/>
  <c r="V16" i="21"/>
  <c r="W16" i="21" s="1"/>
  <c r="T16" i="21"/>
  <c r="U16" i="21" s="1"/>
  <c r="X16" i="21"/>
  <c r="Y16" i="21" s="1"/>
  <c r="D173" i="26"/>
  <c r="D173" i="30"/>
  <c r="G25" i="25"/>
  <c r="X9" i="21"/>
  <c r="Y9" i="21" s="1"/>
  <c r="V9" i="21"/>
  <c r="W9" i="21" s="1"/>
  <c r="T9" i="21"/>
  <c r="U9" i="21" s="1"/>
  <c r="V46" i="21"/>
  <c r="W46" i="21" s="1"/>
  <c r="X46" i="21"/>
  <c r="Y46" i="21" s="1"/>
  <c r="T46" i="21"/>
  <c r="U46" i="21" s="1"/>
  <c r="D197" i="30"/>
  <c r="D197" i="31" s="1"/>
  <c r="D197" i="26"/>
  <c r="D197" i="27" s="1"/>
  <c r="V50" i="21"/>
  <c r="X50" i="21"/>
  <c r="T50" i="21"/>
  <c r="O32" i="29"/>
  <c r="P32" i="29" s="1"/>
  <c r="Q32" i="29" s="1"/>
  <c r="K32" i="22"/>
  <c r="K32" i="23" s="1"/>
  <c r="R35" i="29"/>
  <c r="L35" i="22"/>
  <c r="L35" i="23" s="1"/>
  <c r="R40" i="29"/>
  <c r="I8" i="25"/>
  <c r="I15" i="25" s="1"/>
  <c r="L40" i="22"/>
  <c r="P28" i="29"/>
  <c r="Q28" i="29" s="1"/>
  <c r="S28" i="29"/>
  <c r="T28" i="29" s="1"/>
  <c r="K60" i="22"/>
  <c r="K60" i="23" s="1"/>
  <c r="K61" i="23"/>
  <c r="K64" i="22"/>
  <c r="K64" i="23" s="1"/>
  <c r="U64" i="29"/>
  <c r="V64" i="29" s="1"/>
  <c r="S64" i="29"/>
  <c r="T64" i="29" s="1"/>
  <c r="V43" i="21"/>
  <c r="T43" i="21"/>
  <c r="X43" i="21"/>
  <c r="X57" i="21"/>
  <c r="Y57" i="21" s="1"/>
  <c r="V57" i="21"/>
  <c r="W57" i="21" s="1"/>
  <c r="T57" i="21"/>
  <c r="U57" i="21" s="1"/>
  <c r="V47" i="21"/>
  <c r="X47" i="21"/>
  <c r="T47" i="21"/>
  <c r="V8" i="21"/>
  <c r="T8" i="21"/>
  <c r="X8" i="21"/>
  <c r="D164" i="30"/>
  <c r="G8" i="25"/>
  <c r="J40" i="22"/>
  <c r="H40" i="32"/>
  <c r="H40" i="10"/>
  <c r="H40" i="18"/>
  <c r="L40" i="29"/>
  <c r="D164" i="26"/>
  <c r="T35" i="21"/>
  <c r="V35" i="21"/>
  <c r="X35" i="21"/>
  <c r="O40" i="29"/>
  <c r="H8" i="25"/>
  <c r="K40" i="22"/>
  <c r="X21" i="21"/>
  <c r="Y21" i="21" s="1"/>
  <c r="V21" i="21"/>
  <c r="W21" i="21" s="1"/>
  <c r="T21" i="21"/>
  <c r="U21" i="21" s="1"/>
  <c r="D180" i="30"/>
  <c r="D180" i="31" s="1"/>
  <c r="D180" i="26"/>
  <c r="D180" i="27" s="1"/>
  <c r="V53" i="21"/>
  <c r="W53" i="21" s="1"/>
  <c r="X53" i="21"/>
  <c r="Y53" i="21" s="1"/>
  <c r="T53" i="21"/>
  <c r="U53" i="21" s="1"/>
  <c r="X27" i="21"/>
  <c r="Y27" i="21" s="1"/>
  <c r="V27" i="21"/>
  <c r="W27" i="21" s="1"/>
  <c r="T27" i="21"/>
  <c r="U27" i="21" s="1"/>
  <c r="D178" i="30"/>
  <c r="D178" i="31" s="1"/>
  <c r="D178" i="26"/>
  <c r="D178" i="27" s="1"/>
  <c r="V17" i="21"/>
  <c r="T17" i="21"/>
  <c r="X17" i="21"/>
  <c r="D174" i="30"/>
  <c r="D174" i="31" s="1"/>
  <c r="D174" i="26"/>
  <c r="D174" i="27" s="1"/>
  <c r="T49" i="21"/>
  <c r="V49" i="21"/>
  <c r="X49" i="21"/>
  <c r="V12" i="21"/>
  <c r="W12" i="21" s="1"/>
  <c r="T12" i="21"/>
  <c r="U12" i="21" s="1"/>
  <c r="X12" i="21"/>
  <c r="Y12" i="21" s="1"/>
  <c r="X24" i="21"/>
  <c r="V24" i="21"/>
  <c r="T24" i="21"/>
  <c r="T32" i="21"/>
  <c r="U32" i="21" s="1"/>
  <c r="V32" i="21"/>
  <c r="W32" i="21" s="1"/>
  <c r="X32" i="21"/>
  <c r="Y32" i="21" s="1"/>
  <c r="D183" i="26"/>
  <c r="D183" i="27" s="1"/>
  <c r="D183" i="30"/>
  <c r="D183" i="31" s="1"/>
  <c r="X34" i="21"/>
  <c r="V34" i="21"/>
  <c r="T34" i="21"/>
  <c r="V48" i="21"/>
  <c r="W48" i="21" s="1"/>
  <c r="T48" i="21"/>
  <c r="U48" i="21" s="1"/>
  <c r="X48" i="21"/>
  <c r="Y48" i="21" s="1"/>
  <c r="D199" i="30"/>
  <c r="D199" i="31" s="1"/>
  <c r="D199" i="26"/>
  <c r="D199" i="27" s="1"/>
  <c r="V60" i="21"/>
  <c r="W60" i="21" s="1"/>
  <c r="T60" i="21"/>
  <c r="U60" i="21" s="1"/>
  <c r="X60" i="21"/>
  <c r="Y60" i="21" s="1"/>
  <c r="H64" i="32"/>
  <c r="J64" i="32" s="1"/>
  <c r="K64" i="32" s="1"/>
  <c r="G11" i="25"/>
  <c r="D371" i="26"/>
  <c r="L64" i="29"/>
  <c r="M64" i="29" s="1"/>
  <c r="N64" i="29" s="1"/>
  <c r="H64" i="10"/>
  <c r="J64" i="22"/>
  <c r="D371" i="30"/>
  <c r="H64" i="18"/>
  <c r="V31" i="21"/>
  <c r="T31" i="21"/>
  <c r="X31" i="21"/>
  <c r="V18" i="21"/>
  <c r="T18" i="21"/>
  <c r="X18" i="21"/>
  <c r="V10" i="21"/>
  <c r="W10" i="21" s="1"/>
  <c r="T10" i="21"/>
  <c r="U10" i="21" s="1"/>
  <c r="X10" i="21"/>
  <c r="Y10" i="21" s="1"/>
  <c r="D165" i="30"/>
  <c r="D165" i="31" s="1"/>
  <c r="D165" i="26"/>
  <c r="D165" i="27" s="1"/>
  <c r="X54" i="21"/>
  <c r="V54" i="21"/>
  <c r="T54" i="21"/>
  <c r="H30" i="25"/>
  <c r="O76" i="29"/>
  <c r="K76" i="22"/>
  <c r="O82" i="29"/>
  <c r="K82" i="22"/>
  <c r="U42" i="29"/>
  <c r="V42" i="29" s="1"/>
  <c r="S42" i="29"/>
  <c r="T42" i="29" s="1"/>
  <c r="U41" i="29"/>
  <c r="V41" i="29" s="1"/>
  <c r="S41" i="29"/>
  <c r="T41" i="29" s="1"/>
  <c r="L60" i="22"/>
  <c r="L60" i="23" s="1"/>
  <c r="L61" i="23"/>
  <c r="R874" i="21"/>
  <c r="R744" i="21"/>
  <c r="R962" i="21"/>
  <c r="R999" i="21"/>
  <c r="H15" i="25" l="1"/>
  <c r="H64" i="11"/>
  <c r="J64" i="10"/>
  <c r="J40" i="23"/>
  <c r="J39" i="22"/>
  <c r="M40" i="22"/>
  <c r="U8" i="21"/>
  <c r="J9" i="25"/>
  <c r="K9" i="25"/>
  <c r="K35" i="23"/>
  <c r="M11" i="22"/>
  <c r="J11" i="23"/>
  <c r="W873" i="21"/>
  <c r="O30" i="29"/>
  <c r="K30" i="22"/>
  <c r="H40" i="25"/>
  <c r="R1115" i="21"/>
  <c r="K11" i="22"/>
  <c r="O11" i="29"/>
  <c r="H41" i="25"/>
  <c r="P76" i="29"/>
  <c r="Q76" i="29" s="1"/>
  <c r="O73" i="29"/>
  <c r="S76" i="29"/>
  <c r="T76" i="29" s="1"/>
  <c r="H64" i="19"/>
  <c r="J64" i="18"/>
  <c r="H39" i="18"/>
  <c r="J40" i="18"/>
  <c r="H40" i="19"/>
  <c r="K8" i="25"/>
  <c r="J8" i="25"/>
  <c r="G15" i="25"/>
  <c r="L40" i="23"/>
  <c r="L39" i="22"/>
  <c r="D171" i="30"/>
  <c r="D171" i="31" s="1"/>
  <c r="D173" i="31"/>
  <c r="D194" i="31"/>
  <c r="D193" i="30"/>
  <c r="D193" i="31" s="1"/>
  <c r="J61" i="10"/>
  <c r="H61" i="11"/>
  <c r="H60" i="10"/>
  <c r="M61" i="29"/>
  <c r="N61" i="29" s="1"/>
  <c r="L60" i="29"/>
  <c r="M60" i="29" s="1"/>
  <c r="N60" i="29" s="1"/>
  <c r="P41" i="29"/>
  <c r="Q41" i="29" s="1"/>
  <c r="D176" i="27"/>
  <c r="D175" i="26"/>
  <c r="D175" i="27" s="1"/>
  <c r="D30" i="31"/>
  <c r="D29" i="30"/>
  <c r="U873" i="21"/>
  <c r="L39" i="29"/>
  <c r="M40" i="29"/>
  <c r="N40" i="29" s="1"/>
  <c r="J10" i="25"/>
  <c r="K10" i="25"/>
  <c r="K82" i="23"/>
  <c r="D370" i="30"/>
  <c r="D370" i="31" s="1"/>
  <c r="D371" i="31"/>
  <c r="D371" i="27"/>
  <c r="D370" i="26"/>
  <c r="D370" i="27" s="1"/>
  <c r="O39" i="29"/>
  <c r="P40" i="29"/>
  <c r="Q40" i="29" s="1"/>
  <c r="H39" i="10"/>
  <c r="J40" i="10"/>
  <c r="H40" i="11"/>
  <c r="D164" i="31"/>
  <c r="W8" i="21"/>
  <c r="U35" i="29"/>
  <c r="V35" i="29" s="1"/>
  <c r="S35" i="29"/>
  <c r="T35" i="29" s="1"/>
  <c r="D173" i="27"/>
  <c r="D171" i="26"/>
  <c r="D171" i="27" s="1"/>
  <c r="D194" i="27"/>
  <c r="D193" i="26"/>
  <c r="D193" i="27" s="1"/>
  <c r="H61" i="19"/>
  <c r="J61" i="18"/>
  <c r="H60" i="18"/>
  <c r="J61" i="23"/>
  <c r="M61" i="22"/>
  <c r="J60" i="22"/>
  <c r="D167" i="30"/>
  <c r="D167" i="31" s="1"/>
  <c r="D169" i="31"/>
  <c r="D176" i="31"/>
  <c r="D175" i="30"/>
  <c r="D175" i="31" s="1"/>
  <c r="D333" i="26"/>
  <c r="J11" i="10"/>
  <c r="H11" i="11"/>
  <c r="J11" i="32"/>
  <c r="K11" i="32" s="1"/>
  <c r="O31" i="29"/>
  <c r="P31" i="29" s="1"/>
  <c r="Q31" i="29" s="1"/>
  <c r="K31" i="22"/>
  <c r="K31" i="23" s="1"/>
  <c r="K76" i="23"/>
  <c r="K73" i="22"/>
  <c r="K73" i="23" s="1"/>
  <c r="K39" i="22"/>
  <c r="K40" i="23"/>
  <c r="K25" i="25"/>
  <c r="J25" i="25"/>
  <c r="J41" i="18"/>
  <c r="H41" i="19"/>
  <c r="D30" i="27"/>
  <c r="D29" i="26"/>
  <c r="P82" i="29"/>
  <c r="Q82" i="29" s="1"/>
  <c r="S82" i="29"/>
  <c r="T82" i="29" s="1"/>
  <c r="J64" i="23"/>
  <c r="M64" i="22"/>
  <c r="J11" i="25"/>
  <c r="K11" i="25"/>
  <c r="D164" i="27"/>
  <c r="J40" i="32"/>
  <c r="K40" i="32" s="1"/>
  <c r="H39" i="32"/>
  <c r="Y8" i="21"/>
  <c r="R39" i="29"/>
  <c r="U40" i="29"/>
  <c r="V40" i="29" s="1"/>
  <c r="S40" i="29"/>
  <c r="T40" i="29" s="1"/>
  <c r="J41" i="10"/>
  <c r="H41" i="11"/>
  <c r="M41" i="22"/>
  <c r="J41" i="23"/>
  <c r="J61" i="32"/>
  <c r="K61" i="32" s="1"/>
  <c r="H60" i="32"/>
  <c r="J60" i="32" s="1"/>
  <c r="K60" i="32" s="1"/>
  <c r="D169" i="27"/>
  <c r="D167" i="26"/>
  <c r="D167" i="27" s="1"/>
  <c r="D333" i="30"/>
  <c r="S60" i="29"/>
  <c r="T60" i="29" s="1"/>
  <c r="U60" i="29"/>
  <c r="V60" i="29" s="1"/>
  <c r="U32" i="29"/>
  <c r="V32" i="29" s="1"/>
  <c r="S32" i="29"/>
  <c r="T32" i="29" s="1"/>
  <c r="J11" i="18"/>
  <c r="H11" i="19"/>
  <c r="M11" i="29"/>
  <c r="N11" i="29" s="1"/>
  <c r="Y873" i="21"/>
  <c r="P61" i="29"/>
  <c r="Q61" i="29" s="1"/>
  <c r="P64" i="29"/>
  <c r="Q64" i="29" s="1"/>
  <c r="S962" i="21"/>
  <c r="Q890" i="21"/>
  <c r="S999" i="21"/>
  <c r="Q871" i="21"/>
  <c r="Q870" i="21"/>
  <c r="Q872" i="21"/>
  <c r="D163" i="26" l="1"/>
  <c r="P39" i="29"/>
  <c r="Q39" i="29" s="1"/>
  <c r="P60" i="29"/>
  <c r="Q60" i="29" s="1"/>
  <c r="T871" i="21"/>
  <c r="V871" i="21"/>
  <c r="X871" i="21"/>
  <c r="D162" i="26"/>
  <c r="D163" i="27"/>
  <c r="N64" i="22"/>
  <c r="N64" i="23" s="1"/>
  <c r="M64" i="23"/>
  <c r="K41" i="18"/>
  <c r="K41" i="19" s="1"/>
  <c r="J41" i="19"/>
  <c r="K64" i="10"/>
  <c r="K64" i="11" s="1"/>
  <c r="J64" i="11"/>
  <c r="V870" i="21"/>
  <c r="X870" i="21"/>
  <c r="T870" i="21"/>
  <c r="S39" i="29"/>
  <c r="T39" i="29" s="1"/>
  <c r="U39" i="29"/>
  <c r="V39" i="29" s="1"/>
  <c r="D333" i="27"/>
  <c r="D332" i="26"/>
  <c r="H60" i="19"/>
  <c r="J60" i="18"/>
  <c r="L39" i="23"/>
  <c r="J64" i="19"/>
  <c r="K64" i="18"/>
  <c r="K64" i="19" s="1"/>
  <c r="D333" i="31"/>
  <c r="D332" i="30"/>
  <c r="K41" i="10"/>
  <c r="K41" i="11" s="1"/>
  <c r="J41" i="11"/>
  <c r="M60" i="22"/>
  <c r="J60" i="23"/>
  <c r="J61" i="19"/>
  <c r="K61" i="18"/>
  <c r="K61" i="19" s="1"/>
  <c r="H60" i="11"/>
  <c r="J60" i="10"/>
  <c r="R31" i="29"/>
  <c r="L31" i="22"/>
  <c r="L31" i="23" s="1"/>
  <c r="D29" i="27"/>
  <c r="D28" i="26"/>
  <c r="K39" i="23"/>
  <c r="J11" i="11"/>
  <c r="K11" i="10"/>
  <c r="K11" i="11" s="1"/>
  <c r="M61" i="23"/>
  <c r="N61" i="22"/>
  <c r="N61" i="23" s="1"/>
  <c r="K40" i="10"/>
  <c r="K40" i="11" s="1"/>
  <c r="J40" i="11"/>
  <c r="D28" i="30"/>
  <c r="D29" i="31"/>
  <c r="J15" i="25"/>
  <c r="K15" i="25"/>
  <c r="J40" i="19"/>
  <c r="K40" i="18"/>
  <c r="K40" i="19" s="1"/>
  <c r="O10" i="29"/>
  <c r="P11" i="29"/>
  <c r="Q11" i="29" s="1"/>
  <c r="S11" i="29"/>
  <c r="T11" i="29" s="1"/>
  <c r="K30" i="23"/>
  <c r="K27" i="22"/>
  <c r="N11" i="22"/>
  <c r="N11" i="23" s="1"/>
  <c r="M11" i="23"/>
  <c r="N40" i="22"/>
  <c r="N40" i="23" s="1"/>
  <c r="M40" i="23"/>
  <c r="K11" i="18"/>
  <c r="K11" i="19" s="1"/>
  <c r="J11" i="19"/>
  <c r="X872" i="21"/>
  <c r="V872" i="21"/>
  <c r="T872" i="21"/>
  <c r="X890" i="21"/>
  <c r="V890" i="21"/>
  <c r="T890" i="21"/>
  <c r="H15" i="18"/>
  <c r="D41" i="30"/>
  <c r="J15" i="22"/>
  <c r="H15" i="10"/>
  <c r="H15" i="32"/>
  <c r="L15" i="29"/>
  <c r="D41" i="26"/>
  <c r="Q1115" i="21"/>
  <c r="G41" i="25"/>
  <c r="I40" i="25"/>
  <c r="R30" i="29"/>
  <c r="L30" i="22"/>
  <c r="S1115" i="21"/>
  <c r="N41" i="22"/>
  <c r="N41" i="23" s="1"/>
  <c r="M41" i="23"/>
  <c r="J39" i="32"/>
  <c r="K39" i="32" s="1"/>
  <c r="D163" i="30"/>
  <c r="J39" i="10"/>
  <c r="H39" i="11"/>
  <c r="M39" i="29"/>
  <c r="N39" i="29" s="1"/>
  <c r="K61" i="10"/>
  <c r="K61" i="11" s="1"/>
  <c r="J61" i="11"/>
  <c r="H39" i="19"/>
  <c r="J39" i="18"/>
  <c r="P73" i="29"/>
  <c r="Q73" i="29" s="1"/>
  <c r="S73" i="29"/>
  <c r="T73" i="29" s="1"/>
  <c r="K11" i="23"/>
  <c r="K10" i="22"/>
  <c r="P30" i="29"/>
  <c r="Q30" i="29" s="1"/>
  <c r="O27" i="29"/>
  <c r="P27" i="29" s="1"/>
  <c r="Q27" i="29" s="1"/>
  <c r="J39" i="23"/>
  <c r="M39" i="22"/>
  <c r="J39" i="19" l="1"/>
  <c r="K39" i="18"/>
  <c r="K39" i="19" s="1"/>
  <c r="K39" i="10"/>
  <c r="K39" i="11" s="1"/>
  <c r="J39" i="11"/>
  <c r="U30" i="29"/>
  <c r="V30" i="29" s="1"/>
  <c r="S30" i="29"/>
  <c r="T30" i="29" s="1"/>
  <c r="R27" i="29"/>
  <c r="D41" i="27"/>
  <c r="D38" i="26"/>
  <c r="M15" i="22"/>
  <c r="J15" i="23"/>
  <c r="J12" i="22"/>
  <c r="W890" i="21"/>
  <c r="V1115" i="21"/>
  <c r="M60" i="23"/>
  <c r="N60" i="22"/>
  <c r="N60" i="23" s="1"/>
  <c r="D163" i="31"/>
  <c r="D162" i="30"/>
  <c r="M15" i="29"/>
  <c r="N15" i="29" s="1"/>
  <c r="P15" i="29"/>
  <c r="Q15" i="29" s="1"/>
  <c r="L12" i="29"/>
  <c r="D41" i="31"/>
  <c r="D38" i="30"/>
  <c r="Y890" i="21"/>
  <c r="X1115" i="21"/>
  <c r="J60" i="19"/>
  <c r="K60" i="18"/>
  <c r="K60" i="19" s="1"/>
  <c r="K41" i="25"/>
  <c r="J41" i="25"/>
  <c r="J15" i="32"/>
  <c r="K15" i="32" s="1"/>
  <c r="H12" i="32"/>
  <c r="J15" i="18"/>
  <c r="H15" i="19"/>
  <c r="H12" i="18"/>
  <c r="D28" i="31"/>
  <c r="U31" i="29"/>
  <c r="V31" i="29" s="1"/>
  <c r="S31" i="29"/>
  <c r="T31" i="29" s="1"/>
  <c r="N39" i="22"/>
  <c r="N39" i="23" s="1"/>
  <c r="M39" i="23"/>
  <c r="E13" i="24"/>
  <c r="E41" i="24" s="1"/>
  <c r="K36" i="22"/>
  <c r="K10" i="23"/>
  <c r="L30" i="23"/>
  <c r="L27" i="22"/>
  <c r="H15" i="11"/>
  <c r="J15" i="10"/>
  <c r="H12" i="10"/>
  <c r="U890" i="21"/>
  <c r="T1115" i="21"/>
  <c r="K27" i="23"/>
  <c r="E11" i="24"/>
  <c r="O36" i="29"/>
  <c r="S10" i="29"/>
  <c r="T10" i="29" s="1"/>
  <c r="D28" i="27"/>
  <c r="J60" i="11"/>
  <c r="K60" i="10"/>
  <c r="K60" i="11" s="1"/>
  <c r="D332" i="31"/>
  <c r="D201" i="30"/>
  <c r="D201" i="31" s="1"/>
  <c r="D332" i="27"/>
  <c r="D201" i="26"/>
  <c r="D201" i="27" s="1"/>
  <c r="D161" i="26"/>
  <c r="D161" i="27" s="1"/>
  <c r="D162" i="27"/>
  <c r="K36" i="23" l="1"/>
  <c r="H12" i="19"/>
  <c r="J12" i="18"/>
  <c r="H10" i="18"/>
  <c r="M12" i="22"/>
  <c r="J12" i="23"/>
  <c r="J10" i="22"/>
  <c r="E39" i="24"/>
  <c r="E9" i="24"/>
  <c r="J12" i="10"/>
  <c r="H12" i="11"/>
  <c r="H10" i="10"/>
  <c r="F11" i="24"/>
  <c r="L27" i="23"/>
  <c r="L36" i="22"/>
  <c r="D38" i="31"/>
  <c r="D37" i="30"/>
  <c r="S27" i="29"/>
  <c r="T27" i="29" s="1"/>
  <c r="U27" i="29"/>
  <c r="V27" i="29" s="1"/>
  <c r="R36" i="29"/>
  <c r="K15" i="10"/>
  <c r="K15" i="11" s="1"/>
  <c r="J15" i="11"/>
  <c r="K15" i="18"/>
  <c r="K15" i="19" s="1"/>
  <c r="J15" i="19"/>
  <c r="D162" i="31"/>
  <c r="D161" i="30"/>
  <c r="D161" i="31" s="1"/>
  <c r="W1115" i="21"/>
  <c r="N15" i="22"/>
  <c r="N15" i="23" s="1"/>
  <c r="M15" i="23"/>
  <c r="U1115" i="21"/>
  <c r="J12" i="32"/>
  <c r="K12" i="32" s="1"/>
  <c r="H10" i="32"/>
  <c r="Y1115" i="21"/>
  <c r="M12" i="29"/>
  <c r="N12" i="29" s="1"/>
  <c r="P12" i="29"/>
  <c r="Q12" i="29" s="1"/>
  <c r="L10" i="29"/>
  <c r="D37" i="26"/>
  <c r="D38" i="27"/>
  <c r="D37" i="31" l="1"/>
  <c r="D27" i="30"/>
  <c r="F39" i="24"/>
  <c r="F9" i="24"/>
  <c r="E37" i="24"/>
  <c r="E18" i="24"/>
  <c r="E46" i="24" s="1"/>
  <c r="M12" i="23"/>
  <c r="N12" i="22"/>
  <c r="N12" i="23" s="1"/>
  <c r="D37" i="27"/>
  <c r="D27" i="26"/>
  <c r="S36" i="29"/>
  <c r="T36" i="29" s="1"/>
  <c r="U36" i="29"/>
  <c r="V36" i="29" s="1"/>
  <c r="H36" i="10"/>
  <c r="J10" i="10"/>
  <c r="O10" i="10"/>
  <c r="H10" i="11"/>
  <c r="H36" i="18"/>
  <c r="H10" i="19"/>
  <c r="J10" i="18"/>
  <c r="L36" i="29"/>
  <c r="M10" i="29"/>
  <c r="N10" i="29" s="1"/>
  <c r="P10" i="29"/>
  <c r="Q10" i="29" s="1"/>
  <c r="L36" i="23"/>
  <c r="D13" i="24"/>
  <c r="J36" i="22"/>
  <c r="M10" i="22"/>
  <c r="J10" i="23"/>
  <c r="J12" i="19"/>
  <c r="K12" i="18"/>
  <c r="K12" i="19" s="1"/>
  <c r="J10" i="32"/>
  <c r="K10" i="32" s="1"/>
  <c r="H36" i="32"/>
  <c r="K12" i="10"/>
  <c r="K12" i="11" s="1"/>
  <c r="J12" i="11"/>
  <c r="M10" i="23" l="1"/>
  <c r="N10" i="22"/>
  <c r="N10" i="23" s="1"/>
  <c r="K10" i="18"/>
  <c r="K10" i="19" s="1"/>
  <c r="J10" i="19"/>
  <c r="F37" i="24"/>
  <c r="F18" i="24"/>
  <c r="F46" i="24" s="1"/>
  <c r="M36" i="22"/>
  <c r="J36" i="23"/>
  <c r="J10" i="11"/>
  <c r="K10" i="10"/>
  <c r="K10" i="11" s="1"/>
  <c r="D41" i="24"/>
  <c r="G41" i="24" s="1"/>
  <c r="D9" i="24"/>
  <c r="H36" i="19"/>
  <c r="J36" i="18"/>
  <c r="J36" i="10"/>
  <c r="H36" i="11"/>
  <c r="D27" i="27"/>
  <c r="D159" i="26"/>
  <c r="D27" i="31"/>
  <c r="D159" i="30"/>
  <c r="J36" i="32"/>
  <c r="K36" i="32" s="1"/>
  <c r="M36" i="29"/>
  <c r="N36" i="29" s="1"/>
  <c r="P36" i="29"/>
  <c r="Q36" i="29" s="1"/>
  <c r="D159" i="31" l="1"/>
  <c r="J36" i="19"/>
  <c r="K36" i="18"/>
  <c r="K36" i="19" s="1"/>
  <c r="M36" i="23"/>
  <c r="N36" i="22"/>
  <c r="N36" i="23" s="1"/>
  <c r="D159" i="27"/>
  <c r="K36" i="10"/>
  <c r="K36" i="11" s="1"/>
  <c r="J36" i="11"/>
  <c r="D37" i="24"/>
  <c r="S531" i="21" l="1"/>
  <c r="R533" i="21"/>
  <c r="R482" i="21"/>
  <c r="R584" i="21"/>
  <c r="R532" i="21"/>
  <c r="R480" i="21"/>
  <c r="S480" i="21"/>
  <c r="S633" i="21"/>
  <c r="R631" i="21"/>
  <c r="S533" i="21"/>
  <c r="S534" i="21"/>
  <c r="S482" i="21"/>
  <c r="R479" i="21" l="1"/>
  <c r="Q482" i="21"/>
  <c r="Q533" i="21"/>
  <c r="Q634" i="21"/>
  <c r="Q532" i="21"/>
  <c r="Q481" i="21"/>
  <c r="Q479" i="21"/>
  <c r="Q531" i="21"/>
  <c r="Q632" i="21"/>
  <c r="Q631" i="21"/>
  <c r="Q484" i="21"/>
  <c r="Q583" i="21"/>
  <c r="Q483" i="21"/>
  <c r="Q584" i="21"/>
  <c r="Q633" i="21"/>
  <c r="Q480" i="21"/>
  <c r="Q534" i="21"/>
  <c r="R632" i="21"/>
  <c r="S632" i="21"/>
  <c r="S634" i="21"/>
  <c r="R634" i="21"/>
  <c r="S481" i="21"/>
  <c r="R534" i="21"/>
  <c r="R633" i="21"/>
  <c r="S631" i="21"/>
  <c r="S584" i="21"/>
  <c r="R481" i="21"/>
  <c r="R531" i="21"/>
  <c r="X583" i="21" l="1"/>
  <c r="T583" i="21"/>
  <c r="U583" i="21" s="1"/>
  <c r="V583" i="21"/>
  <c r="W583" i="21" s="1"/>
  <c r="V634" i="21"/>
  <c r="W634" i="21" s="1"/>
  <c r="X634" i="21"/>
  <c r="T634" i="21"/>
  <c r="U634" i="21" s="1"/>
  <c r="X633" i="21"/>
  <c r="V633" i="21"/>
  <c r="W633" i="21" s="1"/>
  <c r="T633" i="21"/>
  <c r="U633" i="21" s="1"/>
  <c r="V484" i="21"/>
  <c r="W484" i="21" s="1"/>
  <c r="X484" i="21"/>
  <c r="T484" i="21"/>
  <c r="U484" i="21" s="1"/>
  <c r="X479" i="21"/>
  <c r="T479" i="21"/>
  <c r="V479" i="21"/>
  <c r="D488" i="26"/>
  <c r="G29" i="25"/>
  <c r="D488" i="30"/>
  <c r="H85" i="18"/>
  <c r="H85" i="32"/>
  <c r="J85" i="22"/>
  <c r="H85" i="10"/>
  <c r="L85" i="29"/>
  <c r="Q1114" i="21"/>
  <c r="T533" i="21"/>
  <c r="U533" i="21" s="1"/>
  <c r="X533" i="21"/>
  <c r="V533" i="21"/>
  <c r="W533" i="21" s="1"/>
  <c r="V584" i="21"/>
  <c r="W584" i="21" s="1"/>
  <c r="T584" i="21"/>
  <c r="U584" i="21" s="1"/>
  <c r="X584" i="21"/>
  <c r="X631" i="21"/>
  <c r="T631" i="21"/>
  <c r="U631" i="21" s="1"/>
  <c r="V631" i="21"/>
  <c r="W631" i="21" s="1"/>
  <c r="X481" i="21"/>
  <c r="T481" i="21"/>
  <c r="U481" i="21" s="1"/>
  <c r="V481" i="21"/>
  <c r="W481" i="21" s="1"/>
  <c r="V482" i="21"/>
  <c r="W482" i="21" s="1"/>
  <c r="X482" i="21"/>
  <c r="T482" i="21"/>
  <c r="U482" i="21" s="1"/>
  <c r="V480" i="21"/>
  <c r="W480" i="21" s="1"/>
  <c r="X480" i="21"/>
  <c r="T480" i="21"/>
  <c r="U480" i="21" s="1"/>
  <c r="X531" i="21"/>
  <c r="V531" i="21"/>
  <c r="W531" i="21" s="1"/>
  <c r="T531" i="21"/>
  <c r="U531" i="21" s="1"/>
  <c r="V534" i="21"/>
  <c r="W534" i="21" s="1"/>
  <c r="X534" i="21"/>
  <c r="T534" i="21"/>
  <c r="U534" i="21" s="1"/>
  <c r="X483" i="21"/>
  <c r="T483" i="21"/>
  <c r="U483" i="21" s="1"/>
  <c r="V483" i="21"/>
  <c r="W483" i="21" s="1"/>
  <c r="V632" i="21"/>
  <c r="W632" i="21" s="1"/>
  <c r="T632" i="21"/>
  <c r="U632" i="21" s="1"/>
  <c r="X632" i="21"/>
  <c r="X532" i="21"/>
  <c r="V532" i="21"/>
  <c r="T532" i="21"/>
  <c r="S479" i="21"/>
  <c r="R484" i="21"/>
  <c r="S484" i="21"/>
  <c r="R583" i="21"/>
  <c r="S583" i="21"/>
  <c r="R483" i="21"/>
  <c r="R1114" i="21" s="1"/>
  <c r="R1116" i="21" s="1"/>
  <c r="S483" i="21"/>
  <c r="O85" i="29" l="1"/>
  <c r="O81" i="29" s="1"/>
  <c r="D7" i="24"/>
  <c r="Q1116" i="21"/>
  <c r="D488" i="27"/>
  <c r="D482" i="26"/>
  <c r="K85" i="22"/>
  <c r="M85" i="29"/>
  <c r="N85" i="29" s="1"/>
  <c r="L81" i="29"/>
  <c r="H85" i="19"/>
  <c r="J85" i="18"/>
  <c r="H81" i="18"/>
  <c r="W479" i="21"/>
  <c r="V1114" i="21"/>
  <c r="J85" i="32"/>
  <c r="K85" i="32" s="1"/>
  <c r="H81" i="32"/>
  <c r="H29" i="25"/>
  <c r="H32" i="25" s="1"/>
  <c r="H85" i="11"/>
  <c r="J85" i="10"/>
  <c r="H81" i="10"/>
  <c r="D488" i="31"/>
  <c r="D482" i="30"/>
  <c r="U479" i="21"/>
  <c r="T1114" i="21"/>
  <c r="I29" i="25"/>
  <c r="I32" i="25" s="1"/>
  <c r="R85" i="29"/>
  <c r="L85" i="22"/>
  <c r="S1114" i="21"/>
  <c r="S1116" i="21" s="1"/>
  <c r="J85" i="23"/>
  <c r="M85" i="22"/>
  <c r="J81" i="22"/>
  <c r="K29" i="25"/>
  <c r="J29" i="25"/>
  <c r="G32" i="25"/>
  <c r="X1114" i="21"/>
  <c r="P85" i="29" l="1"/>
  <c r="Q85" i="29" s="1"/>
  <c r="W1114" i="21"/>
  <c r="V1116" i="21"/>
  <c r="D482" i="27"/>
  <c r="D465" i="26"/>
  <c r="Y1114" i="21"/>
  <c r="X1116" i="21"/>
  <c r="Y1116" i="21" s="1"/>
  <c r="M81" i="22"/>
  <c r="J81" i="23"/>
  <c r="J86" i="22"/>
  <c r="L85" i="23"/>
  <c r="L81" i="22"/>
  <c r="J85" i="11"/>
  <c r="K85" i="10"/>
  <c r="K85" i="11" s="1"/>
  <c r="M81" i="29"/>
  <c r="N81" i="29" s="1"/>
  <c r="L86" i="29"/>
  <c r="U1114" i="21"/>
  <c r="T1116" i="21"/>
  <c r="U1116" i="21" s="1"/>
  <c r="J81" i="10"/>
  <c r="H81" i="11"/>
  <c r="H86" i="10"/>
  <c r="J81" i="32"/>
  <c r="K81" i="32" s="1"/>
  <c r="H86" i="32"/>
  <c r="J32" i="25"/>
  <c r="K32" i="25"/>
  <c r="G33" i="25"/>
  <c r="G38" i="25"/>
  <c r="N85" i="22"/>
  <c r="N85" i="23" s="1"/>
  <c r="M85" i="23"/>
  <c r="U85" i="29"/>
  <c r="V85" i="29" s="1"/>
  <c r="S85" i="29"/>
  <c r="T85" i="29" s="1"/>
  <c r="R81" i="29"/>
  <c r="D482" i="31"/>
  <c r="D465" i="30"/>
  <c r="P81" i="29"/>
  <c r="Q81" i="29" s="1"/>
  <c r="O86" i="29"/>
  <c r="J81" i="18"/>
  <c r="H81" i="19"/>
  <c r="H86" i="18"/>
  <c r="I33" i="25"/>
  <c r="I38" i="25"/>
  <c r="I43" i="25" s="1"/>
  <c r="H33" i="25"/>
  <c r="H38" i="25"/>
  <c r="H43" i="25" s="1"/>
  <c r="J85" i="19"/>
  <c r="K85" i="18"/>
  <c r="K85" i="19" s="1"/>
  <c r="K85" i="23"/>
  <c r="K81" i="22"/>
  <c r="D35" i="24"/>
  <c r="D18" i="24"/>
  <c r="D46" i="24" s="1"/>
  <c r="P86" i="29" l="1"/>
  <c r="Q86" i="29" s="1"/>
  <c r="O88" i="29"/>
  <c r="S81" i="29"/>
  <c r="T81" i="29" s="1"/>
  <c r="U81" i="29"/>
  <c r="V81" i="29" s="1"/>
  <c r="R86" i="29"/>
  <c r="M86" i="29"/>
  <c r="N86" i="29" s="1"/>
  <c r="L88" i="29"/>
  <c r="L81" i="23"/>
  <c r="L86" i="22"/>
  <c r="N81" i="22"/>
  <c r="N81" i="23" s="1"/>
  <c r="M81" i="23"/>
  <c r="K81" i="18"/>
  <c r="K81" i="19" s="1"/>
  <c r="J81" i="19"/>
  <c r="H86" i="11"/>
  <c r="J86" i="10"/>
  <c r="H88" i="10"/>
  <c r="D465" i="27"/>
  <c r="D493" i="26"/>
  <c r="K81" i="23"/>
  <c r="K86" i="22"/>
  <c r="J86" i="18"/>
  <c r="H86" i="19"/>
  <c r="H88" i="18"/>
  <c r="J38" i="25"/>
  <c r="K38" i="25"/>
  <c r="G43" i="25"/>
  <c r="J86" i="32"/>
  <c r="K86" i="32" s="1"/>
  <c r="H88" i="32"/>
  <c r="J81" i="11"/>
  <c r="K81" i="10"/>
  <c r="K81" i="11" s="1"/>
  <c r="D465" i="31"/>
  <c r="D493" i="30"/>
  <c r="K33" i="25"/>
  <c r="J33" i="25"/>
  <c r="J86" i="23"/>
  <c r="M86" i="22"/>
  <c r="J88" i="22"/>
  <c r="M86" i="23" l="1"/>
  <c r="N86" i="22"/>
  <c r="N86" i="23" s="1"/>
  <c r="H109" i="32"/>
  <c r="J88" i="32"/>
  <c r="K88" i="32" s="1"/>
  <c r="H109" i="10"/>
  <c r="J88" i="10"/>
  <c r="H88" i="11"/>
  <c r="H88" i="19"/>
  <c r="H109" i="18"/>
  <c r="J88" i="18"/>
  <c r="J86" i="11"/>
  <c r="K86" i="10"/>
  <c r="K86" i="11" s="1"/>
  <c r="L109" i="29"/>
  <c r="M88" i="29"/>
  <c r="N88" i="29" s="1"/>
  <c r="D493" i="31"/>
  <c r="D577" i="30"/>
  <c r="K86" i="23"/>
  <c r="K88" i="22"/>
  <c r="J43" i="25"/>
  <c r="K43" i="25"/>
  <c r="D493" i="27"/>
  <c r="D577" i="26"/>
  <c r="O109" i="29"/>
  <c r="P88" i="29"/>
  <c r="Q88" i="29" s="1"/>
  <c r="M88" i="22"/>
  <c r="J109" i="22"/>
  <c r="J88" i="23"/>
  <c r="J86" i="19"/>
  <c r="K86" i="18"/>
  <c r="K86" i="19" s="1"/>
  <c r="L86" i="23"/>
  <c r="L88" i="22"/>
  <c r="S86" i="29"/>
  <c r="T86" i="29" s="1"/>
  <c r="U86" i="29"/>
  <c r="V86" i="29" s="1"/>
  <c r="R88" i="29"/>
  <c r="L88" i="23" l="1"/>
  <c r="L109" i="22"/>
  <c r="O121" i="29"/>
  <c r="P109" i="29"/>
  <c r="Q109" i="29" s="1"/>
  <c r="H121" i="32"/>
  <c r="J121" i="32" s="1"/>
  <c r="K121" i="32" s="1"/>
  <c r="J109" i="32"/>
  <c r="K109" i="32" s="1"/>
  <c r="R109" i="29"/>
  <c r="S88" i="29"/>
  <c r="T88" i="29" s="1"/>
  <c r="U88" i="29"/>
  <c r="V88" i="29" s="1"/>
  <c r="J121" i="22"/>
  <c r="J109" i="23"/>
  <c r="M109" i="22"/>
  <c r="D577" i="27"/>
  <c r="D589" i="26"/>
  <c r="D589" i="27" s="1"/>
  <c r="K109" i="22"/>
  <c r="K88" i="23"/>
  <c r="J88" i="19"/>
  <c r="K88" i="18"/>
  <c r="K88" i="19" s="1"/>
  <c r="J88" i="11"/>
  <c r="K88" i="10"/>
  <c r="K88" i="11" s="1"/>
  <c r="D577" i="31"/>
  <c r="D589" i="30"/>
  <c r="D589" i="31" s="1"/>
  <c r="M88" i="23"/>
  <c r="N88" i="22"/>
  <c r="N88" i="23" s="1"/>
  <c r="M109" i="29"/>
  <c r="N109" i="29" s="1"/>
  <c r="L121" i="29"/>
  <c r="M121" i="29" s="1"/>
  <c r="N121" i="29" s="1"/>
  <c r="J109" i="18"/>
  <c r="H121" i="18"/>
  <c r="H109" i="19"/>
  <c r="J109" i="10"/>
  <c r="H121" i="10"/>
  <c r="H109" i="11"/>
  <c r="M109" i="23" l="1"/>
  <c r="N109" i="22"/>
  <c r="N109" i="23" s="1"/>
  <c r="H121" i="11"/>
  <c r="J121" i="10"/>
  <c r="J109" i="19"/>
  <c r="K109" i="18"/>
  <c r="K109" i="19" s="1"/>
  <c r="K121" i="22"/>
  <c r="K121" i="23" s="1"/>
  <c r="K109" i="23"/>
  <c r="S109" i="29"/>
  <c r="T109" i="29" s="1"/>
  <c r="R121" i="29"/>
  <c r="U109" i="29"/>
  <c r="V109" i="29" s="1"/>
  <c r="P121" i="29"/>
  <c r="Q121" i="29" s="1"/>
  <c r="H121" i="19"/>
  <c r="J121" i="18"/>
  <c r="J109" i="11"/>
  <c r="K109" i="10"/>
  <c r="K109" i="11" s="1"/>
  <c r="M121" i="22"/>
  <c r="J121" i="23"/>
  <c r="L109" i="23"/>
  <c r="L121" i="22"/>
  <c r="L121" i="23" s="1"/>
  <c r="J121" i="19" l="1"/>
  <c r="K121" i="18"/>
  <c r="K121" i="19" s="1"/>
  <c r="M121" i="23"/>
  <c r="N121" i="22"/>
  <c r="N121" i="23" s="1"/>
  <c r="J121" i="11"/>
  <c r="K121" i="10"/>
  <c r="K121" i="11" s="1"/>
  <c r="S121" i="29"/>
  <c r="T121" i="29" s="1"/>
  <c r="U121" i="29"/>
  <c r="V121" i="29" s="1"/>
</calcChain>
</file>

<file path=xl/sharedStrings.xml><?xml version="1.0" encoding="utf-8"?>
<sst xmlns="http://schemas.openxmlformats.org/spreadsheetml/2006/main" count="19051" uniqueCount="6090">
  <si>
    <t>800.100.10</t>
  </si>
  <si>
    <t>Plusvalenze</t>
  </si>
  <si>
    <t>E.1.a</t>
  </si>
  <si>
    <t>810.000.00</t>
  </si>
  <si>
    <t>810</t>
  </si>
  <si>
    <t>KAPITALISIERTE KOSTEN</t>
  </si>
  <si>
    <t>COSTI CAPITALIZZATI</t>
  </si>
  <si>
    <t>810.100.00</t>
  </si>
  <si>
    <t>ZUWACHS VON IMMATERIELLEN ANLAGEVERMÖGEN</t>
  </si>
  <si>
    <t>INCREMENTO IMMOBILIZZAZIONI IMMATERIALI</t>
  </si>
  <si>
    <t>810.100.10</t>
  </si>
  <si>
    <t>35) Costi capitalizzati</t>
  </si>
  <si>
    <t>810.200.00</t>
  </si>
  <si>
    <t>ZUWACHS VON MATERIELLEN ANLAGEVERMÖGEN</t>
  </si>
  <si>
    <t>INCREMENTO IMMOBILIZZAZIONI MATERIALI</t>
  </si>
  <si>
    <t>810.200.10</t>
  </si>
  <si>
    <t>810.300.00</t>
  </si>
  <si>
    <t>VERWENDUNG VON ANTEILEN VON INVESTITIONSBEITRÄGEN</t>
  </si>
  <si>
    <t>UTILIZZO QUOTA DI CONTRIBUTI IN C/CAPITALE</t>
  </si>
  <si>
    <t>810.300.10</t>
  </si>
  <si>
    <t xml:space="preserve">UTILIZZO QUOTA DI CONTRIBUTI IN C/CAPITALE </t>
  </si>
  <si>
    <t>810.400.00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</si>
  <si>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</si>
  <si>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</si>
  <si>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</si>
  <si>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</si>
  <si>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</si>
  <si>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</si>
  <si>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</si>
  <si>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</si>
  <si>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</si>
  <si>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</si>
  <si>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</si>
  <si>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</si>
  <si>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</si>
  <si>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</si>
  <si>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</si>
  <si>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</si>
  <si>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</si>
  <si>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</si>
  <si>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</si>
  <si>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</si>
  <si>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</si>
  <si>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</si>
  <si>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</si>
  <si>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</si>
  <si>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</si>
  <si>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</si>
  <si>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</si>
  <si>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</si>
  <si>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</si>
  <si>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</si>
  <si>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</si>
  <si>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</si>
  <si>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</si>
  <si>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</si>
  <si>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</si>
  <si>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</si>
  <si>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</si>
  <si>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</si>
  <si>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</si>
  <si>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</si>
  <si>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</si>
  <si>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</si>
  <si>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</si>
  <si>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</si>
  <si>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</si>
  <si>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</si>
  <si>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</si>
  <si>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</si>
  <si>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</si>
  <si>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</si>
  <si>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</si>
  <si>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</si>
  <si>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</si>
  <si>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</si>
  <si>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</si>
  <si>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</si>
  <si>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</si>
  <si>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470.800.65</t>
  </si>
  <si>
    <t>65</t>
  </si>
  <si>
    <t>470.800.85</t>
  </si>
  <si>
    <t>85</t>
  </si>
  <si>
    <t>470.800.90</t>
  </si>
  <si>
    <t>470.800.95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</si>
  <si>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</si>
  <si>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</si>
  <si>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</si>
  <si>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</si>
  <si>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</si>
  <si>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</si>
  <si>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</si>
  <si>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</si>
  <si>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</si>
  <si>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</si>
  <si>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</si>
  <si>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</si>
  <si>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</si>
  <si>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</si>
  <si>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</si>
  <si>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AA0280</t>
  </si>
  <si>
    <t>AA0290</t>
  </si>
  <si>
    <t>AA0300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</si>
  <si>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</si>
  <si>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</si>
  <si>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</si>
  <si>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</si>
  <si>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</si>
  <si>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</si>
  <si>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</si>
  <si>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</si>
  <si>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</si>
  <si>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</si>
  <si>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AA0370</t>
  </si>
  <si>
    <t>AA0380</t>
  </si>
  <si>
    <t>AA0390</t>
  </si>
  <si>
    <t>BA2640</t>
  </si>
  <si>
    <t>BA2650</t>
  </si>
  <si>
    <t>BA2660</t>
  </si>
  <si>
    <t>BA2670</t>
  </si>
  <si>
    <t>BA2680</t>
  </si>
  <si>
    <t>BA2690</t>
  </si>
  <si>
    <t>BA2700</t>
  </si>
  <si>
    <t>BA2710</t>
  </si>
  <si>
    <t>BA2720</t>
  </si>
  <si>
    <t>BA2730</t>
  </si>
  <si>
    <t>BA2740</t>
  </si>
  <si>
    <t>BA2750</t>
  </si>
  <si>
    <t>BA2760</t>
  </si>
  <si>
    <t>BA2770</t>
  </si>
  <si>
    <t>BA2780</t>
  </si>
  <si>
    <t>740.200.65</t>
  </si>
  <si>
    <t>RÜCKZAHLUNG INPS FÜR BLUTSPENDER</t>
  </si>
  <si>
    <t>RIMBORSO INPS DONATORI DI SANGUE</t>
  </si>
  <si>
    <t>740.200.70</t>
  </si>
  <si>
    <t>RÜCKZAHLUNG INAIL FÜR UNFÄLLE DES BEDIENSTETEN PERSONALS</t>
  </si>
  <si>
    <t>RIMBORSO INAIL INFORTUNI PERSONALE DIPENDENTE</t>
  </si>
  <si>
    <t>740.200.80</t>
  </si>
  <si>
    <t>RÜCKERSTATTUNG FÜR GRATISSTROM</t>
  </si>
  <si>
    <t xml:space="preserve">RIMBORSO EROGAZIONE GRATUITA ENERGIA ELETTRICA </t>
  </si>
  <si>
    <t>740.200.90</t>
  </si>
  <si>
    <t>SONSTIGE REGRESSE, RÜCKZAHLUNGEN UND RÜCKERSTATTUNGEN</t>
  </si>
  <si>
    <t>ALTRE RIVALSE, RIMBORSI E RECUPERI</t>
  </si>
  <si>
    <t>740.300.00</t>
  </si>
  <si>
    <t>740.300.10</t>
  </si>
  <si>
    <t>PAY-BACK-RÜCKVERGÜTUNGEN VON PHARMAZEUTISCHEN BETRIEBEN</t>
  </si>
  <si>
    <t>RIMBORSO DA AZIENDE FARMACEUTICHE PER PAY BACK</t>
  </si>
  <si>
    <t>740.300.20</t>
  </si>
  <si>
    <t>ALTRI RIMBORSI PER ASSISTENZA FARMACEUTICA DA PUBBLICO</t>
  </si>
  <si>
    <t>750.000.00</t>
  </si>
  <si>
    <t>SONSTIGE EIGENE ERLÖSE AUS BETRIEBLICHER TÄTIGKEIT</t>
  </si>
  <si>
    <t>ALTRI RICAVI PROPRI OPERATIVI</t>
  </si>
  <si>
    <t>750.100.00</t>
  </si>
  <si>
    <t>ERLÖSE AUS LIEFERUNGEN VON GÜTERN</t>
  </si>
  <si>
    <t>750.100.20</t>
  </si>
  <si>
    <t>750.100.90</t>
  </si>
  <si>
    <t>ERLÖSE AUS LIEFERUNGEN VON GÜTERN FÜR ANDERE SUBJEKTE</t>
  </si>
  <si>
    <t>750.200.00</t>
  </si>
  <si>
    <t>RECHTE FÜR DIE AUSSTELLUNG VON BESTÄTIGUNGEN, VON KRANKENBLÄTTERN UND FOTOKOPIEN</t>
  </si>
  <si>
    <t>DIRITTI PER RILASCIO DI CERTIFICATI, DI CARTELLE CLINICHE E DI FOTOCOPIE</t>
  </si>
  <si>
    <t>750.200.10</t>
  </si>
  <si>
    <t>750.300.00</t>
  </si>
  <si>
    <t>CORRISPETTIVI PER DIRITTI SANITARI</t>
  </si>
  <si>
    <t>750.300.10</t>
  </si>
  <si>
    <t>750.400.00</t>
  </si>
  <si>
    <t>MODELLVERSUCHE</t>
  </si>
  <si>
    <t>SPERIMENTAZIONI</t>
  </si>
  <si>
    <t>750.400.10</t>
  </si>
  <si>
    <t>750.900.00</t>
  </si>
  <si>
    <t>ALTRI RICAVI OPERATIVI</t>
  </si>
  <si>
    <t>750.900.10</t>
  </si>
  <si>
    <t>760.000.00</t>
  </si>
  <si>
    <t>760</t>
  </si>
  <si>
    <t>SONSTIGE EIGENE ERLÖSE AUS NICHT-BETRIEBLICHER TÄTIGKEIT</t>
  </si>
  <si>
    <t>ALTRI RICAVI PROPRI NON OPERATIVI</t>
  </si>
  <si>
    <t>760.100.00</t>
  </si>
  <si>
    <t>DONAZIONI E LASCITI</t>
  </si>
  <si>
    <t>760.100.10</t>
  </si>
  <si>
    <t>760.300.00</t>
  </si>
  <si>
    <t>ERLÖSE AUS DEM VERMÖGEN</t>
  </si>
  <si>
    <t>RICAVI DA PATRIMONIO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</si>
  <si>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</si>
  <si>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</si>
  <si>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</si>
  <si>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</si>
  <si>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</si>
  <si>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</si>
  <si>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SONSTIGE ABWERTUNGEN</t>
  </si>
  <si>
    <t>ALTRE SVALUTAZIONI</t>
  </si>
  <si>
    <t>530.100.00</t>
  </si>
  <si>
    <t>ACCANTONAMENTI AL FONDO SVALUTAZIONE MAGAZZINO</t>
  </si>
  <si>
    <t>24) Variaz. delle Rimanenze</t>
  </si>
  <si>
    <t>B.7</t>
  </si>
  <si>
    <t>B.14.B</t>
  </si>
  <si>
    <t>530.150.00</t>
  </si>
  <si>
    <t>ZUWEISUNGEN AN DEN WERTBERICHTIGUNGSFONDS DER FORDERUNGEN</t>
  </si>
  <si>
    <t>ACCANTONAMENTI AL FONDO SVALUTAZIONE CREDITI</t>
  </si>
  <si>
    <t>530.150.10</t>
  </si>
  <si>
    <t>Svalutazione dei crediti</t>
  </si>
  <si>
    <t>22) Altri Accantonamenti</t>
  </si>
  <si>
    <t>B.6.d</t>
  </si>
  <si>
    <t>535.000.00</t>
  </si>
  <si>
    <t>535</t>
  </si>
  <si>
    <t>ZUWEISUNGEN AN RÜCKSTELLUNGEN FÜR RISIKEN UND AUFWENDUNGEN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</si>
  <si>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</si>
  <si>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</si>
  <si>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</si>
  <si>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</si>
  <si>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</si>
  <si>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</si>
  <si>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</si>
  <si>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</si>
  <si>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</si>
  <si>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</si>
  <si>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</si>
  <si>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</si>
  <si>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</si>
  <si>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</si>
  <si>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</si>
  <si>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</si>
  <si>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</si>
  <si>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</si>
  <si>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</si>
  <si>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</si>
  <si>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</si>
  <si>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</si>
  <si>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</si>
  <si>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</si>
  <si>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</si>
  <si>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</si>
  <si>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</si>
  <si>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</si>
  <si>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</si>
  <si>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</si>
  <si>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</si>
  <si>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</si>
  <si>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</si>
  <si>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</si>
  <si>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</si>
  <si>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</si>
  <si>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</si>
  <si>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</si>
  <si>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</si>
  <si>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</si>
  <si>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</si>
  <si>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</si>
  <si>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</si>
  <si>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</si>
  <si>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</si>
  <si>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</si>
  <si>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</si>
  <si>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</si>
  <si>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</si>
  <si>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</si>
  <si>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</si>
  <si>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</si>
  <si>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EA0470</t>
  </si>
  <si>
    <t>EA0480</t>
  </si>
  <si>
    <t>EA0490</t>
  </si>
  <si>
    <t>EA0500</t>
  </si>
  <si>
    <t>EA0510</t>
  </si>
  <si>
    <t>Meno mobilità sanitaria attiva</t>
  </si>
  <si>
    <t xml:space="preserve">Abzüglich "eigene" Einnahmen </t>
  </si>
  <si>
    <t>Meno entrate "proprie"</t>
  </si>
  <si>
    <t>Gewinn-Verlust</t>
  </si>
  <si>
    <t>Utile-Perdita</t>
  </si>
  <si>
    <t>MINISTERO DELLA SALUTE</t>
  </si>
  <si>
    <t>CE</t>
  </si>
  <si>
    <t>Direzione Generale della Programmazione Sanitaria</t>
  </si>
  <si>
    <t>STRUTTURA RILEVATA</t>
  </si>
  <si>
    <t>PERIODO DI RILEVAZIONE</t>
  </si>
  <si>
    <t xml:space="preserve"> REGIONE</t>
  </si>
  <si>
    <t xml:space="preserve">            ANNO</t>
  </si>
  <si>
    <t xml:space="preserve">    PREVENTIVO</t>
  </si>
  <si>
    <t>X</t>
  </si>
  <si>
    <t>CONSUNTIVO</t>
  </si>
  <si>
    <t>APPROVAZIONE BILANCIO DA PARTE DEL COLLEGIO SINDACALE</t>
  </si>
  <si>
    <t xml:space="preserve">SI </t>
  </si>
  <si>
    <t xml:space="preserve">NO  </t>
  </si>
  <si>
    <t>Cons</t>
  </si>
  <si>
    <t>CODICE</t>
  </si>
  <si>
    <t>IMPORTO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</si>
  <si>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</si>
  <si>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</si>
  <si>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</si>
  <si>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</si>
  <si>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</si>
  <si>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</si>
  <si>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</si>
  <si>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</si>
  <si>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</si>
  <si>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</si>
  <si>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</si>
  <si>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</si>
  <si>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</si>
  <si>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</si>
  <si>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</si>
  <si>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</si>
  <si>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</si>
  <si>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</si>
  <si>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</si>
  <si>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AA0100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</si>
  <si>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</si>
  <si>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</si>
  <si>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</si>
  <si>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</si>
  <si>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</si>
  <si>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</si>
  <si>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</si>
  <si>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>AA0150</t>
  </si>
  <si>
    <t>AA0160</t>
  </si>
  <si>
    <t>AA0170</t>
  </si>
  <si>
    <t>AA0180</t>
  </si>
  <si>
    <t>A.1.C)  Contributi c/esercizio per ricerca</t>
  </si>
  <si>
    <t>AA0190</t>
  </si>
  <si>
    <t>B.7.A.3) Costo del personale dirigente ruolo tecnico - altro</t>
  </si>
  <si>
    <t>BA2370</t>
  </si>
  <si>
    <t>720.200.20</t>
  </si>
  <si>
    <t>Prestazioni ambulatoriali</t>
  </si>
  <si>
    <t>720.200.30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</si>
  <si>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</si>
  <si>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</si>
  <si>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</si>
  <si>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</si>
  <si>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</si>
  <si>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</si>
  <si>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</si>
  <si>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</si>
  <si>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</si>
  <si>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</si>
  <si>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</si>
  <si>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</si>
  <si>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</si>
  <si>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</si>
  <si>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</si>
  <si>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</si>
  <si>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</si>
  <si>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</si>
  <si>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</si>
  <si>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</si>
  <si>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</si>
  <si>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</si>
  <si>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</si>
  <si>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</si>
  <si>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</si>
  <si>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</si>
  <si>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</si>
  <si>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</si>
  <si>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</si>
  <si>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</si>
  <si>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</si>
  <si>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</si>
  <si>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</si>
  <si>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</si>
  <si>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</si>
  <si>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</si>
  <si>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</si>
  <si>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</si>
  <si>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</si>
  <si>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</si>
  <si>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</si>
  <si>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</si>
  <si>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</si>
  <si>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</si>
  <si>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</si>
  <si>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</si>
  <si>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</si>
  <si>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</si>
  <si>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</si>
  <si>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</si>
  <si>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510.700.22</t>
  </si>
  <si>
    <t>B.2.B.2.4.C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</si>
  <si>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</si>
  <si>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</si>
  <si>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</si>
  <si>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</si>
  <si>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</si>
  <si>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</si>
  <si>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</si>
  <si>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</si>
  <si>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</si>
  <si>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</si>
  <si>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</si>
  <si>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</si>
  <si>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</si>
  <si>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</si>
  <si>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</si>
  <si>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</si>
  <si>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</si>
  <si>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</si>
  <si>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</si>
  <si>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</si>
  <si>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</si>
  <si>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</si>
  <si>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AA0930</t>
  </si>
  <si>
    <t>AA0940</t>
  </si>
  <si>
    <t>A.6)  Compartecipazione alla spesa per prestazioni sanitarie (Ticket)</t>
  </si>
  <si>
    <t>AA0950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</si>
  <si>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</si>
  <si>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</si>
  <si>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</si>
  <si>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</si>
  <si>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</si>
  <si>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</si>
  <si>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</si>
  <si>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</si>
  <si>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</si>
  <si>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</si>
  <si>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</si>
  <si>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</si>
  <si>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</si>
  <si>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</si>
  <si>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</si>
  <si>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</si>
  <si>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</si>
  <si>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</si>
  <si>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</si>
  <si>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</si>
  <si>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</si>
  <si>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</si>
  <si>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</si>
  <si>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</si>
  <si>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</si>
  <si>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</si>
  <si>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</si>
  <si>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</si>
  <si>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</si>
  <si>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</si>
  <si>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</si>
  <si>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</si>
  <si>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</si>
  <si>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</si>
  <si>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</si>
  <si>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</si>
  <si>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x.x.x</t>
  </si>
  <si>
    <t>700.000.00</t>
  </si>
  <si>
    <t>BEITRÄGE DES LANDES FÜR LAUFENDE AUSGABEN</t>
  </si>
  <si>
    <t>CONTRIBUTI IN C/ESERCIZIO DA PAB</t>
  </si>
  <si>
    <t>700.100.00</t>
  </si>
  <si>
    <t xml:space="preserve">NICHT VERWENDUNGSGEBUNDENE BEITRÄGE DES LANDES FÜR LAUFENDE AUSGABEN </t>
  </si>
  <si>
    <t>CONTRIBUTI IN C/ESERCIZIO DA PAB CON DESTINAZIONE INDISTINTA</t>
  </si>
  <si>
    <t>700.100.10</t>
  </si>
  <si>
    <t>34) Meno entrate Contributi PAB o Stato *</t>
  </si>
  <si>
    <t>A.1.a</t>
  </si>
  <si>
    <t>700.200.00</t>
  </si>
  <si>
    <t xml:space="preserve">VERWENDUNGSGEBUNDENE BEITRÄGE DES LANDES FÜR LAUFENDE AUSGABEN </t>
  </si>
  <si>
    <t>CONTRIBUTI IN C/ESERCIZIO DA PAB CON DESTINAZIONE VINCOLATA</t>
  </si>
  <si>
    <t>700.200.10</t>
  </si>
  <si>
    <t>700.300.00</t>
  </si>
  <si>
    <t>BEITRÄGE DES LANDES FÜR LAUFENDE AUSGABEN FÜR DIE ERNEUERUNG VON VERTRÄGEN</t>
  </si>
  <si>
    <t>CONTRIBUTI IN C/ESERCIZIO DA PAB PER RINNOVI CONTRATTUALI</t>
  </si>
  <si>
    <t>700.300.10</t>
  </si>
  <si>
    <t>700.400.00</t>
  </si>
  <si>
    <t>BEITRÄGE DES LANDES FÜR LAUFENDE AUSGABEN FÜR ZUSÄTZLICHE BETREUUNG</t>
  </si>
  <si>
    <t>CONTRIBUTI IN C/ESERCIZIO DA PAB PER ASSISTENZA AGGIUNTIVA</t>
  </si>
  <si>
    <t>700.400.10</t>
  </si>
  <si>
    <t>LEISTUNGEN GEM. ART. 15 LG 30/92 (AUSSERORDENTLICHE VERSORGUNG MIT PROTHESEN)</t>
  </si>
  <si>
    <t>PRESTAZIONI DI CUI ALL'ART. 15 LP 30/92 (FORN. STRAORD. PROT.)</t>
  </si>
  <si>
    <t>700.400.20</t>
  </si>
  <si>
    <t>700.400.30</t>
  </si>
  <si>
    <t>LEISTUNGEN GEM. LG 16/88 (ZAHNÄRZTLICHE BETREUUNG)</t>
  </si>
  <si>
    <t>PRESTAZIONI DI CUI L.P. 16/88 (ASSISTENZA ODONTOIATRICA)</t>
  </si>
  <si>
    <t>700.400.90</t>
  </si>
  <si>
    <t>SONSTIGE BEITRÄGE DES LANDES FÜR ZUSÄTZLICHE BETREUUNG</t>
  </si>
  <si>
    <t xml:space="preserve">ALTRI CONTRIBUTI IN C/ESERCIZIO DA PAB PER ASSISTENZA AGGIUNTIVA </t>
  </si>
  <si>
    <t>710.000.00</t>
  </si>
  <si>
    <t>710</t>
  </si>
  <si>
    <t>SONSTIGE BEITRÄGE FÜR LAUFENDE AUSGABEN</t>
  </si>
  <si>
    <t>ALTRI CONTRIBUTI IN C/ESERCIZIO</t>
  </si>
  <si>
    <t>710.100.00</t>
  </si>
  <si>
    <t>710.100.10</t>
  </si>
  <si>
    <t>710.200.00</t>
  </si>
  <si>
    <t>BEITRÄGE FÜR LAUFENDE AUSGABEN VON ANDEREN KÖRPERSCHAFTEN</t>
  </si>
  <si>
    <t>CONTRIBUTI IN C/ESERCIZIO DA ALTRI ENTI</t>
  </si>
  <si>
    <t>710.200.10</t>
  </si>
  <si>
    <t>720.000.00</t>
  </si>
  <si>
    <t>720</t>
  </si>
  <si>
    <t>ERLÖSE AUS LEISTUNGEN</t>
  </si>
  <si>
    <t>RICAVI PER PRESTAZIONI</t>
  </si>
  <si>
    <t>720.100.00</t>
  </si>
  <si>
    <t>ERLÖSE AUS KRANKENHAUSAUFENTHALTSBEZOGENEN LEISTUNGEN</t>
  </si>
  <si>
    <t>RICAVI PER PRESTAZIONI IN REGIME DI RICOVERO</t>
  </si>
  <si>
    <t>FORNITURE DI PRODOTTI SANITARI DA PARTE DELLE AZIENDE SANITARIE EXTRA PAB</t>
  </si>
  <si>
    <t>420.000.00</t>
  </si>
  <si>
    <t>420</t>
  </si>
  <si>
    <t>RÜCKERSTATTUNGEN, ZUWEISUNGEN UND BEITRÄGE</t>
  </si>
  <si>
    <t>RIMBORSI, ASSEGNI E CONTRIBUTI</t>
  </si>
  <si>
    <t>420.100.00</t>
  </si>
  <si>
    <t>RÜCKERSTATTUNGEN FÜR STATIONÄRE BEHANDLUNG IN ITALIEN</t>
  </si>
  <si>
    <t>RIMBORSI PER RICOVERI IN ITALIA</t>
  </si>
  <si>
    <t>420.100.10</t>
  </si>
  <si>
    <t>Altri rimborsi, assegni e contributi</t>
  </si>
  <si>
    <t>420.110.00</t>
  </si>
  <si>
    <t>RÜCKERSTATTUNGEN FÜR STATIONÄRE BEHANDLUNG IM AUSLAND</t>
  </si>
  <si>
    <t>RIMBORSI PER RICOVERI ALL'ESTERO</t>
  </si>
  <si>
    <t>420.110.10</t>
  </si>
  <si>
    <t>Rimborsi per cure all'estero</t>
  </si>
  <si>
    <t>420.120.00</t>
  </si>
  <si>
    <t>RÜCKERSTATTUNGEN FÜR ERGÄNZENDE BEHANDLUNG</t>
  </si>
  <si>
    <t>RIMBORSI PER ASSISTENZA INTEGRATIVA</t>
  </si>
  <si>
    <t>420.120.10</t>
  </si>
  <si>
    <t>420.130.00</t>
  </si>
  <si>
    <t>RÜCKERSTATTUNGEN FÜR ALLGEMEIN-ÄRZTLICHE BETREUUNG</t>
  </si>
  <si>
    <t>RIMBORSI PER ASSISTENZA MEDICO GENERICA</t>
  </si>
  <si>
    <t>420.130.10</t>
  </si>
  <si>
    <t>420.130.20</t>
  </si>
  <si>
    <t>RÜCKERSTATTUNGEN DER KOSTEN FÜR HAUSGEBURTEN (LG 33/88 ART. 21)</t>
  </si>
  <si>
    <t>420.140.00</t>
  </si>
  <si>
    <t>RÜCKERSTATTUNGEN FÜR FACHÄRZTLICHE LEISTUNGEN</t>
  </si>
  <si>
    <t>RIMBORSI PER PRESTAZIONI SPECIALISTICHE</t>
  </si>
  <si>
    <t>420.140.10</t>
  </si>
  <si>
    <t>420.150.00</t>
  </si>
  <si>
    <t>RÜCKERSTATTUNGEN FÜR ZAHNÄRZTLICHE LEISTUNGEN LG 16/88</t>
  </si>
  <si>
    <t>RIMBORSI PER ASSISTENZA ODONTOIATRICA LP 16/88</t>
  </si>
  <si>
    <t>420.150.10</t>
  </si>
  <si>
    <t>420.200.00</t>
  </si>
  <si>
    <t>BEITRÄGE, ZUWEISUNGEN UND VERSCHIEDENE UNTERSTÜTZUNGSGELDER FÜR ALLGEMEIN-ÄRZTLICHE BETREUUNG</t>
  </si>
  <si>
    <t>VERWENDUNG DER ANFANGSBEWERTUNGSRÜCKLAGE DES ANLAGEVERMÖGENS</t>
  </si>
  <si>
    <t>UTILIZZO RISERVA PER VALUTAZIONE INIZIALE DELLE IMMOBILIZZAZIONI</t>
  </si>
  <si>
    <t>810.400.10</t>
  </si>
  <si>
    <t>810.500.00</t>
  </si>
  <si>
    <t>VERWENDUNG DER RÜCKLAGE FÜR IN VORHERIGEN GESCHÄFTSJAHREN ZWECKGEBUNDENE INVESTITIONEN</t>
  </si>
  <si>
    <t>UTILIZZO RISERVA PER INVESTIMENTI GIA' IMPEGNATI NELLE GESTIONI PREGRESSE</t>
  </si>
  <si>
    <t>810.500.10</t>
  </si>
  <si>
    <t>810.600.00</t>
  </si>
  <si>
    <t>UTILIZZO RISERVA PER DONAZIONI E LASCITI</t>
  </si>
  <si>
    <t>810.600.10</t>
  </si>
  <si>
    <t>TOTALE COSTI</t>
  </si>
  <si>
    <t>TOTALE RICAVI</t>
  </si>
  <si>
    <t>RISULTATO ECONOMICO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</si>
  <si>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</si>
  <si>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</si>
  <si>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</si>
  <si>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</si>
  <si>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</si>
  <si>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</si>
  <si>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</si>
  <si>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</si>
  <si>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</si>
  <si>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</si>
  <si>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</si>
  <si>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</si>
  <si>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</si>
  <si>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</si>
  <si>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</si>
  <si>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</si>
  <si>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</si>
  <si>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</si>
  <si>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</si>
  <si>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</si>
  <si>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</si>
  <si>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</si>
  <si>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</si>
  <si>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</si>
  <si>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</si>
  <si>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BA2070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</si>
  <si>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</si>
  <si>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</si>
  <si>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</si>
  <si>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</si>
  <si>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</si>
  <si>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</si>
  <si>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</si>
  <si>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</si>
  <si>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</si>
  <si>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</si>
  <si>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B.6.A) Costo del personale dirigente ruolo professionale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</si>
  <si>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</si>
  <si>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</si>
  <si>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</si>
  <si>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</si>
  <si>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</si>
  <si>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</si>
  <si>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</si>
  <si>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</si>
  <si>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</si>
  <si>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</si>
  <si>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</si>
  <si>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</si>
  <si>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</si>
  <si>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</si>
  <si>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</si>
  <si>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</si>
  <si>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</si>
  <si>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</si>
  <si>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</si>
  <si>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</si>
  <si>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</si>
  <si>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</si>
  <si>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</si>
  <si>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</si>
  <si>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</si>
  <si>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</si>
  <si>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</si>
  <si>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</si>
  <si>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</si>
  <si>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</si>
  <si>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</si>
  <si>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</si>
  <si>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</si>
  <si>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</si>
  <si>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</si>
  <si>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</si>
  <si>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</si>
  <si>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</si>
  <si>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</si>
  <si>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</si>
  <si>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</si>
  <si>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</si>
  <si>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</si>
  <si>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</si>
  <si>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</si>
  <si>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</si>
  <si>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</si>
  <si>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</si>
  <si>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</si>
  <si>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</si>
  <si>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</si>
  <si>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</si>
  <si>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</si>
  <si>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</si>
  <si>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</si>
  <si>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</si>
  <si>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</si>
  <si>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</si>
  <si>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Prestazioni di ricovero</t>
  </si>
  <si>
    <t>33) Meno entrate "proprie"</t>
  </si>
  <si>
    <t>32) Meno mobilità sanitaria attiva</t>
  </si>
  <si>
    <t>720.100.20</t>
  </si>
  <si>
    <t>KRANKENHAUSAUFENTHALTSBEZOGENE LEISTUNGEN  FÜR SANITÄTSBETRIEBE AUSSERHALB DES LANDES (DIREKT VERRECHNET)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</si>
  <si>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</si>
  <si>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</si>
  <si>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</si>
  <si>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</si>
  <si>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</si>
  <si>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</si>
  <si>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</si>
  <si>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</si>
  <si>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</si>
  <si>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</si>
  <si>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</si>
  <si>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</si>
  <si>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</si>
  <si>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</si>
  <si>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</si>
  <si>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</si>
  <si>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</si>
  <si>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BA1160</t>
  </si>
  <si>
    <t>B.2.A.12.2) - da pubblico (altri soggetti pubblici della Regione)</t>
  </si>
  <si>
    <t>BA1170</t>
  </si>
  <si>
    <t>BA1180</t>
  </si>
  <si>
    <t>BA1190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</si>
  <si>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</si>
  <si>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</si>
  <si>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</si>
  <si>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</si>
  <si>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</si>
  <si>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</si>
  <si>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</si>
  <si>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3.) Jahresergebnis</t>
  </si>
  <si>
    <t>3.) risultato</t>
  </si>
  <si>
    <t>Weitere Finanzierungen - Kürzungen von Landesfinanzierungen - Staatliche Einsparungsmaßnahmen</t>
  </si>
  <si>
    <t>4.) Übertrag Jahresergebnis</t>
  </si>
  <si>
    <t>4.) riporto risultato</t>
  </si>
  <si>
    <t>Mittel aus Gewinnvorträgen</t>
  </si>
  <si>
    <t>Gewinnrücklage</t>
  </si>
  <si>
    <t>AA0600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</si>
  <si>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</si>
  <si>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</si>
  <si>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</si>
  <si>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</si>
  <si>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</si>
  <si>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</si>
  <si>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AA0640</t>
  </si>
  <si>
    <t>AA0650</t>
  </si>
  <si>
    <t>410.200.20</t>
  </si>
  <si>
    <t>410.200.21</t>
  </si>
  <si>
    <t>410.200.22</t>
  </si>
  <si>
    <t>ZURVERFÜGUNGSTELLUNG VON PERSONAL VON SANITÄTSBETRIEBEN AUSSERHALB DES LANDES (DIREKT VERRECHNET)</t>
  </si>
  <si>
    <t>FORNITURA DI PERSONALE DA AZIENDE SANITARIE EXTRA PAB (FATTURATE DIRETTAMENTE)</t>
  </si>
  <si>
    <t>410.200.30</t>
  </si>
  <si>
    <t>760.300.10</t>
  </si>
  <si>
    <t>760.400.00</t>
  </si>
  <si>
    <t>AKTIVMIETEN</t>
  </si>
  <si>
    <t>LOCAZIONI ATTIVE</t>
  </si>
  <si>
    <t>760.400.10</t>
  </si>
  <si>
    <t>760.500.00</t>
  </si>
  <si>
    <t>ERLÖSE VON BENUTZERN DES KINDERHORTS</t>
  </si>
  <si>
    <t>RICAVI DA UTENTI ASILI NIDO</t>
  </si>
  <si>
    <t>760.500.10</t>
  </si>
  <si>
    <t>760.900.00</t>
  </si>
  <si>
    <t>SONSTIGE ERLÖSE AUS NICHT-BETRIEBLICHER TÄTIGKEIT</t>
  </si>
  <si>
    <t>760.900.10</t>
  </si>
  <si>
    <t>770.000.00</t>
  </si>
  <si>
    <t>770</t>
  </si>
  <si>
    <t>FINANZERTRÄGE</t>
  </si>
  <si>
    <t>PROVENTI FINANZIARI</t>
  </si>
  <si>
    <t>770.100.00</t>
  </si>
  <si>
    <t>PROVENTI FINANZIARI SU DEPOSITI ED ECCEDENZE DI CASSA</t>
  </si>
  <si>
    <t>770.100.10</t>
  </si>
  <si>
    <t>AKTIVZINSEN</t>
  </si>
  <si>
    <t>INTERESSI ATTIVI</t>
  </si>
  <si>
    <t>Interessi attivi su c/c postali e bancari</t>
  </si>
  <si>
    <t>27) Oneri finanziari (al netto proventi)</t>
  </si>
  <si>
    <t>770.100.20</t>
  </si>
  <si>
    <t>AKTIVZINSEN AUF BEAUFTRAGTEM KREDITINSTITUT GEMÄSS  ART. 15 LG 14/2001</t>
  </si>
  <si>
    <t>INTERESSI ATTIVI SU ISTITUTO INCARICATO ART. 15 LP 14/2001</t>
  </si>
  <si>
    <t>770.200.00</t>
  </si>
  <si>
    <t>FINANZERTRÄGE AUS WERTPAPIEREN</t>
  </si>
  <si>
    <t>PROVENTI FINANZIARI SU TITOLI</t>
  </si>
  <si>
    <t>770.200.10</t>
  </si>
  <si>
    <t>C.2.C</t>
  </si>
  <si>
    <t>Proventi finanziari da titoli iscritti nelle immobilizzazioni</t>
  </si>
  <si>
    <t>770.900.00</t>
  </si>
  <si>
    <t>SONSTIGE FINANZERTRÄGE</t>
  </si>
  <si>
    <t>ALTRI PROVENTI FINANZIARI</t>
  </si>
  <si>
    <t>770.900.10</t>
  </si>
  <si>
    <t>Altri interessi attivi</t>
  </si>
  <si>
    <t>770.900.20</t>
  </si>
  <si>
    <t>DIVIDENDEN</t>
  </si>
  <si>
    <t>DIVIDENDI</t>
  </si>
  <si>
    <t>Proventi da partecipazioni</t>
  </si>
  <si>
    <t>780.000.00</t>
  </si>
  <si>
    <t>780</t>
  </si>
  <si>
    <t>AUSSERORDENTLICHE ERTRÄGE</t>
  </si>
  <si>
    <t>SOPRAVVENIENZE ATTIVE</t>
  </si>
  <si>
    <t>780.100.00</t>
  </si>
  <si>
    <t>Altre sopravvenienze attive v/terzi</t>
  </si>
  <si>
    <t>28) Oneri straordinari (al netto proventi)</t>
  </si>
  <si>
    <t>E.1.b</t>
  </si>
  <si>
    <t>780.100.20</t>
  </si>
  <si>
    <t>AKTIVRUNDUNGEN</t>
  </si>
  <si>
    <t>ARROTONDAMENTI ATTIVI</t>
  </si>
  <si>
    <t>E.1.B.4</t>
  </si>
  <si>
    <t>Altri proventi straordinari</t>
  </si>
  <si>
    <t>780.100.30</t>
  </si>
  <si>
    <t>SCONTI ED ABBUONI ATTIVI</t>
  </si>
  <si>
    <t>780.200.00</t>
  </si>
  <si>
    <t>PASSIVSCHWUND</t>
  </si>
  <si>
    <t>INSUSSISTENZE DEL PASSIVO</t>
  </si>
  <si>
    <t>E.1.B.3.2.G</t>
  </si>
  <si>
    <t>Altre Insussistenze attive v/terzi</t>
  </si>
  <si>
    <t>780.300.00</t>
  </si>
  <si>
    <t>AKTIVE DIFFERENZEN AUS GELDWECHSEL</t>
  </si>
  <si>
    <t>DIFFERENZE ATTIVE DI CAMBIO</t>
  </si>
  <si>
    <t>780.300.10</t>
  </si>
  <si>
    <t>ERZIELTE AKTIVE DIFFERENZEN AUS GELDWECHSEL</t>
  </si>
  <si>
    <t>DIFFERENZE ATTIVE DI CAMBIO REALIZZATE</t>
  </si>
  <si>
    <t>C.2.E</t>
  </si>
  <si>
    <t>Utili su cambi</t>
  </si>
  <si>
    <t>780.300.20</t>
  </si>
  <si>
    <t>NICHT ERZIELTE AKTIVE DIFFERENZEN AUS GELDWECHSEL</t>
  </si>
  <si>
    <t>DIFFERENZE ATTIVE DI CAMBIO NON REALIZZATE</t>
  </si>
  <si>
    <t>790.000.00</t>
  </si>
  <si>
    <t>790</t>
  </si>
  <si>
    <t>AUFWERTUNGEN AUS BERICHTIGUNGEN VON FINANZAKTIVA</t>
  </si>
  <si>
    <t>RIVALUTAZIONI PER RETTIFICHE DI ATTIVITÀ FINANZIARIE</t>
  </si>
  <si>
    <t>790.100.00</t>
  </si>
  <si>
    <t>790.100.10</t>
  </si>
  <si>
    <t>Rivalutazioni</t>
  </si>
  <si>
    <t>D.1</t>
  </si>
  <si>
    <t>790.100.20</t>
  </si>
  <si>
    <t>AUFWERTUNGEN FÜR BETEILIGUNGEN AUS DEM UMLAUFVERMÖGEN</t>
  </si>
  <si>
    <t>RIVALUTAZIONE PARTECIPAZIONI ATTIVO CIRCOLANTE</t>
  </si>
  <si>
    <t>790.100.30</t>
  </si>
  <si>
    <t>AUFWERTUNGEN FÜR WERTPAPIERE AUS DEM UMLAUFVERMÖGEN</t>
  </si>
  <si>
    <t>RIVALUTAZIONE TITOLI ATTIVO CIRCOLANTE</t>
  </si>
  <si>
    <t>790.100.40</t>
  </si>
  <si>
    <t>AUFWERTUNGEN FÜR BETEILIGUNGEN  AUS DEM ANLAGEVERMÖGEN</t>
  </si>
  <si>
    <t>RIVALUTAZIONE PARTECIPAZIONI IMMOBILIZZATE</t>
  </si>
  <si>
    <t>790.100.50</t>
  </si>
  <si>
    <t>AUFWERTUNGEN FÜR WERTPAPIERE AUS DEM ANLAGEVERMÖGEN</t>
  </si>
  <si>
    <t>RIVALUTAZIONE TITOLI IMMOBILIZZATI</t>
  </si>
  <si>
    <t>800.000.00</t>
  </si>
  <si>
    <t>VERÄUSSERUNGSGEWINNE</t>
  </si>
  <si>
    <t>PLUSVALENZE</t>
  </si>
  <si>
    <t>800.100.00</t>
  </si>
  <si>
    <t>SOZIALABGABEN - PERSONAL DES FACHSTELLENPLANS</t>
  </si>
  <si>
    <t>ONERI SOCIALI - PERSONALE RUOLO PROFESSIONALE</t>
  </si>
  <si>
    <t>480.600.10</t>
  </si>
  <si>
    <t>480.600.20</t>
  </si>
  <si>
    <t>480.600.30</t>
  </si>
  <si>
    <t>480.600.40</t>
  </si>
  <si>
    <t>480.700.00</t>
  </si>
  <si>
    <t>AA0400</t>
  </si>
  <si>
    <t>AA0410</t>
  </si>
  <si>
    <t>AA0420</t>
  </si>
  <si>
    <t>AA0430</t>
  </si>
  <si>
    <t>AA0440</t>
  </si>
  <si>
    <t>AA0450</t>
  </si>
  <si>
    <t>BA2790</t>
  </si>
  <si>
    <t>BA2800</t>
  </si>
  <si>
    <t>BA2810</t>
  </si>
  <si>
    <t>BA2820</t>
  </si>
  <si>
    <t>BA2840</t>
  </si>
  <si>
    <t>BA2850</t>
  </si>
  <si>
    <t>BA2860</t>
  </si>
  <si>
    <t>BA2870</t>
  </si>
  <si>
    <t>BA2880</t>
  </si>
  <si>
    <t>BA2890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</si>
  <si>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</si>
  <si>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</si>
  <si>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</si>
  <si>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</si>
  <si>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</si>
  <si>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</si>
  <si>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</si>
  <si>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</si>
  <si>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</si>
  <si>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</si>
  <si>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</si>
  <si>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</si>
  <si>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</si>
  <si>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</si>
  <si>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</si>
  <si>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</si>
  <si>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</si>
  <si>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</si>
  <si>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</si>
  <si>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</si>
  <si>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</si>
  <si>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</si>
  <si>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</si>
  <si>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</si>
  <si>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</si>
  <si>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</si>
  <si>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</si>
  <si>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</si>
  <si>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</si>
  <si>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</si>
  <si>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</si>
  <si>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</si>
  <si>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</si>
  <si>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</si>
  <si>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</si>
  <si>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</si>
  <si>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</si>
  <si>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</si>
  <si>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</si>
  <si>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</si>
  <si>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</si>
  <si>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</si>
  <si>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</si>
  <si>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</si>
  <si>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</si>
  <si>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</si>
  <si>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</si>
  <si>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</si>
  <si>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</si>
  <si>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</si>
  <si>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</si>
  <si>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</si>
  <si>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</si>
  <si>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</si>
  <si>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</si>
  <si>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</si>
  <si>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</si>
  <si>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EA0060</t>
  </si>
  <si>
    <t>EA0070</t>
  </si>
  <si>
    <t>B.2.A.16.5)  Costi per servizi sanitari - Mobilità internazionale passiva</t>
  </si>
  <si>
    <t>BA1550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</si>
  <si>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</si>
  <si>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</si>
  <si>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</si>
  <si>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</si>
  <si>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</si>
  <si>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</si>
  <si>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</si>
  <si>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</si>
  <si>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</si>
  <si>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</si>
  <si>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</si>
  <si>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</si>
  <si>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</si>
  <si>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</si>
  <si>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</si>
  <si>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</si>
  <si>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</si>
  <si>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</si>
  <si>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</si>
  <si>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</si>
  <si>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</si>
  <si>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</si>
  <si>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</si>
  <si>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</si>
  <si>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</si>
  <si>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</si>
  <si>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</si>
  <si>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</si>
  <si>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</si>
  <si>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</si>
  <si>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</si>
  <si>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</si>
  <si>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</si>
  <si>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</si>
  <si>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</si>
  <si>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</si>
  <si>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</si>
  <si>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</si>
  <si>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</si>
  <si>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</si>
  <si>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</si>
  <si>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</si>
  <si>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</si>
  <si>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</si>
  <si>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</si>
  <si>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</si>
  <si>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</si>
  <si>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</si>
  <si>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</si>
  <si>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</si>
  <si>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</si>
  <si>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</si>
  <si>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</si>
  <si>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</si>
  <si>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</si>
  <si>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</si>
  <si>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BA1840</t>
  </si>
  <si>
    <t>B.2.B.2.4) Rimborso oneri stipendiali del personale non sanitario in comando</t>
  </si>
  <si>
    <t>Allegato tabella dinamica costi/ricavi</t>
  </si>
  <si>
    <t>Aufwandsposten</t>
  </si>
  <si>
    <t>Descrizione voce di costo</t>
  </si>
  <si>
    <t xml:space="preserve">Sanitätsbetrieb der Autonomen Provinz Bozen - Azienda Sanitaria della Provincia Autonoma di Bolzano - </t>
  </si>
  <si>
    <t xml:space="preserve">Einkäufe von sanitäre Gütern </t>
  </si>
  <si>
    <t>Acquisto beni sanitari</t>
  </si>
  <si>
    <t xml:space="preserve">Einkäufe von nicht sanitäre Gütern </t>
  </si>
  <si>
    <t>Acquisto beni non sanitari</t>
  </si>
  <si>
    <t>In Auftrag gegebene Leistungen</t>
  </si>
  <si>
    <t>Servizi appaltati</t>
  </si>
  <si>
    <t>Instandhaltungen</t>
  </si>
  <si>
    <t>Manutenzioni</t>
  </si>
  <si>
    <t>Gebühren</t>
  </si>
  <si>
    <t>Utenze</t>
  </si>
  <si>
    <t>Godimento beni di terzi</t>
  </si>
  <si>
    <t>Allgemeine Kosten u. ver.Aufw. der Gebar.</t>
  </si>
  <si>
    <t>Costi gener. e oneri div. gestione</t>
  </si>
  <si>
    <t>A -Totale beni + prest. non sanitarie</t>
  </si>
  <si>
    <t>Pharmazeutische Betreuung</t>
  </si>
  <si>
    <t>Assistenza farmaceutica</t>
  </si>
  <si>
    <t>Gesundheitliche Grundversorgung</t>
  </si>
  <si>
    <t xml:space="preserve">Assistenza sanitaria di base </t>
  </si>
  <si>
    <t>Ankauf san. Leist.-Krank.betr.i.Abkomm.</t>
  </si>
  <si>
    <t>Acq. Prest. san. - assist. osped. in conv.</t>
  </si>
  <si>
    <t>Ankauf san.Leist.-Vertragsfachärztl.Betr.</t>
  </si>
  <si>
    <t>Acq. Prest. san. - assist. special.conv.</t>
  </si>
  <si>
    <t>Ankauf san. Leist.- Altersheime</t>
  </si>
  <si>
    <t>Acq. Prest. san. - case di riposo</t>
  </si>
  <si>
    <t>Ankauf andere san. Leistungen</t>
  </si>
  <si>
    <t>Acq. Altre prest. sanitarie</t>
  </si>
  <si>
    <t>Rückerstattung Zuweisungen u. Beitr. B.2.i.</t>
  </si>
  <si>
    <t>Rimborsi assegni contributi B.2.i.</t>
  </si>
  <si>
    <t>Zusätzliche Betreuung</t>
  </si>
  <si>
    <t>Assistenza aggiuntiva</t>
  </si>
  <si>
    <t xml:space="preserve">B - Einkäufe sanitäre Leistungen </t>
  </si>
  <si>
    <t>B - Acquisto prest. sanitarie</t>
  </si>
  <si>
    <t>Aufenth.bez.Leist.u.n.Auf.(Pass. San.Mob.)</t>
  </si>
  <si>
    <t>Prest. ricov.  n. ric. (mob. sanit. passiva)</t>
  </si>
  <si>
    <t>Personal</t>
  </si>
  <si>
    <t xml:space="preserve">Personale  </t>
  </si>
  <si>
    <t>Rückstellungen neue Verträge abh. Personal</t>
  </si>
  <si>
    <t>Accantonamento nuovi contratti pers. dip.</t>
  </si>
  <si>
    <t>Andere Rückstellungen</t>
  </si>
  <si>
    <t>Altri Accantonamenti</t>
  </si>
  <si>
    <t>Abschreibungen</t>
  </si>
  <si>
    <t>Ammortamenti</t>
  </si>
  <si>
    <t>Variaz. delle Rimanenze</t>
  </si>
  <si>
    <t>C - Insgesamt versch. Aufwendungen</t>
  </si>
  <si>
    <t>C - Totale costi vari</t>
  </si>
  <si>
    <t>Summe der Aufwendungen für die Produktion (A+B+C)</t>
  </si>
  <si>
    <t>Totale Costi della Produzione (A+B+C)</t>
  </si>
  <si>
    <t>Finanzierungslasten (abz. Einnahmen)</t>
  </si>
  <si>
    <t>Oneri finanziari (al netto proventi)</t>
  </si>
  <si>
    <t>Ausserordentliche Lasten (abz. Einnahmen)</t>
  </si>
  <si>
    <t>Oneri straordinari (al netto proventi)</t>
  </si>
  <si>
    <t>D - andere Aufwendungen</t>
  </si>
  <si>
    <t>D - Altri costi</t>
  </si>
  <si>
    <t>E - IRPEG/IRES</t>
  </si>
  <si>
    <t>Summe für allgemeine Aufwendungen (A+B+C+D+E)</t>
  </si>
  <si>
    <t>Totale Generale Costi (A+B+C+D+E)</t>
  </si>
  <si>
    <t>Abzüglich aktive sanitäre Mobilität</t>
  </si>
  <si>
    <t>510.700.23</t>
  </si>
  <si>
    <t>COMPENSI PER IL PERSONALE NON SANITARIO IN COMANDO DA ALTRI ENTI</t>
  </si>
  <si>
    <t>510.800.00</t>
  </si>
  <si>
    <t>VERGÜTUNGEN FÜR DAS LEITENDE PERSONAL DER TIERÄRZTLICHEN BETREUUNG</t>
  </si>
  <si>
    <t>COMPENSI PER IL PERSONALE PREPOSTO ASSISTENZA ZOOIATRICA</t>
  </si>
  <si>
    <t>510.800.10</t>
  </si>
  <si>
    <t>520.000.00</t>
  </si>
  <si>
    <t>520</t>
  </si>
  <si>
    <t>ABSCHREIBUNGEN IMMATERIELLE ANLAGEGÜTER</t>
  </si>
  <si>
    <t>AMMORTAMENTI IMMOBILIZZAZIONI IMMATERIALI</t>
  </si>
  <si>
    <t>520.100.00</t>
  </si>
  <si>
    <t>KOSTEN FÜR EINRICHTUNG UND ERWEITERUNG - ABSCHREIBUNGEN</t>
  </si>
  <si>
    <t>COSTI DI IMPIANTO E DI AMPLIAMENTO - AMMORTAMENTI</t>
  </si>
  <si>
    <t>520.100.10</t>
  </si>
  <si>
    <t>Ammortamenti delle immobilizzazioni immateriali</t>
  </si>
  <si>
    <t>23) Ammortamenti</t>
  </si>
  <si>
    <t>B.6.a</t>
  </si>
  <si>
    <t>520.200.00</t>
  </si>
  <si>
    <t>520.200.10</t>
  </si>
  <si>
    <t>520.300.00</t>
  </si>
  <si>
    <t>PATENTRECHTE UND RECHTE ZUR NUTZUNG VON GEISTESWERKEN - ABSCHREIBUNGEN</t>
  </si>
  <si>
    <t>DIRITTI DI BREVETTO E DIRITTI DI UTILIZZAZIONE DELLE OPERE D'INGEGNO - AMMORTAMENTI</t>
  </si>
  <si>
    <t>520.300.10</t>
  </si>
  <si>
    <t>520.400.00</t>
  </si>
  <si>
    <t>KONZESSIONEN, LIZENZEN, MARKEN UND ÄHNLICHE RECHTE - ABSCHREIBUNGEN</t>
  </si>
  <si>
    <t>CONCESSIONI, LICENZE, MARCHI E DIRITTI SIMILI - AMMORTAMENTI</t>
  </si>
  <si>
    <t>520.400.10</t>
  </si>
  <si>
    <t>520.600.00</t>
  </si>
  <si>
    <t>SONSTIGES ANLAGEVERMÖGEN</t>
  </si>
  <si>
    <t>520.600.10</t>
  </si>
  <si>
    <t>525.000.00</t>
  </si>
  <si>
    <t>525</t>
  </si>
  <si>
    <t>ABSCHREIBUNGEN MATERIELLE ANLAGEGÜTER</t>
  </si>
  <si>
    <t>AMMORTAMENTI IMMOBILIZZAZIONI MATERIALI</t>
  </si>
  <si>
    <t>525.100.00</t>
  </si>
  <si>
    <t>GEBÄUDE - ABSCHREIBUNGEN</t>
  </si>
  <si>
    <t>FABBRICATI - AMMORTAMENTI</t>
  </si>
  <si>
    <t>525.100.10</t>
  </si>
  <si>
    <t>Ammortamenti fabbricati strumentali (indisponibili)</t>
  </si>
  <si>
    <t>B.6.b</t>
  </si>
  <si>
    <t>525.200.00</t>
  </si>
  <si>
    <t>MASCHINEN UND MASCHINELLE ANLAGEN - ABSCHREIBUNGEN</t>
  </si>
  <si>
    <t>IMPIANTI E MACCHINARI - AMMORTAMENTI</t>
  </si>
  <si>
    <t>525.200.10</t>
  </si>
  <si>
    <t>Ammortamenti delle altre immobilizzazioni materiali</t>
  </si>
  <si>
    <t>525.300.00</t>
  </si>
  <si>
    <t>MEDIZINISCHE GERÄTE - ABSCHREIBUNGEN</t>
  </si>
  <si>
    <t>ATTREZZATURE SANITARIE - AMMORTAMENTI</t>
  </si>
  <si>
    <t>525.300.10</t>
  </si>
  <si>
    <t>525.400.00</t>
  </si>
  <si>
    <t>EINRICHTUNG UND AUSSTATTUNG - ABSCHREIBUNGEN</t>
  </si>
  <si>
    <t>MOBILI ED ARREDI - AMMORTAMENTI</t>
  </si>
  <si>
    <t>525.400.10</t>
  </si>
  <si>
    <t>525.500.00</t>
  </si>
  <si>
    <t>KRAFTFAHRZEUGE - ABSCHREIBUNGEN</t>
  </si>
  <si>
    <t>AUTOMEZZI - AMMORTAMENTI</t>
  </si>
  <si>
    <t>525.500.10</t>
  </si>
  <si>
    <t>525.900.00</t>
  </si>
  <si>
    <t>SONSTIGE GÜTER - ABSCHREIBUNGEN</t>
  </si>
  <si>
    <t>ALTRI BENI - AMMORTAMENTI</t>
  </si>
  <si>
    <t>525.900.10</t>
  </si>
  <si>
    <t>UMSTRUKTURIERUNG UND AUSSERORDENTLICHE INSTANDHALTUNG VON GÜTERN DRITTER - ABSCHREIBUNGEN</t>
  </si>
  <si>
    <t>RISTRUTTURAZIONI E MANUTENZIONI STRAORDINARIE SU BENI DI TERZI - AMMORTAMENTI</t>
  </si>
  <si>
    <t>527.000.00</t>
  </si>
  <si>
    <t>527</t>
  </si>
  <si>
    <t>SONSTIGE ABWERTUNGEN DES ANLAGEVERMÖGENS</t>
  </si>
  <si>
    <t xml:space="preserve">ALTRE SVALUTAZIONI DELLE IMMOBILIZZAZIONI </t>
  </si>
  <si>
    <t>527.100.00</t>
  </si>
  <si>
    <t>ABWERTUNGEN DES IMMATERIELLEN ANLAGEVERMÖGENS</t>
  </si>
  <si>
    <t>SVALUTAZIONE DELLE IMMOBILIZZAZIONI IMMATERIALI</t>
  </si>
  <si>
    <t>527.100.10</t>
  </si>
  <si>
    <t>B.6.c</t>
  </si>
  <si>
    <t>527.200.00</t>
  </si>
  <si>
    <t>ABWERTUNGEN DES MATERIELLEN ANLAGEVERMÖGENS</t>
  </si>
  <si>
    <t>SVALUTAZIONE DELLE IMMOBILIZZAZIONI MATERIALI</t>
  </si>
  <si>
    <t>527.200.10</t>
  </si>
  <si>
    <t>530.000.00</t>
  </si>
  <si>
    <t>530</t>
  </si>
  <si>
    <t>95</t>
  </si>
  <si>
    <t>ACCANTONAMENTI AL FONDO RISCHI E ONERI</t>
  </si>
  <si>
    <t>Y.3</t>
  </si>
  <si>
    <t>B.9</t>
  </si>
  <si>
    <t>535.200.00</t>
  </si>
  <si>
    <t>ZUWEISUNGEN AN RÜCKSTELLUNGEN FÜR ZU LIQUIDIERENDE AUFWENDUNGEN FÜR DAS KONVENTIONIERTE PERSONAL</t>
  </si>
  <si>
    <t>ACCANTONAMENTI AL FONDO ONERI PER IL PERSONALE CONVENZIONATO DA LIQUIDARE</t>
  </si>
  <si>
    <t>535.200.10</t>
  </si>
  <si>
    <t>Altri accantonamenti per rischi</t>
  </si>
  <si>
    <t>535.350.00</t>
  </si>
  <si>
    <t>ACCANTONAMENTI AL FONDO ONERI PER LE STRUTTURE CONVENZIONATE DA LIQUIDARE</t>
  </si>
  <si>
    <t>535.350.10</t>
  </si>
  <si>
    <t>535.450.00</t>
  </si>
  <si>
    <t>ZUWEISUNGEN AN RÜCKSTELLUNGEN FÜR ERNEUERUNG DER VERTRÄGE FÜR DAS BEDIENSTETE PERSONAL</t>
  </si>
  <si>
    <t>ACCANTONAMENTI AL FONDO ONERI PER RINNOVO CONTRATTI PER IL PERSONALE DIPENDENTE</t>
  </si>
  <si>
    <t>535.450.15</t>
  </si>
  <si>
    <t>B.1.A)  Acquisti di beni sanitari</t>
  </si>
  <si>
    <t>BA0030</t>
  </si>
  <si>
    <t>B.1.A.1)  Prodotti farmaceutici ed emoderivati</t>
  </si>
  <si>
    <t>BA0040</t>
  </si>
  <si>
    <t>B.2.A.1.1) - da convenzione</t>
  </si>
  <si>
    <t>BA0050</t>
  </si>
  <si>
    <t>B.1.A.1.2) Medicinali senza AIC</t>
  </si>
  <si>
    <t>BA0060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</si>
  <si>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</si>
  <si>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</si>
  <si>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</si>
  <si>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</si>
  <si>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</si>
  <si>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</si>
  <si>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</si>
  <si>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</si>
  <si>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</si>
  <si>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</si>
  <si>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</si>
  <si>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</si>
  <si>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</si>
  <si>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</si>
  <si>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</si>
  <si>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</si>
  <si>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</si>
  <si>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</si>
  <si>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</si>
  <si>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</si>
  <si>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</si>
  <si>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</si>
  <si>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</si>
  <si>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</si>
  <si>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</si>
  <si>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</si>
  <si>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</si>
  <si>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</si>
  <si>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</si>
  <si>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</si>
  <si>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</si>
  <si>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</si>
  <si>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</si>
  <si>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</si>
  <si>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</si>
  <si>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EA0520</t>
  </si>
  <si>
    <t>EA0530</t>
  </si>
  <si>
    <t>EA0540</t>
  </si>
  <si>
    <t>EA0550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</si>
  <si>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</si>
  <si>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</si>
  <si>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</si>
  <si>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</si>
  <si>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</si>
  <si>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</si>
  <si>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</si>
  <si>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</si>
  <si>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</si>
  <si>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</si>
  <si>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</si>
  <si>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</si>
  <si>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</si>
  <si>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</si>
  <si>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</si>
  <si>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</si>
  <si>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</si>
  <si>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</si>
  <si>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</si>
  <si>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</si>
  <si>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</si>
  <si>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</si>
  <si>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</si>
  <si>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</si>
  <si>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</si>
  <si>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ZZ9999</t>
  </si>
  <si>
    <t>RISULTATO DI ESERCIZIO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</si>
  <si>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</si>
  <si>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</si>
  <si>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</si>
  <si>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</si>
  <si>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</si>
  <si>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</si>
  <si>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</si>
  <si>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</si>
  <si>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</si>
  <si>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</si>
  <si>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</si>
  <si>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</si>
  <si>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</si>
  <si>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</si>
  <si>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</si>
  <si>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</si>
  <si>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</si>
  <si>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</si>
  <si>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</si>
  <si>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</si>
  <si>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</si>
  <si>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</si>
  <si>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</si>
  <si>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</si>
  <si>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</si>
  <si>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</si>
  <si>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</si>
  <si>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</si>
  <si>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</si>
  <si>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</si>
  <si>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</si>
  <si>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</si>
  <si>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</si>
  <si>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</si>
  <si>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</si>
  <si>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</si>
  <si>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</si>
  <si>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</si>
  <si>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</si>
  <si>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</si>
  <si>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</si>
  <si>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</si>
  <si>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</si>
  <si>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</si>
  <si>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BA2600</t>
  </si>
  <si>
    <t>BA2610</t>
  </si>
  <si>
    <t>BA2620</t>
  </si>
  <si>
    <t>BA2630</t>
  </si>
  <si>
    <t>ONERI PER IL PERSONALE RELIGIOSO CONVENZIONATO</t>
  </si>
  <si>
    <t>510.250.10</t>
  </si>
  <si>
    <t>510.300.00</t>
  </si>
  <si>
    <t>ONERI PER IL PERSONALE TIROCINANTE E BORSISTA (COMPRESI ONERI RIFLESSI)</t>
  </si>
  <si>
    <t>510.300.10</t>
  </si>
  <si>
    <t>AUSGABEN FÜR AUSBILDUNGS- UND TURNUSPERSONAL (EINSCHLIESSLICH DER EINSCHLÄGIGEN LASTEN)</t>
  </si>
  <si>
    <t>510.400.00</t>
  </si>
  <si>
    <t>KOSTEN FÜR AUSBILDUNG, SPEZIALISIERUNG UND WEITERBILDUNG DES PERSONALS</t>
  </si>
  <si>
    <t>COSTI PER SERVIZI DI FORMAZIONE, SPECIALIZZAZIONE ED AGGIORNAMENTO DEL PERSONALE</t>
  </si>
  <si>
    <t>510.400.10</t>
  </si>
  <si>
    <t>Formazione (esternalizzata e non) da privato</t>
  </si>
  <si>
    <t>510.450.00</t>
  </si>
  <si>
    <t>TASCHENGELD FÜR SCHÜLER</t>
  </si>
  <si>
    <t>510.450.10</t>
  </si>
  <si>
    <t>510.500.00</t>
  </si>
  <si>
    <t xml:space="preserve">VERGÜTUNGEN FÜR FREIE LEHRTÄTIGKEIT DES BEDIENSTETEN PERSONALS </t>
  </si>
  <si>
    <t>INDENNITA' PER ATTIVITÀ DI LIBERA DOCENZA DEL PERSONALE DIPENDENTE</t>
  </si>
  <si>
    <t>510.500.10</t>
  </si>
  <si>
    <t>Formazione (esternalizzata e non) da pubblico</t>
  </si>
  <si>
    <t>510.550.00</t>
  </si>
  <si>
    <t>VERGÜTUNGEN FÜR EXTERNE LEHRKRÄFTE</t>
  </si>
  <si>
    <t>COMPENSI A DOCENTI ESTERNI</t>
  </si>
  <si>
    <t>510.550.10</t>
  </si>
  <si>
    <t>510.600.00</t>
  </si>
  <si>
    <t>VERGÜTUNGEN FÜR ÄRTZLICHE SPRENGELKOORDINATOREN</t>
  </si>
  <si>
    <t>COMPENSI A SANITARI COORDINATORI DI DISTRETTO</t>
  </si>
  <si>
    <t>510.600.10</t>
  </si>
  <si>
    <t>510.650.00</t>
  </si>
  <si>
    <t>VERGÜTUNGEN FÜR GESUNDHEITSPERSONAL MIT FUNKTION ALS SPRENGELHYGIENIKER</t>
  </si>
  <si>
    <t>COMPENSI A SANITARI CON FUNZIONE IGIENISTA DISTRETTUALE</t>
  </si>
  <si>
    <t>510.650.10</t>
  </si>
  <si>
    <t>510.700.00</t>
  </si>
  <si>
    <t>VERGÜTUNGEN FÜR DAS AN DEN BETRIEB FREIGESTELLTE PERSONAL</t>
  </si>
  <si>
    <t>510.700.12</t>
  </si>
  <si>
    <t>COMPENSI PER IL PERSONALE SANITARIO IN COMANDO DA AS EXTRA - PAB</t>
  </si>
  <si>
    <t>510.700.13</t>
  </si>
  <si>
    <t>COMPENSI PER IL PERSONALE SANITARIO IN COMANDO DA ALTRI ENTI</t>
  </si>
  <si>
    <t>da pubblico (altri soggetti pubbl. della Regione)</t>
  </si>
  <si>
    <t>340.350.20</t>
  </si>
  <si>
    <t>340.350.30</t>
  </si>
  <si>
    <t>SERVIZI DI TRASPORTO SANITARI DA PRIVATO</t>
  </si>
  <si>
    <t>da privato</t>
  </si>
  <si>
    <t>340.360.00</t>
  </si>
  <si>
    <t>360</t>
  </si>
  <si>
    <t>SERVIZI DI TRASPORTO NON SANITARI</t>
  </si>
  <si>
    <t>340.360.10</t>
  </si>
  <si>
    <t>Servizi trasporti (non sanitari)</t>
  </si>
  <si>
    <t>340.400.00</t>
  </si>
  <si>
    <t>MÜLLBESEITIGUNG UND MÜLLTRANSPORT</t>
  </si>
  <si>
    <t>SMALTIMENTO RIFIUTI E TRASPORTI DI RIFIUTI</t>
  </si>
  <si>
    <t>340.400.10</t>
  </si>
  <si>
    <t>Smaltimento rifiuti</t>
  </si>
  <si>
    <t>340.450.00</t>
  </si>
  <si>
    <t>450</t>
  </si>
  <si>
    <t>BEWACHUNG</t>
  </si>
  <si>
    <t>VIGILANZA</t>
  </si>
  <si>
    <t>340.450.10</t>
  </si>
  <si>
    <t>Altri servizi non sanitari da privato</t>
  </si>
  <si>
    <t>340.500.00</t>
  </si>
  <si>
    <t>BERATUNGEN</t>
  </si>
  <si>
    <t>CONSULENZE</t>
  </si>
  <si>
    <t>340.500.20</t>
  </si>
  <si>
    <t>340.500.40</t>
  </si>
  <si>
    <t>CONSULENZE SANITARIE DA AZIENDE SANITARIE ESTERE</t>
  </si>
  <si>
    <t>340.500.50</t>
  </si>
  <si>
    <t>CONSULENZE SANITARIE DA STRUTTURE SANITARIE PRIVATE</t>
  </si>
  <si>
    <t>720.100.21</t>
  </si>
  <si>
    <t>720.100.30</t>
  </si>
  <si>
    <t>720.100.40</t>
  </si>
  <si>
    <t>KRANKENHAUSAUFENTHALTSBEZOGENE LEISTUNGEN  FÜR AUSLÄNDISCHE SANITÄTSBETRIEBE (DIREKT VERRECHNET)</t>
  </si>
  <si>
    <t>720.100.41</t>
  </si>
  <si>
    <t>720.100.50</t>
  </si>
  <si>
    <t>PRESTAZIONI DI RICOVERO A STRUTTURE PRIVATE</t>
  </si>
  <si>
    <t>720.200.00</t>
  </si>
  <si>
    <t>350.300.00</t>
  </si>
  <si>
    <t>TELEFONGEBÜHREN</t>
  </si>
  <si>
    <t>SPESE TELEFONICHE</t>
  </si>
  <si>
    <t>350.300.10</t>
  </si>
  <si>
    <t>Utenze telefoniche</t>
  </si>
  <si>
    <t>350.400.00</t>
  </si>
  <si>
    <t>INTERNET</t>
  </si>
  <si>
    <t>350.400.10</t>
  </si>
  <si>
    <t>350.500.00</t>
  </si>
  <si>
    <t>FERNSEH- UND RUNDFUNKGEBÜHREN</t>
  </si>
  <si>
    <t>CANONI RADIOTELEVISIVI</t>
  </si>
  <si>
    <t>350.500.10</t>
  </si>
  <si>
    <t>350.600.00</t>
  </si>
  <si>
    <t>DATENBANKEN</t>
  </si>
  <si>
    <t>720.200.40</t>
  </si>
  <si>
    <t>720.200.41</t>
  </si>
  <si>
    <t>720.200.50</t>
  </si>
  <si>
    <t>720.300.00</t>
  </si>
  <si>
    <t>ERLÖSE FÜR VERWALTUNGS- UND FÜHRUNGSLEISTUNGEN</t>
  </si>
  <si>
    <t>RICAVI PER PRESTAZIONI AMMINISTRATIVE E GESTIONALI</t>
  </si>
  <si>
    <t>720.300.20</t>
  </si>
  <si>
    <t>ERLÖSE FÜR VERWALTUNGS- UND FÜHRUNGSLEISTUNGEN FÜR SANITÄTSBETRIEBE AUSSERHALB DES LANDES</t>
  </si>
  <si>
    <t>B.2.A.14.6)  Rimborsi, assegni e contributi v/Aziende sanitarie pubbliche della Regione</t>
  </si>
  <si>
    <t>BA1350</t>
  </si>
  <si>
    <t>B.2.A.15)  Consulenze, Collaborazioni,  Interinale e altre prestazioni di lavoro sanitarie e sociosanitarie</t>
  </si>
  <si>
    <t>BA1360</t>
  </si>
  <si>
    <t>BA1370</t>
  </si>
  <si>
    <t>BA1380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</si>
  <si>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</si>
  <si>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</si>
  <si>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</si>
  <si>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</si>
  <si>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</si>
  <si>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</si>
  <si>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</si>
  <si>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</si>
  <si>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</si>
  <si>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</si>
  <si>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</si>
  <si>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</si>
  <si>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</si>
  <si>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</si>
  <si>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</si>
  <si>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</si>
  <si>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</si>
  <si>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</si>
  <si>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</si>
  <si>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</si>
  <si>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</si>
  <si>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</si>
  <si>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</si>
  <si>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</si>
  <si>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</si>
  <si>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</si>
  <si>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</si>
  <si>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</si>
  <si>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</si>
  <si>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</si>
  <si>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</si>
  <si>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</si>
  <si>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</si>
  <si>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</si>
  <si>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</si>
  <si>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BA0550</t>
  </si>
  <si>
    <t>BA0560</t>
  </si>
  <si>
    <t>BA0570</t>
  </si>
  <si>
    <t>BA0580</t>
  </si>
  <si>
    <t>BA0590</t>
  </si>
  <si>
    <t>BA0600</t>
  </si>
  <si>
    <t>BA0610</t>
  </si>
  <si>
    <t>BA0620</t>
  </si>
  <si>
    <t>BA0630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</si>
  <si>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</si>
  <si>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</si>
  <si>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</si>
  <si>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</si>
  <si>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</si>
  <si>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</si>
  <si>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</si>
  <si>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18) Prest. ricov.  n. ric. (mob. sanit. passiva)</t>
  </si>
  <si>
    <t>410.100.20</t>
  </si>
  <si>
    <t>AUFENTHALTSBEZOGENE  LEISTUNGEN VON SANITÄTSBETRIEBEN  AUSSERHALB DES LANDES (DIREKT VERRECHNET)</t>
  </si>
  <si>
    <t>410.100.21</t>
  </si>
  <si>
    <t>410.100.30</t>
  </si>
  <si>
    <t>410.100.40</t>
  </si>
  <si>
    <t>AUFENTHALTSBEZOGENE  LEISTUNGEN VON AUSLÄNDISCHEN SANITÄTSBETRIEBEN (DIREKT VERRECHNET)</t>
  </si>
  <si>
    <t>PRESTAZIONI DI RICOVERO DA AZIENDE SANITARIE ESTERE  (FATTURATE DIRETTAMENTE)</t>
  </si>
  <si>
    <t>410.100.41</t>
  </si>
  <si>
    <t>41</t>
  </si>
  <si>
    <t>410.100.50</t>
  </si>
  <si>
    <t>410.200.00</t>
  </si>
  <si>
    <t>COSTI PER PRESTAZIONI SANITARIE NON DI RICOVERO</t>
  </si>
  <si>
    <t>B.2.b</t>
  </si>
  <si>
    <t>110</t>
  </si>
  <si>
    <t>12</t>
  </si>
  <si>
    <t>13</t>
  </si>
  <si>
    <t>91</t>
  </si>
  <si>
    <t>410.200.32</t>
  </si>
  <si>
    <t>410.200.40</t>
  </si>
  <si>
    <t>PRESTAZIONI SANITARIE NON DI RICOVERO DA AZIENDE SANITARIE ESTERE (FATTURATE DIRETTAMENTE)</t>
  </si>
  <si>
    <t>410.200.41</t>
  </si>
  <si>
    <t>410.200.42</t>
  </si>
  <si>
    <t>42</t>
  </si>
  <si>
    <t>ZURVERFÜGUNGSTELLUNG VON PERSONAL VON AUSLÄNDISCHEN SANITÄTSBETRIEBEN (DIREKT VERRECHNET)</t>
  </si>
  <si>
    <t>FORNITURA DI PERSONALE DA AZIENDE SANITARIE ESTERE (FATTURATE DIRETTAMENTE)</t>
  </si>
  <si>
    <t>410.200.50</t>
  </si>
  <si>
    <t>410.200.52</t>
  </si>
  <si>
    <t>52</t>
  </si>
  <si>
    <t>FORNITURA DI PERSONALE DA STRUTTURE SANITARIE PRIVATE (FATTURATE DIRETTAMENTE)</t>
  </si>
  <si>
    <t>410.300.00</t>
  </si>
  <si>
    <t>15) Rimborsi assegni contributi B.2.i.</t>
  </si>
  <si>
    <t>B.2.i</t>
  </si>
  <si>
    <t>410.300.20</t>
  </si>
  <si>
    <t>21</t>
  </si>
  <si>
    <t>22</t>
  </si>
  <si>
    <t>23</t>
  </si>
  <si>
    <t>24</t>
  </si>
  <si>
    <t>25</t>
  </si>
  <si>
    <t>26</t>
  </si>
  <si>
    <t>27</t>
  </si>
  <si>
    <t>40</t>
  </si>
  <si>
    <t>50</t>
  </si>
  <si>
    <t>CONTRIBUTI, ASSEGNI E SUSSIDI VARI PER ASSISTENZA MEDICO GENERICA</t>
  </si>
  <si>
    <t>420.200.10</t>
  </si>
  <si>
    <t>420.210.00</t>
  </si>
  <si>
    <t>BEITRÄGE FÜR FACHÄRZTLICHE BETREUUNG</t>
  </si>
  <si>
    <t>CONTRIBUTI PER ASSISTENZA SPECIALISTICA</t>
  </si>
  <si>
    <t>420.210.10</t>
  </si>
  <si>
    <t>420.230.00</t>
  </si>
  <si>
    <t>BEITRÄGE FÜR VEREINE UND KÖRPERSCHAFTEN</t>
  </si>
  <si>
    <t>CONTRIBUTI AD ASSOCIAZIONI ED A ENTI</t>
  </si>
  <si>
    <t>420.230.10</t>
  </si>
  <si>
    <t>Contributi ad associazioni di volontariato</t>
  </si>
  <si>
    <t>420.240.00</t>
  </si>
  <si>
    <t>SONSTIGE BEITRÄGE FÜR BETREUTE</t>
  </si>
  <si>
    <t>ALTRI CONTRIBUTI AD ASSISTITI</t>
  </si>
  <si>
    <t>420.240.10</t>
  </si>
  <si>
    <t>420.300.00</t>
  </si>
  <si>
    <t>LEISTUNGSPRÄMIE PSYCHIATRISCHE PATIENTEN</t>
  </si>
  <si>
    <t>PREMIO OPEROSITA' PAZIENTI PSICHIATRICI</t>
  </si>
  <si>
    <t>420.300.10</t>
  </si>
  <si>
    <t>420.400.00</t>
  </si>
  <si>
    <t>420.400.10</t>
  </si>
  <si>
    <t>430.000.00</t>
  </si>
  <si>
    <t>430</t>
  </si>
  <si>
    <t>NUTZUNG VON GÜTERN DRITTER</t>
  </si>
  <si>
    <t>GODIMENTO BENI DI TERZI</t>
  </si>
  <si>
    <t>430.100.00</t>
  </si>
  <si>
    <t>MIETEN</t>
  </si>
  <si>
    <t>LOCAZIONI PASSIVE</t>
  </si>
  <si>
    <t>430.100.10</t>
  </si>
  <si>
    <t>LOCAZIONI PASSIVE - AREA SANITARIA</t>
  </si>
  <si>
    <t>06) Beni di terzi</t>
  </si>
  <si>
    <t>430.100.20</t>
  </si>
  <si>
    <t>SANITÄTSBETRIEB DER AUTONOMEN PROVINZ BOZEN</t>
  </si>
  <si>
    <t>AZIENDA SANITARIA DELLA PROVINCIA AUTONOMA DI BOLZANO</t>
  </si>
  <si>
    <t>PRODUKTIONSWERT</t>
  </si>
  <si>
    <t>VALORE DELLA PRODUZIONE</t>
  </si>
  <si>
    <t>Beiträge für laufende Ausgaben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</si>
  <si>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</si>
  <si>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</si>
  <si>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</si>
  <si>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</si>
  <si>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</si>
  <si>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</si>
  <si>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</si>
  <si>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</si>
  <si>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</si>
  <si>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</si>
  <si>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</si>
  <si>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</si>
  <si>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</si>
  <si>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</si>
  <si>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</si>
  <si>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</si>
  <si>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</si>
  <si>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</si>
  <si>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</si>
  <si>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</si>
  <si>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</si>
  <si>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</si>
  <si>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</si>
  <si>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</si>
  <si>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</si>
  <si>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</si>
  <si>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</si>
  <si>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</si>
  <si>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</si>
  <si>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</si>
  <si>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Nutzung von Gütern Dritter</t>
  </si>
  <si>
    <t>Godimento di beni di terzi</t>
  </si>
  <si>
    <t>Personalkosten</t>
  </si>
  <si>
    <t>Costi del personale</t>
  </si>
  <si>
    <t>Veränderungen der Restbestände</t>
  </si>
  <si>
    <t>Variazione delle rimanenze</t>
  </si>
  <si>
    <t>Rückstellungen für Risiken</t>
  </si>
  <si>
    <t>Accantonamenti per rischi</t>
  </si>
  <si>
    <t>Sonstige Rückstellungen</t>
  </si>
  <si>
    <t>FINANZERTRÄGE UND -AUFWENDUNGEN</t>
  </si>
  <si>
    <t>PROVENTI E ONERI FINANZIARI</t>
  </si>
  <si>
    <t>WERTBERICHTIGUNGEN DER FINANZAKTIVA</t>
  </si>
  <si>
    <t>RETTIFICHE DI VALORE DI ATTIVITA' FINANZIARIE</t>
  </si>
  <si>
    <t>Aufwertungen</t>
  </si>
  <si>
    <t>Abwertungen</t>
  </si>
  <si>
    <t>E)</t>
  </si>
  <si>
    <t>AUSSERORDENTLICHE ERTRÄGE UND AUFWENDUNGEN</t>
  </si>
  <si>
    <t>PROVENTI E ONERI STRAORDINARI</t>
  </si>
  <si>
    <t>UTILE (PERDITA) DELL'ESERCIZIO</t>
  </si>
  <si>
    <t>RICAVI PER PRESTAZIONI MEDICINA DEL LAVORO E MEDICINA LEGALE - PRIVATI</t>
  </si>
  <si>
    <t>720.800.00</t>
  </si>
  <si>
    <t>ERLÖSE AUS VERWALTUNGSSTRAFEN</t>
  </si>
  <si>
    <t>RICAVI PER SANZIONI AMMNISTRATIVE</t>
  </si>
  <si>
    <t>720.800.10</t>
  </si>
  <si>
    <t>Altri proventi diversi</t>
  </si>
  <si>
    <t>720.900.00</t>
  </si>
  <si>
    <t>720.900.10</t>
  </si>
  <si>
    <t>730.000.00</t>
  </si>
  <si>
    <t>730</t>
  </si>
  <si>
    <t>BETEILIGUNGEN AN KOSTEN FÜR GESUNDHEITSLEISTUNGEN</t>
  </si>
  <si>
    <t>COMPARTECIPAZIONI ALLA SPESA PER PRESTAZIONI SANITARIE</t>
  </si>
  <si>
    <t>730.100.00</t>
  </si>
  <si>
    <t>TICKET</t>
  </si>
  <si>
    <t>730.100.10</t>
  </si>
  <si>
    <t>TICKET - SPECIALISTICA AMBULATORIALE</t>
  </si>
  <si>
    <t>730.100.20</t>
  </si>
  <si>
    <t>TICKET - PRONTO SOCCORSO</t>
  </si>
  <si>
    <t>Compartecipazione alla spesa per prestazioni sanitarie - Ticket sul pronto soccorso</t>
  </si>
  <si>
    <t>730.100.30</t>
  </si>
  <si>
    <t>TICKET - SONSTIGES</t>
  </si>
  <si>
    <t>TICKET - ALTRO</t>
  </si>
  <si>
    <t>A.4.C</t>
  </si>
  <si>
    <t>740.000.00</t>
  </si>
  <si>
    <t>740</t>
  </si>
  <si>
    <t>KOSTENBEITRÄGE, RÜCKERSTATTUNG, RÜCKERLANGUNG FÜR TYPISCHE TÄTIGKEITEN</t>
  </si>
  <si>
    <t>CONCORSI, RECUPERI, RIMBORSI PER ATTIVITÀ TIPICHE</t>
  </si>
  <si>
    <t>740.100.00</t>
  </si>
  <si>
    <t>KOSTENBEITRÄGE</t>
  </si>
  <si>
    <t>CONCORSI</t>
  </si>
  <si>
    <t>740.100.10</t>
  </si>
  <si>
    <t>KOSTENBEITRÄGE VON SEITEN DES PERSONALS FÜR VERPFLEGUNG, KLEIDUNG UND UNTERKUNFT</t>
  </si>
  <si>
    <t>CONCORSI DA PARTE DEL PERSONALE NELLE SPESE PER VITTO, VESTIARIO ED ALLOGGIO</t>
  </si>
  <si>
    <t>740.200.00</t>
  </si>
  <si>
    <t>REGRESSE,  RÜCKERLANGUNGEN UND RÜCKERSTATTUNGEN</t>
  </si>
  <si>
    <t>RIVALSE, RIMBORSI E RECUPERI</t>
  </si>
  <si>
    <t>740.200.10</t>
  </si>
  <si>
    <t>RECUPERI PER AZIONI DI RIVALSA PER PRESTAZIONI SANITARIE</t>
  </si>
  <si>
    <t>740.200.35</t>
  </si>
  <si>
    <t>RÜCKERSTATTUNGEN FÜR STEMPELGEBÜHREN, REGISTERGEBÜHREN, RECHTSKOSTEN, TELEFON- UND POSTGEBÜHREN</t>
  </si>
  <si>
    <t>RECUPERO SPESE DI BOLLO, DI REGISTRAZIONE, LEGALI, TELEFONICHE E POSTALI</t>
  </si>
  <si>
    <t>740.200.50</t>
  </si>
  <si>
    <t>RÜCKZAHLUNG VON KONDOMINIUMSPESEN</t>
  </si>
  <si>
    <t>RIMBORSO SPESE CONDOMINIALI</t>
  </si>
  <si>
    <t>740.200.55</t>
  </si>
  <si>
    <t>SOZIALABGABEN - PERSONAL DES SANITÄTSSTELLENPLANS</t>
  </si>
  <si>
    <t>ONERI SOCIALI - PERSONALE RUOLO SANITARIO</t>
  </si>
  <si>
    <t>470.700.10</t>
  </si>
  <si>
    <t>470.700.20</t>
  </si>
  <si>
    <t>470.700.30</t>
  </si>
  <si>
    <t>470.700.40</t>
  </si>
  <si>
    <t>470.700.50</t>
  </si>
  <si>
    <t>470.700.60</t>
  </si>
  <si>
    <t>470.800.00</t>
  </si>
  <si>
    <t>470.800.10</t>
  </si>
  <si>
    <t>470.800.15</t>
  </si>
  <si>
    <t>470.800.20</t>
  </si>
  <si>
    <t>470.800.25</t>
  </si>
  <si>
    <t>470.800.30</t>
  </si>
  <si>
    <t>470.800.35</t>
  </si>
  <si>
    <t>35</t>
  </si>
  <si>
    <t>470.800.40</t>
  </si>
  <si>
    <t>470.800.45</t>
  </si>
  <si>
    <t>45</t>
  </si>
  <si>
    <t>470.800.50</t>
  </si>
  <si>
    <t>470.800.55</t>
  </si>
  <si>
    <t>55</t>
  </si>
  <si>
    <t>470.800.60</t>
  </si>
  <si>
    <t>480.000.00</t>
  </si>
  <si>
    <t>480</t>
  </si>
  <si>
    <t>PERSONAL DES FACHSTELLENPLANS</t>
  </si>
  <si>
    <t>PERSONALE RUOLO PROFESSIONALE</t>
  </si>
  <si>
    <t>480.100.00</t>
  </si>
  <si>
    <t>FESTE BEZÜGE - PERSONAL DES FACHSTELLENPLANS</t>
  </si>
  <si>
    <t>COMPETENZE FISSE - PERSONALE RUOLO PROFESSIONALE</t>
  </si>
  <si>
    <t>480.100.10</t>
  </si>
  <si>
    <t>480.100.20</t>
  </si>
  <si>
    <t>480.100.30</t>
  </si>
  <si>
    <t>480.100.40</t>
  </si>
  <si>
    <t>480.200.00</t>
  </si>
  <si>
    <t>ZUSÄTZLICHE BEZÜGE - PERSONAL DES FACHSTELLENPLANS</t>
  </si>
  <si>
    <t>COMPETENZE ACCESSORIE - PERSONALE RUOLO PROFESSIONALE</t>
  </si>
  <si>
    <t>480.200.10</t>
  </si>
  <si>
    <t>480.200.20</t>
  </si>
  <si>
    <t>480.300.00</t>
  </si>
  <si>
    <t>PRODUKTIVITÄTSSTEIGERUNGSPRÄMIE - PERSONAL DES FACHSTELLENPLANS</t>
  </si>
  <si>
    <t>INCENTIVI  - PERSONALE RUOLO PROFESSIONALE</t>
  </si>
  <si>
    <t>480.300.10</t>
  </si>
  <si>
    <t>480.300.20</t>
  </si>
  <si>
    <t>480.600.00</t>
  </si>
  <si>
    <t>480.700.25</t>
  </si>
  <si>
    <t>480.700.30</t>
  </si>
  <si>
    <t>480.700.35</t>
  </si>
  <si>
    <t>480.700.40</t>
  </si>
  <si>
    <t>480.700.45</t>
  </si>
  <si>
    <t>480.700.60</t>
  </si>
  <si>
    <t>480.700.65</t>
  </si>
  <si>
    <t>S</t>
  </si>
  <si>
    <t>AA0460</t>
  </si>
  <si>
    <t>A.4.A.3.1) Prestazioni di ricovero</t>
  </si>
  <si>
    <t>AA0470</t>
  </si>
  <si>
    <t>A.4.A.3.2) Prestazioni ambulatoriali</t>
  </si>
  <si>
    <t>SS</t>
  </si>
  <si>
    <t>AA0480</t>
  </si>
  <si>
    <t>AA0490</t>
  </si>
  <si>
    <t>AA0500</t>
  </si>
  <si>
    <t>AA0510</t>
  </si>
  <si>
    <t>AA0520</t>
  </si>
  <si>
    <t>AA0530</t>
  </si>
  <si>
    <t>AA0550</t>
  </si>
  <si>
    <t>AA0560</t>
  </si>
  <si>
    <t>AA0570</t>
  </si>
  <si>
    <t>AA0580</t>
  </si>
  <si>
    <t>AA0590</t>
  </si>
  <si>
    <t>500.100.20</t>
  </si>
  <si>
    <t>500.100.30</t>
  </si>
  <si>
    <t>500.100.40</t>
  </si>
  <si>
    <t>500.200.00</t>
  </si>
  <si>
    <t>ZUSÄTZLICHE BEZÜGE - PERSONAL DES VERWALTUNGSSTELLENPLANS</t>
  </si>
  <si>
    <t>COMPETENZE ACCESSORIE - PERSONALE RUOLO AMMINISTRATIVO</t>
  </si>
  <si>
    <t>500.200.10</t>
  </si>
  <si>
    <t>500.200.20</t>
  </si>
  <si>
    <t>500.300.00</t>
  </si>
  <si>
    <t>PRODUKTIVITÄTSSTEIGERUNGSPRÄMIE - PERSONAL DES VERWALTUNGSSTELLENPLANS</t>
  </si>
  <si>
    <t>INCENTIVI - PERSONALE RUOLO AMMINISTRATIVO</t>
  </si>
  <si>
    <t>500.300.10</t>
  </si>
  <si>
    <t>500.300.20</t>
  </si>
  <si>
    <t>500.600.00</t>
  </si>
  <si>
    <t>SOZIALABGABEN - PERSONAL DES VERWALTUNGSSTELLENPLANS</t>
  </si>
  <si>
    <t>ONERI SOCIALI - PERSONALE RUOLO AMMINISTRATIVO</t>
  </si>
  <si>
    <t>500.600.10</t>
  </si>
  <si>
    <t>500.600.20</t>
  </si>
  <si>
    <t>500.600.30</t>
  </si>
  <si>
    <t>500.600.40</t>
  </si>
  <si>
    <t>500.700.00</t>
  </si>
  <si>
    <t>500.700.10</t>
  </si>
  <si>
    <t>500.700.15</t>
  </si>
  <si>
    <t>500.700.20</t>
  </si>
  <si>
    <t>EA0080</t>
  </si>
  <si>
    <t>EA0090</t>
  </si>
  <si>
    <t>EA0100</t>
  </si>
  <si>
    <t>EA0110</t>
  </si>
  <si>
    <t>EA0120</t>
  </si>
  <si>
    <t>EA0130</t>
  </si>
  <si>
    <t>EA0140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</si>
  <si>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</si>
  <si>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</si>
  <si>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</si>
  <si>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</si>
  <si>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</si>
  <si>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</si>
  <si>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</si>
  <si>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</si>
  <si>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</si>
  <si>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</si>
  <si>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KOORDINIERTE UND KONTINUIERLICHE ZUSAMMENARBEIT</t>
  </si>
  <si>
    <t>COLLABORAZIONI COORDINATE E CONTINUATIVE (CO.CO.CO)</t>
  </si>
  <si>
    <t>510.160.10</t>
  </si>
  <si>
    <t>COLLABORAZIONI COORDINATE E CONTINUATIVE (CO.CO.CO) SANITARIE</t>
  </si>
  <si>
    <t>Collaborazioni coordinate e continuative sanitarie e socios. da privato</t>
  </si>
  <si>
    <t>510.160.15</t>
  </si>
  <si>
    <t>COLLABORAZIONI COORDINATE E CONTINUATIVE (CO.CO.CO) SANITARIE - ONERI SOCIALI</t>
  </si>
  <si>
    <t>510.160.20</t>
  </si>
  <si>
    <t>COLLABORAZIONI COORDINATE E CONTINUATIVE (CO.CO.CO) NON SANITARIE</t>
  </si>
  <si>
    <t>Collaborazioni coordinate e continuative non sanitarie da privato</t>
  </si>
  <si>
    <t>510.160.25</t>
  </si>
  <si>
    <t>COLLABORAZIONI COORDINATE E CONTINUATIVE (CO.CO.CO) NON SANITARIE - ONERI SOCIALI</t>
  </si>
  <si>
    <t>510.250.00</t>
  </si>
  <si>
    <t>AUSGABEN FÜR GEISTLICHES VERTRAGSPERSONAL</t>
  </si>
  <si>
    <t>Beteiligung an den Ausgaben für Gesundheitsleistungen (Ticket)</t>
  </si>
  <si>
    <t>Anteil der dem Geschäftsjahr zugerechneten Investitionsbeiträge</t>
  </si>
  <si>
    <t>Zuwachs des Anlagevermögens durch innerbetriebliche Arbeiten</t>
  </si>
  <si>
    <t>Sonstige Erlöse und Erträge</t>
  </si>
  <si>
    <t>Summe A)</t>
  </si>
  <si>
    <t>Einkäufe von sanitären Gütern</t>
  </si>
  <si>
    <t>Einkäufe von nicht sanitären Gütern</t>
  </si>
  <si>
    <t>Einkäufe von sanitären Leistungen</t>
  </si>
  <si>
    <t>Einkäufe von sanitären Leistungen - Basismedizin</t>
  </si>
  <si>
    <t>Einkäufe von sanitären Leistungen - pharmazeutische Betreuung</t>
  </si>
  <si>
    <t>Einkäufe von sanitären Leistungen für ambulatorische fachärztliche Betreuung</t>
  </si>
  <si>
    <t>Einkäufe von sanitären Leistungen für Rehabilitationsbetreuung</t>
  </si>
  <si>
    <t>Einkäufe von sanitären Leistungen für ergänzende Betreuung</t>
  </si>
  <si>
    <t>Einkäufe von sanitären Leistungen für prothesische Betreuung</t>
  </si>
  <si>
    <t>Einkäufe von sanitären Leistungen für Krankenhausbetreuung</t>
  </si>
  <si>
    <t>Einkäufe von stationären und teilstationären psychiatrischen Leistungen</t>
  </si>
  <si>
    <t>Einkäufe von Leistungen für die Verteilung von Medikamenten im Rahmen von File F</t>
  </si>
  <si>
    <t>Einkäufe von vertragsgebundenen Thermalleistungen</t>
  </si>
  <si>
    <t>Einkäufe von sanitären Transportleistungen</t>
  </si>
  <si>
    <t>Einkäufe von soziosanitären Leistungen von sanitärer Relevanz</t>
  </si>
  <si>
    <t>Beteiligungen an das Personal für freiberufliche Leistungen (Intramoenia)</t>
  </si>
  <si>
    <t>Sanitäre Rückerstattungen, Zuweisungen und Beiträge</t>
  </si>
  <si>
    <t>Beratungen, Zusammenarbeiten, Zeitarbeit, andere sanitäre und soziosanitäre Arbeitsleistungen</t>
  </si>
  <si>
    <t>Sonstige sanitäre und soziosanitäre Dienstleistungen von sanitärer Relevanz</t>
  </si>
  <si>
    <t>Kosten aufgrund der Tarifunterschiede zum Einheitstarif "TUC"</t>
  </si>
  <si>
    <t>Einkäufe von nicht sanitären Leistungen</t>
  </si>
  <si>
    <t>Nicht sanitäre Leistungen</t>
  </si>
  <si>
    <t>Beratungen, Zusammenarbeiten, Zeitarbeit, andere nicht sanitäre Arbeitsleistungen</t>
  </si>
  <si>
    <t>Ausbildung</t>
  </si>
  <si>
    <t>Instandhaltung und Reparaturen</t>
  </si>
  <si>
    <t>Leitendes ärztliches Personal</t>
  </si>
  <si>
    <t>Leitendes nicht ärztliches Personal des Sanitätsstellenplans</t>
  </si>
  <si>
    <t>70</t>
  </si>
  <si>
    <t>80</t>
  </si>
  <si>
    <t>RINNOVO CONTRATTI DIRIGENZA MEDICA - RUOLO SANITARIO</t>
  </si>
  <si>
    <t>21) Accantonamento nuovi contratti pers. dip.</t>
  </si>
  <si>
    <t>535.450.20</t>
  </si>
  <si>
    <t>RINNOVO CONTRATTI DIRIGENZA NON MEDICA - RUOLO SANITARIO</t>
  </si>
  <si>
    <t>535.450.25</t>
  </si>
  <si>
    <t>RINNOVO CONTRATTI COMPARTO - RUOLO SANITARIO</t>
  </si>
  <si>
    <t>535.450.30</t>
  </si>
  <si>
    <t>ERNEUERUNG DER VERTRÄGE -LEITENDES FACHPERSONAL</t>
  </si>
  <si>
    <t xml:space="preserve">RINNOVO CONTRATTI DIRIGENZA - RUOLO PROFESSIONALE </t>
  </si>
  <si>
    <t>535.450.35</t>
  </si>
  <si>
    <t>ERNEUERUNG DER VERTRÄGE - NICHT-LEITENDES FACHPERSONAL</t>
  </si>
  <si>
    <t>RINNOVO CONTRATTI COMPARTO - RUOLO PROFESSIONALE</t>
  </si>
  <si>
    <t>535.450.40</t>
  </si>
  <si>
    <t>ERNEUERUNG DER VERTRÄGE - LEITENDES TECHNISCHES PERSONAL</t>
  </si>
  <si>
    <t>RINNOVO CONTRATTI DIRIGENZA - RUOLO TECNICO</t>
  </si>
  <si>
    <t>535.450.45</t>
  </si>
  <si>
    <t>ERNEUERUNG DER VERTRÄGE - NICHT-LEITENDES TECHNISCHES PERSONAL</t>
  </si>
  <si>
    <t>RINNOVO CONTRATTI COMPARTO - RUOLO TECNICO</t>
  </si>
  <si>
    <t>535.450.50</t>
  </si>
  <si>
    <t>ERNEUERUNG DER VERTRÄGE - LEITENDES VERWALTUNGSPERSONAL</t>
  </si>
  <si>
    <t>RINNOVO CONTRATTI DIRIGENZA - RUOLO AMMINISTRATIVO</t>
  </si>
  <si>
    <t>535.450.55</t>
  </si>
  <si>
    <t>ERNEUERUNG DER VERTRÄGE - NICHT-LEITENDES VERWALTUNGSPERSONAL</t>
  </si>
  <si>
    <t>RINNOVO CONTRATTI COMPARTO - RUOLO AMMINISTRATIVO</t>
  </si>
  <si>
    <t>535.500.00</t>
  </si>
  <si>
    <t>535.500.10</t>
  </si>
  <si>
    <t>535.600.00</t>
  </si>
  <si>
    <t>ZUWEISUNGEN AN RÜCKSTELLUNGEN FÜR DAS PERSONAL IM RUHESTAND</t>
  </si>
  <si>
    <t>ACCANTONAMENTI AL FONDO PER IL PERSONALE DIPENDENTE IN QUIESCENZA</t>
  </si>
  <si>
    <t>535.600.10</t>
  </si>
  <si>
    <t>535.650.00</t>
  </si>
  <si>
    <t>ZUWEISUNGEN AN RÜCKSTELLUNGEN FÜR ANGLEICHUNGEN DER TARIFVERZEICHNISSE UND FÜR DIE ERNEUERUNGEN VON KONVENTIONEN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</si>
  <si>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</si>
  <si>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</si>
  <si>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</si>
  <si>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</si>
  <si>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</si>
  <si>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</si>
  <si>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</si>
  <si>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</si>
  <si>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</si>
  <si>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</si>
  <si>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</si>
  <si>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</si>
  <si>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</si>
  <si>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</si>
  <si>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</si>
  <si>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</si>
  <si>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</si>
  <si>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</si>
  <si>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</si>
  <si>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</si>
  <si>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</si>
  <si>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</si>
  <si>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</si>
  <si>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</si>
  <si>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</si>
  <si>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</si>
  <si>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</si>
  <si>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</si>
  <si>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VERZUGSZINSEN</t>
  </si>
  <si>
    <t>INTERESSI DI MORA</t>
  </si>
  <si>
    <t>550.400.10</t>
  </si>
  <si>
    <t>550.500.00</t>
  </si>
  <si>
    <t>ANDERE PASSIVZINSEN</t>
  </si>
  <si>
    <t>ALTRI INTERESSI PASSIVI</t>
  </si>
  <si>
    <t>550.500.10</t>
  </si>
  <si>
    <t>550.900.00</t>
  </si>
  <si>
    <t>ANDERE FINANZAUFWÄNDE</t>
  </si>
  <si>
    <t>550.900.10</t>
  </si>
  <si>
    <t>ALTRI ONERI FINANZIARI</t>
  </si>
  <si>
    <t>Altri oneri finanziari</t>
  </si>
  <si>
    <t>560.000.00</t>
  </si>
  <si>
    <t>560</t>
  </si>
  <si>
    <t>AUSSERORDENTLICHE AUFWÄNDE</t>
  </si>
  <si>
    <t>SOPRAVVENIENZE PASSIVE</t>
  </si>
  <si>
    <t>560.100.00</t>
  </si>
  <si>
    <t>E.2.B.3.2.G</t>
  </si>
  <si>
    <t>Altre sopravvenienze passive v/terzi</t>
  </si>
  <si>
    <t>28.5) (minus) Oneri straordinari (al netto proventi)</t>
  </si>
  <si>
    <t>E.2.b</t>
  </si>
  <si>
    <t>560.100.20</t>
  </si>
  <si>
    <t>PASSIVRUNDUNGEN</t>
  </si>
  <si>
    <t>ARROTONDAMENTI PASSIVI</t>
  </si>
  <si>
    <t>Altri oneri straordinari</t>
  </si>
  <si>
    <t>560.100.30</t>
  </si>
  <si>
    <t>PREISNACHLÄSSE UND VERGÜNSTIGUNGEN</t>
  </si>
  <si>
    <t>560.200.00</t>
  </si>
  <si>
    <t>INSUSSISTENZE DELL'ATTIVO</t>
  </si>
  <si>
    <t>560.300.00</t>
  </si>
  <si>
    <t>DIFFERENZE PASSIVE DI CAMBIO</t>
  </si>
  <si>
    <t>560.300.10</t>
  </si>
  <si>
    <t>DIFFERENZE PASSIVE DI CAMBIO REALIZZATE</t>
  </si>
  <si>
    <t>Perdite su cambi</t>
  </si>
  <si>
    <t>560.300.20</t>
  </si>
  <si>
    <t>DIFFERENZE PASSIVE DI CAMBIO NON REALIZZATE</t>
  </si>
  <si>
    <t>570.000.00</t>
  </si>
  <si>
    <t>570</t>
  </si>
  <si>
    <t>ABWERTUNGEN FÜR WERTBERICHTIGUNGEN VON FINANZAKTIVA</t>
  </si>
  <si>
    <t>SVALUTAZIONI PER RETTIFICHE DI VALORE DI ATTIVITÀ FINANZIARIA</t>
  </si>
  <si>
    <t>570.100.00</t>
  </si>
  <si>
    <t>570.100.10</t>
  </si>
  <si>
    <t>Svalutazioni</t>
  </si>
  <si>
    <t>D.2</t>
  </si>
  <si>
    <t>570.100.20</t>
  </si>
  <si>
    <t>ABWERTUNGEN FÜR BETEILIGUNGEN AUS DEM UMLAUFVERMÖGEN</t>
  </si>
  <si>
    <t>SVALUTAZIONE PARTECIPAZIONI ATTIVO CIRCOLANTE</t>
  </si>
  <si>
    <t>570.100.30</t>
  </si>
  <si>
    <t>ABWERTUNGEN FÜR WERTPAPIERE AUS DEM UMLAUFVERMÖGEN</t>
  </si>
  <si>
    <t>SVALUTAZIONE TITOLI ATTIVO CIRCOLANTE</t>
  </si>
  <si>
    <t>570.100.40</t>
  </si>
  <si>
    <t>ABWERTUNGEN FÜR BETEILIGUNGEN AUS DEM ANLAGEVERMÖGEN</t>
  </si>
  <si>
    <t>SVALUTAZIONE PARTECIPAZIONI IMMOBILIZZATE</t>
  </si>
  <si>
    <t>570.100.50</t>
  </si>
  <si>
    <t>ABWERTUNGEN FÜR WERTPAPIERE AUS DEM ANLAGEVERMÖGEN</t>
  </si>
  <si>
    <t>SVALUTAZIONE TITOLI IMMOBILIZZATI</t>
  </si>
  <si>
    <t>580.000.00</t>
  </si>
  <si>
    <t>580</t>
  </si>
  <si>
    <t>VERÄUSSERUNGSVERLUSTE</t>
  </si>
  <si>
    <t>MINUSVALENZE</t>
  </si>
  <si>
    <t>580.100.00</t>
  </si>
  <si>
    <t>580.100.10</t>
  </si>
  <si>
    <t>E.2.A</t>
  </si>
  <si>
    <t>Minusvalenze</t>
  </si>
  <si>
    <t>580.200.00</t>
  </si>
  <si>
    <t>580.200.10</t>
  </si>
  <si>
    <t>E.2.a</t>
  </si>
  <si>
    <t>590.000.00</t>
  </si>
  <si>
    <t>590</t>
  </si>
  <si>
    <t>STEUERN UND GEBÜHREN</t>
  </si>
  <si>
    <t>IMPOSTE E TASSE</t>
  </si>
  <si>
    <t>590.100.00</t>
  </si>
  <si>
    <t>IRES</t>
  </si>
  <si>
    <t>590.100.10</t>
  </si>
  <si>
    <t>IRES AUF INSTITUTIONELLE TÄTIGKEIT</t>
  </si>
  <si>
    <t>IRES SU ATTIVITA' ISTITUZIONALE</t>
  </si>
  <si>
    <t>Y.2.A</t>
  </si>
  <si>
    <t>IRES su attività istituzionale</t>
  </si>
  <si>
    <t>30) IRPEG/IRES</t>
  </si>
  <si>
    <t>590.100.20</t>
  </si>
  <si>
    <t>IRES AUF WIRTSCHAFTLICHE TÄTIGKEIT</t>
  </si>
  <si>
    <t>IRES SU ATTIVITA' COMMERCIALE</t>
  </si>
  <si>
    <t>Y.2.B</t>
  </si>
  <si>
    <t>IRES su attività commerciale</t>
  </si>
  <si>
    <t>590.200.00</t>
  </si>
  <si>
    <t>WERTSCHÖPFUNGSSTEUER</t>
  </si>
  <si>
    <t>IRAP</t>
  </si>
  <si>
    <t>590.200.10</t>
  </si>
  <si>
    <t>voce</t>
  </si>
  <si>
    <t>1.) Kosten  inklusive passive Mobilität</t>
  </si>
  <si>
    <t>1.) costi compresa mobilità passiva</t>
  </si>
  <si>
    <t>davon außerordentliche Aufwände</t>
  </si>
  <si>
    <t>di cui oneri straordinari</t>
  </si>
  <si>
    <t>2.) Finanzierung</t>
  </si>
  <si>
    <t>2.) finanziamento</t>
  </si>
  <si>
    <t>a) Mittel aus Gewinnvorträgen</t>
  </si>
  <si>
    <t>a) riserve da riporto utili</t>
  </si>
  <si>
    <t>b) Eigenmittel (Ticket u.s.w.)</t>
  </si>
  <si>
    <t>b) entrate proprie (ticket ecc.)</t>
  </si>
  <si>
    <t>c) Finanzerträge</t>
  </si>
  <si>
    <t>c) proventi finanziari</t>
  </si>
  <si>
    <t>d) Mittel aus dem LHH</t>
  </si>
  <si>
    <t>d) fondi dal bilancio provinciale</t>
  </si>
  <si>
    <t>e) Sterilisierungen</t>
  </si>
  <si>
    <t>e) sterilizzazioni</t>
  </si>
  <si>
    <t>f) Aktive Mobilität</t>
  </si>
  <si>
    <t>f) mobilità attiva</t>
  </si>
  <si>
    <t>g) außerordentliche Erträge</t>
  </si>
  <si>
    <t>g) proventi straordinari</t>
  </si>
  <si>
    <t>IRAP relativa ad attività di libera professione (intramoenia)</t>
  </si>
  <si>
    <t>590.210.00</t>
  </si>
  <si>
    <t>VORAUSGEZAHLTE STEUERN</t>
  </si>
  <si>
    <t>IMPOSTE ANTICIPATE</t>
  </si>
  <si>
    <t>590.210.10</t>
  </si>
  <si>
    <t>590.220.00</t>
  </si>
  <si>
    <t>AUFGESCHOBENE STEUERN</t>
  </si>
  <si>
    <t>IMPOSTE DIFFERITE</t>
  </si>
  <si>
    <t>590.220.10</t>
  </si>
  <si>
    <t>ZUWEISUNGEN AN RÜCKSTELLUNG FÜR AUFGESCHOBENE STEUERN</t>
  </si>
  <si>
    <t>ACCANTONAMENTO AL FONDO IMPOSTE DIFFERITE</t>
  </si>
  <si>
    <t>590.300.00</t>
  </si>
  <si>
    <t>REGISTERGEBÜHREN - STEMPELSTEUERN</t>
  </si>
  <si>
    <t xml:space="preserve">IMPOSTE DI REGISTRO - IMPOSTE DI BOLLO </t>
  </si>
  <si>
    <t>590.300.10</t>
  </si>
  <si>
    <t>590.400.00</t>
  </si>
  <si>
    <t>GEMEINDESTEUERN UND -GEBÜHREN</t>
  </si>
  <si>
    <t>IMPOSTE E TASSE COMUNALI</t>
  </si>
  <si>
    <t>590.400.10</t>
  </si>
  <si>
    <t>TASSA COMUNALE SMALTIMENTO RIFIUTI</t>
  </si>
  <si>
    <t>590.500.00</t>
  </si>
  <si>
    <t>KRAFTFAHRZEUGSTEUER</t>
  </si>
  <si>
    <t>TASSE DI CIRCOLAZIONE AUTOMEZZI</t>
  </si>
  <si>
    <t>590.500.10</t>
  </si>
  <si>
    <t>590.600.00</t>
  </si>
  <si>
    <t>590.600.10</t>
  </si>
  <si>
    <t>590.900.00</t>
  </si>
  <si>
    <t>VERSCHIEDENE STEUERN UND GEBÜHREN</t>
  </si>
  <si>
    <t>IMPOSTE E TASSE DIVERSE</t>
  </si>
  <si>
    <t>590.900.10</t>
  </si>
  <si>
    <t>600.000.00</t>
  </si>
  <si>
    <t>VERÄNDERUNGEN DER RESTBESTÄNDE (ANFANGSBESTÄNDE - ENDBESTÄNDE)</t>
  </si>
  <si>
    <t>VARIAZIONE DELLE RIMANENZE  (RIM. INIZ. - RIM. FIN.)</t>
  </si>
  <si>
    <t>600.100.00</t>
  </si>
  <si>
    <t>VARIAZIONE DELLE SCORTE SANITARIE</t>
  </si>
  <si>
    <t>600.200.00</t>
  </si>
  <si>
    <t>VARIAZIONE DELLE SCORTE NON SANITARIE</t>
  </si>
  <si>
    <t>MATERIAL UND ZUBEHÖR FÜR INSTANDHALTUNG VON MEDIZINISCHEN GERÄTEN</t>
  </si>
  <si>
    <t>MATERIALI ED ACCESSORI PER MANUTENZIONE DI ATTREZZATURE SANITARIE</t>
  </si>
  <si>
    <t>320.200.10</t>
  </si>
  <si>
    <t>320.300.00</t>
  </si>
  <si>
    <t>MATERIAL UND ZUBEHÖR FÜR INSTANDHALTUNG VON GÜTERN DES ÖKONOMAT UND SONSTIGEN GÜTERN</t>
  </si>
  <si>
    <t>MATERIALI ED ACCESSORI PER MANUTENZIONE DI ATTREZZATURE ECONOMALI ED ALTRI BENI</t>
  </si>
  <si>
    <t>320.300.10</t>
  </si>
  <si>
    <t>320.400.00</t>
  </si>
  <si>
    <t>MATERIAL UND ZUBEHÖR FÜR INSTANDHALTUNG VON FAHRZEUGEN</t>
  </si>
  <si>
    <t>320.400.10</t>
  </si>
  <si>
    <t>330.000.00</t>
  </si>
  <si>
    <t>330</t>
  </si>
  <si>
    <t>330.100.00</t>
  </si>
  <si>
    <t>DIENSTLEISTUNGEN FÜR INSTANDHALTUNG VON UNBEWEGLICHEN GÜTERN</t>
  </si>
  <si>
    <t>SERVIZI PER MANUTENZIONE DI IMMOBILI</t>
  </si>
  <si>
    <t>330.100.10</t>
  </si>
  <si>
    <t>B.3.A</t>
  </si>
  <si>
    <t>04) Manutenzioni</t>
  </si>
  <si>
    <t>B.2.g</t>
  </si>
  <si>
    <t>330.200.00</t>
  </si>
  <si>
    <t>DIENSTLEISTUNGEN FÜR INSTANDHALTUNG VON MEDIZINISCHEN GERÄTEN</t>
  </si>
  <si>
    <t>SERVIZI PER MANUTENZIONE DI ATTREZZATURE SANITARIE</t>
  </si>
  <si>
    <t>330.200.10</t>
  </si>
  <si>
    <t>B.3.C</t>
  </si>
  <si>
    <t>330.300.00</t>
  </si>
  <si>
    <t>DIENSTLEISTUNGEN FÜR INSTANDHALTUNG VON GERÄTEN DES ÖKONOMATS</t>
  </si>
  <si>
    <t>SERVIZI PER MANUTENZIONE DI ATTREZZATURE ECONOMALI ED ALTRI BENI</t>
  </si>
  <si>
    <t>330.300.10</t>
  </si>
  <si>
    <t>DIENSTLEISTUNGEN FÜR INSTANDHALTUNG VON SOFTWARE</t>
  </si>
  <si>
    <t>SERVIZI PER MANUTENZIONE DI SOFTWARE</t>
  </si>
  <si>
    <t>330.300.90</t>
  </si>
  <si>
    <t>DIENSTLEISTUNGEN FÜR INSTANDHALTUNG VON ÖKONOMATS- UND SONSTIGEN GÜTERN</t>
  </si>
  <si>
    <t>SERVIZI PER MANUTENZIONE DI ATTREZZATURE ECONOMALE ED ALTRI BENI</t>
  </si>
  <si>
    <t>330.400.00</t>
  </si>
  <si>
    <t>DIENSTLEISTUNGEN FÜR INSTANDHALTUNG VON FAHRZEUGEN</t>
  </si>
  <si>
    <t>SERVIZI PER MANUTENZIONE AUTOMEZZI</t>
  </si>
  <si>
    <t>330.400.10</t>
  </si>
  <si>
    <t>340.000.00</t>
  </si>
  <si>
    <t>340</t>
  </si>
  <si>
    <t>ERWERB VON IN AUFTRAG GEGEBENEN DIENSTLEISTUNGEN</t>
  </si>
  <si>
    <t>ACQUISTI DI SERVIZI APPALTATI</t>
  </si>
  <si>
    <t>340.100.00</t>
  </si>
  <si>
    <t>WÄSCHEREI</t>
  </si>
  <si>
    <t>LAVANDERIA</t>
  </si>
  <si>
    <t>340.100.10</t>
  </si>
  <si>
    <t>B.2.B.1.1</t>
  </si>
  <si>
    <t>Lavanderia</t>
  </si>
  <si>
    <t>03) Servizia appaltati</t>
  </si>
  <si>
    <t>B.2.f</t>
  </si>
  <si>
    <t>340.150.00</t>
  </si>
  <si>
    <t>REINIGUNG</t>
  </si>
  <si>
    <t>PULIZIA</t>
  </si>
  <si>
    <t>340.150.10</t>
  </si>
  <si>
    <t>Pulizia</t>
  </si>
  <si>
    <t>340.200.00</t>
  </si>
  <si>
    <t>MENSA</t>
  </si>
  <si>
    <t>340.200.10</t>
  </si>
  <si>
    <t>340.250.00</t>
  </si>
  <si>
    <t xml:space="preserve">HEIZUNG </t>
  </si>
  <si>
    <t>RISCALDAMENTO</t>
  </si>
  <si>
    <t>340.250.10</t>
  </si>
  <si>
    <t>Riscaldamento</t>
  </si>
  <si>
    <t>340.300.00</t>
  </si>
  <si>
    <t>DIENSTLEISTUNGEN ZUR DATENVERARBEITUNG</t>
  </si>
  <si>
    <t>SERVIZI DI ELABORAZIONE DATI</t>
  </si>
  <si>
    <t>340.300.10</t>
  </si>
  <si>
    <t>B.2.B.1.5</t>
  </si>
  <si>
    <t>340.350.00</t>
  </si>
  <si>
    <t>SERVIZI DI TRASPORTO SANITARI</t>
  </si>
  <si>
    <t>340.350.10</t>
  </si>
  <si>
    <t>340.500.60</t>
  </si>
  <si>
    <t>ALTRE CONSULENZE SANITARIE</t>
  </si>
  <si>
    <t>340.500.80</t>
  </si>
  <si>
    <t>BERATUNGEN IN DEN BEREICHEN TECHNIK, STEUER UND VERWALTUNG VON SANITÄTSBETRIEBEN AUSSERHALB DES LANDES</t>
  </si>
  <si>
    <t>CONSULENZE TECNICHE, FISCALI ED AMMINISTRATIVE DA PARTE DELLE AZIENDE SANITARIE EXTRA PAB</t>
  </si>
  <si>
    <t>340.500.90</t>
  </si>
  <si>
    <t>ANDERE BERATUNGEN IN DEN BEREICHEN TECHNIK, STEUER UND VERWALTUNG</t>
  </si>
  <si>
    <t>ALTRE CONSULENZE TECNICHE, FISCALI ED AMMINISTRATIVE</t>
  </si>
  <si>
    <t>Consulenze non sanitarie da privato</t>
  </si>
  <si>
    <t>340.900.00</t>
  </si>
  <si>
    <t>ALTRI SERVIZI RESI DA PRIVATI, DA ASSOCIAZIONI E DA ENTI PUBBLICI</t>
  </si>
  <si>
    <t>340.900.10</t>
  </si>
  <si>
    <t>340.900.20</t>
  </si>
  <si>
    <t>340.900.30</t>
  </si>
  <si>
    <t>FAMILIENBERATUNGSSTELLEN</t>
  </si>
  <si>
    <t>CONSULTORI FAMILIARI</t>
  </si>
  <si>
    <t>Altri servizi sanitari da privato</t>
  </si>
  <si>
    <t>340.900.40</t>
  </si>
  <si>
    <t>SERVIZIO PER LA MESSA A DISPOSIZIONE DI PERSONALE SANITARIO</t>
  </si>
  <si>
    <t>350.000.00</t>
  </si>
  <si>
    <t>GEBÜHREN</t>
  </si>
  <si>
    <t>UTENZE</t>
  </si>
  <si>
    <t>350.100.00</t>
  </si>
  <si>
    <t>ELEKTRISCHE ENERGIE</t>
  </si>
  <si>
    <t>ENERGIA ELETTRICA</t>
  </si>
  <si>
    <t>350.100.10</t>
  </si>
  <si>
    <t>Utenze elettricità</t>
  </si>
  <si>
    <t>05) Utenze</t>
  </si>
  <si>
    <t>B.2.h</t>
  </si>
  <si>
    <t>350.200.00</t>
  </si>
  <si>
    <t>TRINK- UND ABWASSER</t>
  </si>
  <si>
    <t>ACQUA POTABILE E DI RIFIUTO</t>
  </si>
  <si>
    <t>350.200.10</t>
  </si>
  <si>
    <t>Altre utenze</t>
  </si>
  <si>
    <t>BANCHE DATI</t>
  </si>
  <si>
    <t>350.600.10</t>
  </si>
  <si>
    <t>350.900.00</t>
  </si>
  <si>
    <t>VERSCHIEDENE GEBÜHREN</t>
  </si>
  <si>
    <t>UTENZE VARIE</t>
  </si>
  <si>
    <t>350.900.10</t>
  </si>
  <si>
    <t>360.000.00</t>
  </si>
  <si>
    <t>360.100.00</t>
  </si>
  <si>
    <t>KONVENTIONEN FÜR ALLGEMEIN-ÄRZTLICHE BETREUUNG</t>
  </si>
  <si>
    <t>CONVENZIONI PER ASSISTENZA MEDICO GENERICA</t>
  </si>
  <si>
    <t>360.100.10</t>
  </si>
  <si>
    <t>VERGÜTUNGEN - KONVENTIONEN FÜR ALLGEMEIN-ÄRZTLICHE BETREUUNG</t>
  </si>
  <si>
    <t>COMPENSI - ASSISTENZA MEDICO GENERICA</t>
  </si>
  <si>
    <t>B.2.A.1.1.A</t>
  </si>
  <si>
    <t xml:space="preserve">10) Assistenza sanitaria di base </t>
  </si>
  <si>
    <t>B.2.d</t>
  </si>
  <si>
    <t>360.100.20</t>
  </si>
  <si>
    <t>SOZIALABGABEN - KONVENTIONEN FÜR ALLGEMEIN-ÄRZTLICHE BETREUUNG</t>
  </si>
  <si>
    <t>ONERI SOCIALI - ASSISTENZA MEDICO GENERICA</t>
  </si>
  <si>
    <t>360.100.30</t>
  </si>
  <si>
    <t>KRANKENVERSICHERUNGSPRÄMIEN - KONVENTIONEN FÜR ALLGEMEIN - ÄRZTLICHE BETREUUNG</t>
  </si>
  <si>
    <t>PREMI ASSICURATIVI MALATTIA - ASSISTENZA MEDICO GENERICA</t>
  </si>
  <si>
    <t>360.200.00</t>
  </si>
  <si>
    <t>CONVENZIONI PER ASSISTENZA PEDIATRICA</t>
  </si>
  <si>
    <t>360.200.10</t>
  </si>
  <si>
    <t>COMPENSI - ASSISTENZA PEDIATRICA</t>
  </si>
  <si>
    <t>B.2.A.1.1.B</t>
  </si>
  <si>
    <t>360.200.20</t>
  </si>
  <si>
    <t>ONERI SOCIALI - ASSISTENZA PEDIATRICA</t>
  </si>
  <si>
    <t>720.300.90</t>
  </si>
  <si>
    <t>ERLÖSE FÜR VERWALTUNGS- UND FÜHRUNGSLEISTUNGEN FÜR ANDERE SUBJEKTE</t>
  </si>
  <si>
    <t>PRESTAZIONI AMMINISTRATIVE E GESTIONALI AD ALTRI SOGGETTI</t>
  </si>
  <si>
    <t>720.400.00</t>
  </si>
  <si>
    <t xml:space="preserve">CONSULENZE </t>
  </si>
  <si>
    <t>A.2.B</t>
  </si>
  <si>
    <t>Ricavi per prestazioni non sanitarie</t>
  </si>
  <si>
    <t>720.400.20</t>
  </si>
  <si>
    <t>720.400.21</t>
  </si>
  <si>
    <t>720.400.90</t>
  </si>
  <si>
    <t>CONSULENZE SANITARIE AD ALTRI SOGGETTI</t>
  </si>
  <si>
    <t>720.400.91</t>
  </si>
  <si>
    <t>CONSULENZE NON SANITARIE AD ALTRI SOGGETTI</t>
  </si>
  <si>
    <t>720.500.00</t>
  </si>
  <si>
    <t>ERLÖSE AUS LEISTUNGEN FÜR PRIVATE</t>
  </si>
  <si>
    <t>RICAVI PER PRESTAZIONI A PRIVATI</t>
  </si>
  <si>
    <t>720.500.10</t>
  </si>
  <si>
    <t>720.500.20</t>
  </si>
  <si>
    <t>720.500.30</t>
  </si>
  <si>
    <t>720.500.40</t>
  </si>
  <si>
    <t>DIFFERENZEN AUS UNTERBRINGUNG IN SONDERZIMMERN</t>
  </si>
  <si>
    <t>DIFFERENZE ALBERGHIERE CAMERE SPECIALI</t>
  </si>
  <si>
    <t>720.500.50</t>
  </si>
  <si>
    <t>BENÜTZUNG VON TELEFON UND FERNSEHEN</t>
  </si>
  <si>
    <t>USO TELEFONO E TV</t>
  </si>
  <si>
    <t>720.500.60</t>
  </si>
  <si>
    <t>BEGLEITPFLEGESATZ</t>
  </si>
  <si>
    <t>RETTA  ACCOMPAGNATORI</t>
  </si>
  <si>
    <t>720.600.00</t>
  </si>
  <si>
    <t>ERLÖSE AUS TIERÄRZTLICHEN LEISTUNGEN</t>
  </si>
  <si>
    <t>RICAVI PER PRESTAZIONI VETERINARIE</t>
  </si>
  <si>
    <t>720.600.10</t>
  </si>
  <si>
    <t>VERGÜTUNGEN - KONVENTIONEN FÜR INTERNE FACHÄRZTLICHE BETREUUNG</t>
  </si>
  <si>
    <t>COMPENSI - ASSISTENZA SPECIALISTICA INTERNA</t>
  </si>
  <si>
    <t>da privato - Medici SUMAI</t>
  </si>
  <si>
    <t>12) Acq. Prest. san. - assist. special.conv.</t>
  </si>
  <si>
    <t>B.2.e</t>
  </si>
  <si>
    <t>380.100.20</t>
  </si>
  <si>
    <t>SOZIALABGABEN FÜR INTERNE FACHÄRZTLICHE BETREUUNG</t>
  </si>
  <si>
    <t>ONERI SOCIALI - ASSISTENZA SPECIALISTICA INTERNA</t>
  </si>
  <si>
    <t>380.200.00</t>
  </si>
  <si>
    <t>ACCANTONAMENTO FONDO PREMIO OPEROSITÀ (SUMAI)</t>
  </si>
  <si>
    <t>380.200.10</t>
  </si>
  <si>
    <t>380.900.00</t>
  </si>
  <si>
    <t>SONSTIGE KONVENTIONEN FÜR INTERNE FACHÄRZTLICHE BETREUUNG</t>
  </si>
  <si>
    <t>ALTRE CONVENZIONI SANITARIE - ASSISTENZA SPECIALISTICA INTERNA</t>
  </si>
  <si>
    <t>380.900.10</t>
  </si>
  <si>
    <t>390.000.00</t>
  </si>
  <si>
    <t>390</t>
  </si>
  <si>
    <t>KONVENTIONEN FÜR EXTERNE FACHÄRZTLICHE BETREUUNG</t>
  </si>
  <si>
    <t>CONVENZIONI SANITARIE PER ASSISTENZA SPECIALISTICA ESTERNA</t>
  </si>
  <si>
    <t>390.100.00</t>
  </si>
  <si>
    <t>390.100.10</t>
  </si>
  <si>
    <t>390.100.20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</si>
  <si>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</si>
  <si>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</si>
  <si>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</si>
  <si>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</si>
  <si>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</si>
  <si>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720.600.20</t>
  </si>
  <si>
    <t>720.700.00</t>
  </si>
  <si>
    <t>ERLÖSE AUS FREIBERUFLICHER TÄTIGKEIT</t>
  </si>
  <si>
    <t>RICAVI PER PRESTAZIONI LIBERO-PROFESSIONALI</t>
  </si>
  <si>
    <t>720.700.10</t>
  </si>
  <si>
    <t>Ricavi per prestazioni sanitarie intramoenia - Area specialistica</t>
  </si>
  <si>
    <t>720.750.00</t>
  </si>
  <si>
    <t>750</t>
  </si>
  <si>
    <t xml:space="preserve">ERLÖSE AUS ARBEITSMEDIZINISCHEN UND RECHTSMEDIZINISCHEN LEISTUNGEN </t>
  </si>
  <si>
    <t>RICAVI PER PRESTAZIONI MEDICINA DEL LAVORO E MEDICINA LEGALE</t>
  </si>
  <si>
    <t>720.750.10</t>
  </si>
  <si>
    <t>720.750.20</t>
  </si>
  <si>
    <t>ERLÖSE AUS ARBEITSMEDIZINISCHEN UND RECHTSMEDIZINISCHEN LEISTUNGEN - PRIVATE</t>
  </si>
  <si>
    <t>400.700.00</t>
  </si>
  <si>
    <t>400.700.10</t>
  </si>
  <si>
    <t>400.700.20</t>
  </si>
  <si>
    <t>16) Assistenza aggiuntiva</t>
  </si>
  <si>
    <t>400.700.30</t>
  </si>
  <si>
    <t>400.700.40</t>
  </si>
  <si>
    <t>400.900.00</t>
  </si>
  <si>
    <t>THERMALBETREUUNG</t>
  </si>
  <si>
    <t>ASSISTENZA TERMALE</t>
  </si>
  <si>
    <t>400.900.10</t>
  </si>
  <si>
    <t>400.950.00</t>
  </si>
  <si>
    <t>950</t>
  </si>
  <si>
    <t>400.950.10</t>
  </si>
  <si>
    <t>410.000.00</t>
  </si>
  <si>
    <t>410</t>
  </si>
  <si>
    <t>410.100.00</t>
  </si>
  <si>
    <t>AUFENTHALTSBEZOGENE LEISTUNGEN</t>
  </si>
  <si>
    <t>COSTI PER PRESTAZIONI IN REGIME DI RICOVERO</t>
  </si>
  <si>
    <t>11) Acq. Prest. san. - assist. osped. in conv.</t>
  </si>
  <si>
    <t>B.2.a</t>
  </si>
  <si>
    <t>AA0310</t>
  </si>
  <si>
    <t>B)</t>
  </si>
  <si>
    <t>Altri beni e prodotti sanitari</t>
  </si>
  <si>
    <t>90</t>
  </si>
  <si>
    <t>15</t>
  </si>
  <si>
    <t>900</t>
  </si>
  <si>
    <t>120</t>
  </si>
  <si>
    <t>130</t>
  </si>
  <si>
    <t>LOCAZIONI PASSIVE - AREA NON SANITARIA</t>
  </si>
  <si>
    <t>430.200.00</t>
  </si>
  <si>
    <t>GEBÜHREN FÜR MIETE VON MEDIZINTECHNISCHEN GERÄTEN</t>
  </si>
  <si>
    <t>CANONI DI NOLEGGIO APPARECCHIATURE SANITARIE</t>
  </si>
  <si>
    <t>430.200.10</t>
  </si>
  <si>
    <t>B.4.B.1</t>
  </si>
  <si>
    <t>Canoni di noleggio - area sanitaria</t>
  </si>
  <si>
    <t>430.300.00</t>
  </si>
  <si>
    <t>GEBÜHREN FÜR MIETE VON NICHT-MEDIZINTECHNISCHEN GERÄTEN</t>
  </si>
  <si>
    <t>CANONI DI NOLEGGIO APPARECCHIATURE NON SANITARIE</t>
  </si>
  <si>
    <t>430.300.10</t>
  </si>
  <si>
    <t>GEBÜHREN FÜR MIETE VON HARD- UND SOFTWARE</t>
  </si>
  <si>
    <t>CANONI NOLEGGIO HARDWARE E SOFTWARE</t>
  </si>
  <si>
    <t>Canoni di noleggio - area non sanitaria</t>
  </si>
  <si>
    <t>430.300.90</t>
  </si>
  <si>
    <t>GEBÜHREN FÜR MIETE VON SONSTIGEN NICHT-MEDIZINTECHNISCHEN GERÄTEN</t>
  </si>
  <si>
    <t>CANONI DI NOLEGGIO ALTRE APPARECCHIATURE NON SANITARIE</t>
  </si>
  <si>
    <t>430.400.00</t>
  </si>
  <si>
    <t>GEBÜHREN FÜR MIETE VON KRAFTFAHRZEUGEN</t>
  </si>
  <si>
    <t>430.400.10</t>
  </si>
  <si>
    <t>CANONI DI NOLEGGIO AUTOMEZZI</t>
  </si>
  <si>
    <t>430.400.20</t>
  </si>
  <si>
    <t>MIETZINS FÜR ANDERE GÜTER</t>
  </si>
  <si>
    <t>CANONI DI NOLEGGIO ALTRI BENI</t>
  </si>
  <si>
    <t>430.500.00</t>
  </si>
  <si>
    <t>RATEN FÜR LEASING</t>
  </si>
  <si>
    <t>CANONI DI LEASING</t>
  </si>
  <si>
    <t>430.500.10</t>
  </si>
  <si>
    <t>RATEN FÜR LEASING VON MEDIZINTECHNISCHEN GERÄTEN</t>
  </si>
  <si>
    <t>CANONI DI LEASING APPARECCHIATURE SANITARIE</t>
  </si>
  <si>
    <t>Canoni di leasing - area sanitaria</t>
  </si>
  <si>
    <t>430.500.20</t>
  </si>
  <si>
    <t>RATEN FÜR LEASING VON NICHT-MEDIZINTECHNISCHEN GERÄTEN</t>
  </si>
  <si>
    <t>Kapitalisierte Kosten</t>
  </si>
  <si>
    <t>Costi capitalizzati</t>
  </si>
  <si>
    <t>AUFWENDUNGEN FÜR DIE PRODUKTION</t>
  </si>
  <si>
    <t>COSTI DELLA PRODUZIONE</t>
  </si>
  <si>
    <t>Einkäufe von Gütern</t>
  </si>
  <si>
    <t>Acquisti di beni</t>
  </si>
  <si>
    <t>460.200.20</t>
  </si>
  <si>
    <t>VERANSTALTUNGEN UND EVENTS</t>
  </si>
  <si>
    <t>MANIFESTAZIONI ED EVENTI</t>
  </si>
  <si>
    <t>460.250.00</t>
  </si>
  <si>
    <t>KOSTEN FÜR STREITFÄLLE, SCHIEDSSPRÜCHE UND SCHADENSERSATZ</t>
  </si>
  <si>
    <t>COSTI PER LITI, ARBITRAGGI E RISARCIMENTI</t>
  </si>
  <si>
    <t>460.250.10</t>
  </si>
  <si>
    <t>RÜCKERSTATTUNG VON RECHTSKOSTEN AN DAS PERSONAL</t>
  </si>
  <si>
    <t>RIMBORSO SPESE LEGALI AL PERSONALE</t>
  </si>
  <si>
    <t>460.250.20</t>
  </si>
  <si>
    <t>RECHTSKOSTEN FÜR STREITFÄLLE UND SCHIEDSSPRÜCHE</t>
  </si>
  <si>
    <t>SPESE LEGALI PER LITI E ARBITRAGGI</t>
  </si>
  <si>
    <t>460.250.30</t>
  </si>
  <si>
    <t>KOSTEN FÜR SCHADENSERSATZ</t>
  </si>
  <si>
    <t>COSTI PER RISARCIMENTI</t>
  </si>
  <si>
    <t>460.350.00</t>
  </si>
  <si>
    <t>RÜCKERSTATTUNGEN AN DAS BEDIENSTETE PERSONAL AUFGRUND VON STRASSENUNFÄLLEN</t>
  </si>
  <si>
    <t>RIMBORSI AL PERSONALE DIPENDENTE IN SEGUITO A INCIDENTI STRADALI</t>
  </si>
  <si>
    <t>460.350.10</t>
  </si>
  <si>
    <t>460.400.00</t>
  </si>
  <si>
    <t>POSTSPESEN</t>
  </si>
  <si>
    <t>SPESE POSTALI</t>
  </si>
  <si>
    <t>460.400.10</t>
  </si>
  <si>
    <t>460.450.00</t>
  </si>
  <si>
    <t>STEMPEL UND MARKEN</t>
  </si>
  <si>
    <t>BOLLI E MARCHE</t>
  </si>
  <si>
    <t>460.450.10</t>
  </si>
  <si>
    <t>460.500.00</t>
  </si>
  <si>
    <t>ABBONAMENTI</t>
  </si>
  <si>
    <t>460.500.10</t>
  </si>
  <si>
    <t>460.550.00</t>
  </si>
  <si>
    <t>VERSICHERUNGSPRÄMIEN</t>
  </si>
  <si>
    <t>PREMI DI ASSICURAZIONE</t>
  </si>
  <si>
    <t>460.550.10</t>
  </si>
  <si>
    <t>VERSICHERUNGSPRÄMIEN - HAFTPFLICHTVERSICHERUNG FÜR DIE KRANKENHAUSTÄTIGKEIT</t>
  </si>
  <si>
    <t>PREMI DI ASSICURAZIONE - ASSICURAZIONE RCT ATTIVITÀ OSPEDALIERA</t>
  </si>
  <si>
    <t xml:space="preserve">Premi di assicurazione - R.C. Professionale </t>
  </si>
  <si>
    <t>460.550.20</t>
  </si>
  <si>
    <t>ANDERE VERSICHERUNGSPRÄMIEN</t>
  </si>
  <si>
    <t>ALTRI PREMI DI ASSICURAZIONE</t>
  </si>
  <si>
    <t>Premi di assicurazione - Altri premi assicurativi</t>
  </si>
  <si>
    <t>460.600.00</t>
  </si>
  <si>
    <t>BÜCHER, ZEITSCHRIFTEN UND TELEFONVERZEICHNISSE</t>
  </si>
  <si>
    <t>LIBRI, RIVISTE ED ELENCHI TELEFONICI</t>
  </si>
  <si>
    <t>460.600.10</t>
  </si>
  <si>
    <t>460.650.00</t>
  </si>
  <si>
    <t>650</t>
  </si>
  <si>
    <t>INKASSO- UND BANKSPESEN</t>
  </si>
  <si>
    <t>SPESE DI INCASSO E BANCARIE</t>
  </si>
  <si>
    <t>460.650.10</t>
  </si>
  <si>
    <t>460.700.00</t>
  </si>
  <si>
    <t>KONDOMINIUMSPESEN</t>
  </si>
  <si>
    <t>SPESE CONDOMINIALI</t>
  </si>
  <si>
    <t>460.700.10</t>
  </si>
  <si>
    <t>460.900.00</t>
  </si>
  <si>
    <t>SONSTIGE ALLGEMEINE VERWALTUNGSKOSTEN</t>
  </si>
  <si>
    <t>ALTRI COSTI GENERALI ED AMMINISTRATIVI</t>
  </si>
  <si>
    <t>460.900.10</t>
  </si>
  <si>
    <t>470.000.00</t>
  </si>
  <si>
    <t>470</t>
  </si>
  <si>
    <t>SANITÄTSSTELLENPLAN</t>
  </si>
  <si>
    <t>PERSONALE RUOLO SANITARIO</t>
  </si>
  <si>
    <t>470.100.00</t>
  </si>
  <si>
    <t>FESTE BEZÜGE - PERSONAL DES SANITÄTSSTELLENPLANS</t>
  </si>
  <si>
    <t>COMPETENZE FISSE - PERSONALE RUOLO SANITARIO</t>
  </si>
  <si>
    <t>470.100.10</t>
  </si>
  <si>
    <t xml:space="preserve">19) Personale  </t>
  </si>
  <si>
    <t>470.100.20</t>
  </si>
  <si>
    <t>470.100.30</t>
  </si>
  <si>
    <t>Anlage dynamische Tabelle Aufwände/Erträge</t>
  </si>
  <si>
    <t>PRODUKTIVITÄTSSTEIGERUNGSPRÄMIE - PERSONAL DES SANITÄTSSTELLENPLANS</t>
  </si>
  <si>
    <t>INCENTIVI  - PERSONALE RUOLO SANITARIO</t>
  </si>
  <si>
    <t>470.300.10</t>
  </si>
  <si>
    <t>470.300.20</t>
  </si>
  <si>
    <t>470.300.30</t>
  </si>
  <si>
    <t>470.600.00</t>
  </si>
  <si>
    <t>BETEILIGUNGEN AN DEN PFLEGESATZAUFSCHLÄGEN - PERSONAL DES SANITÄTSSTELLENPLANS</t>
  </si>
  <si>
    <t>COMPARTECIPAZIONI PER DIFFERENZA DI CLASSE - PERSONALE RUOLO SANITARIO</t>
  </si>
  <si>
    <t>470.600.10</t>
  </si>
  <si>
    <t>470.600.20</t>
  </si>
  <si>
    <t>470.700.00</t>
  </si>
  <si>
    <t>C)</t>
  </si>
  <si>
    <t>140</t>
  </si>
  <si>
    <t>400.500.25</t>
  </si>
  <si>
    <t>400.500.30</t>
  </si>
  <si>
    <t>B.2.A.12.3</t>
  </si>
  <si>
    <t xml:space="preserve"> da pubblico (Extraregione) non soggette a compensazione</t>
  </si>
  <si>
    <t>400.500.35</t>
  </si>
  <si>
    <t>AA0240</t>
  </si>
  <si>
    <t>220</t>
  </si>
  <si>
    <t>480.700.10</t>
  </si>
  <si>
    <t>480.700.15</t>
  </si>
  <si>
    <t>480.700.20</t>
  </si>
  <si>
    <t xml:space="preserve">RIMBORSI A FARMACIE PRIVATE ED ESERCIZI COMMERCIALI  PER PRODOTTI DIETETICI </t>
  </si>
  <si>
    <t>ASSISTENZA TERMALE  DA PRIVATO</t>
  </si>
  <si>
    <t>THERMALBETREUUNG VON PRIVATEN</t>
  </si>
  <si>
    <t>B.2.A.10.4</t>
  </si>
  <si>
    <t>400.900.20</t>
  </si>
  <si>
    <t>ASSISTENZA TERMALE DA PUBBLICO EXTRA PAB - FATTURATA</t>
  </si>
  <si>
    <t>THERMALBETREUUNG VON ÖFFENTLICHEN EINRICHTUNGEN AUSSERHALB DES LANDES -  VERRECHNET</t>
  </si>
  <si>
    <t>400.900.21</t>
  </si>
  <si>
    <t>B.2.A.10.3</t>
  </si>
  <si>
    <t>FORNITURA STRAORDINARIA PROTESI - LP 30/92</t>
  </si>
  <si>
    <t>AUSSERORDENTLICHE LIEFERUNG VON PROTHESEN - LG 30/92</t>
  </si>
  <si>
    <t>400.960.00</t>
  </si>
  <si>
    <t>960</t>
  </si>
  <si>
    <t>ACQUISTO PRESTAZIONI PER DISTRIBUZIONE DIRETTA FARMACI</t>
  </si>
  <si>
    <t>ANKAUF LEISTUNGEN FÜR DIREKTE MEDIKAMENTENVERTEILUNG</t>
  </si>
  <si>
    <t>400.960.05</t>
  </si>
  <si>
    <t>SPESE PER LA DISTRIBUZIONE DIRETTA DEI FARMACI - LEGGE N.405/2001 ART.8 LETT.A) - DA PUBBLICO (ALTRI SOGGETTI PUBBL.DELLA PAB)</t>
  </si>
  <si>
    <t>60</t>
  </si>
  <si>
    <t>490.000.00</t>
  </si>
  <si>
    <t>490</t>
  </si>
  <si>
    <t>PERSONAL DES TECHNISCHEN STELLENPLANS</t>
  </si>
  <si>
    <t>PERSONALE RUOLO TECNICO</t>
  </si>
  <si>
    <t>490.100.00</t>
  </si>
  <si>
    <t>FESTE BEZÜGE - PERSONAL DES TECHNISCHEN STELLENPLANS</t>
  </si>
  <si>
    <t>COMPETENZE FISSE - PERSONALE RUOLO TECNICO</t>
  </si>
  <si>
    <t>490.100.10</t>
  </si>
  <si>
    <t>490.100.20</t>
  </si>
  <si>
    <t>490.100.30</t>
  </si>
  <si>
    <t>490.100.40</t>
  </si>
  <si>
    <t>490.200.00</t>
  </si>
  <si>
    <t>ZUSÄTZLICHE BEZÜGE - PERSONAL DES TECHNISCHEN STELLENPLANS</t>
  </si>
  <si>
    <t>COMPETENZE ACCESSORIE - PERSONALE RUOLO TECNICO</t>
  </si>
  <si>
    <t>490.200.10</t>
  </si>
  <si>
    <t>490.200.20</t>
  </si>
  <si>
    <t>490.300.00</t>
  </si>
  <si>
    <t>PRODUKTIVITÄTSSTEIGERUNGSPRÄMIE - PERSONAL DES TECHNISCHEN STELLENPLANS</t>
  </si>
  <si>
    <t>INCENTIVI  - PERSONALE RUOLO TECNICO</t>
  </si>
  <si>
    <t>490.300.10</t>
  </si>
  <si>
    <t>490.300.20</t>
  </si>
  <si>
    <t>490.600.00</t>
  </si>
  <si>
    <t>SOZIALABGABEN - PERSONAL DES TECHNISCHEN STELLENPLANS</t>
  </si>
  <si>
    <t>ONERI SOCIALI - PERSONALE RUOLO TECNICO</t>
  </si>
  <si>
    <t>490.600.10</t>
  </si>
  <si>
    <t>490.600.20</t>
  </si>
  <si>
    <t>490.600.30</t>
  </si>
  <si>
    <t>490.600.40</t>
  </si>
  <si>
    <t>490.700.00</t>
  </si>
  <si>
    <t>490.700.10</t>
  </si>
  <si>
    <t>490.700.15</t>
  </si>
  <si>
    <t>490.700.20</t>
  </si>
  <si>
    <t>490.700.25</t>
  </si>
  <si>
    <t>490.700.30</t>
  </si>
  <si>
    <t>490.700.35</t>
  </si>
  <si>
    <t>490.700.40</t>
  </si>
  <si>
    <t>490.700.45</t>
  </si>
  <si>
    <t>490.700.60</t>
  </si>
  <si>
    <t>490.700.65</t>
  </si>
  <si>
    <t>500.000.00</t>
  </si>
  <si>
    <t>PERSONAL DES VERWALTUNGSSTELLENPLANS</t>
  </si>
  <si>
    <t>PERSONALE RUOLO AMMINISTRATIVO</t>
  </si>
  <si>
    <t>500.100.00</t>
  </si>
  <si>
    <t>FESTE BEZÜGE - PERSONAL DES VERWALTUNGSSTELLENPLANS</t>
  </si>
  <si>
    <t>COMPETENZE FISSE - PERSONALE RUOLO AMMINISTRATIVO</t>
  </si>
  <si>
    <t>500.100.10</t>
  </si>
  <si>
    <t>500.700.25</t>
  </si>
  <si>
    <t>500.700.30</t>
  </si>
  <si>
    <t>500.700.35</t>
  </si>
  <si>
    <t>500.700.40</t>
  </si>
  <si>
    <t>500.700.45</t>
  </si>
  <si>
    <t>500.700.60</t>
  </si>
  <si>
    <t>500.700.65</t>
  </si>
  <si>
    <t>510.000.00</t>
  </si>
  <si>
    <t>510</t>
  </si>
  <si>
    <t>SONSTIGE PERSONALKOSTEN</t>
  </si>
  <si>
    <t>ALTRI COSTI DI PERSONALE</t>
  </si>
  <si>
    <t>510.100.00</t>
  </si>
  <si>
    <t>510.100.10</t>
  </si>
  <si>
    <t>Compartecipazione al personale per att. Libero-prof. (intramoenia)</t>
  </si>
  <si>
    <t>510.150.00</t>
  </si>
  <si>
    <t>EXTERNES PERSONAL MIT PRIVATRECHTLICHEM VERTRAG</t>
  </si>
  <si>
    <t>PERSONALE ESTERNO CON CONTRATTO DI DIRITTO PRIVATO</t>
  </si>
  <si>
    <t>510.150.10</t>
  </si>
  <si>
    <t>510.150.11</t>
  </si>
  <si>
    <t>510.150.12</t>
  </si>
  <si>
    <t>510.150.13</t>
  </si>
  <si>
    <t>510.150.20</t>
  </si>
  <si>
    <t>510.160.00</t>
  </si>
  <si>
    <t>160</t>
  </si>
  <si>
    <t>230</t>
  </si>
  <si>
    <t>D)</t>
  </si>
  <si>
    <t>240</t>
  </si>
  <si>
    <t>Beiträge für laufende Ausgaben - von Region oder Autonomer Provinz für Anteil regionaler Gesundheitsfond</t>
  </si>
  <si>
    <t>Beiträge für laufende Ausgaben - außerhalb Fond</t>
  </si>
  <si>
    <t>Beiträge von Region oder Aut. Prov. (außerhalb Fond) - verwendungsgebunden</t>
  </si>
  <si>
    <t>Beiträge von Region oder Aut. Prov. (außerhalb Fond) - zusätzliche Bilanzmittel zur Deckung der WBS</t>
  </si>
  <si>
    <t>Beiträge von Region oder Aut. Prov. (außerhalb Fond) - zusätzliche Bilanzmittel zur Deckung außerhalb WBS</t>
  </si>
  <si>
    <t>Beiträge von Region oder Aut. Prov. (außerhalb Fond) - sonstiges</t>
  </si>
  <si>
    <t>Beiträge von öffentlichen Sanitätsbetrieben (außerhalb Fond)</t>
  </si>
  <si>
    <t>Beiträge für laufende Ausgaben - für Forschung</t>
  </si>
  <si>
    <t>vom Gesundheitsministerium für laufende Forschung</t>
  </si>
  <si>
    <t>vom Gesundheitsministerium für zielgerichtete Forschung</t>
  </si>
  <si>
    <t>von der Region und anderen öffentlichen Subjekten</t>
  </si>
  <si>
    <t>von Privaten</t>
  </si>
  <si>
    <t>Beiträge für laufende Ausgaben - von Privaten</t>
  </si>
  <si>
    <t>Berichtigung Beiträge für laufende Ausgaben für Zuweisung an Investitionen</t>
  </si>
  <si>
    <t>Verwendung Mittel aus nicht verwendeten Anteilen verwendungsgebundener Beiträge vorhergehender Geschäftsjahre</t>
  </si>
  <si>
    <t>Erlöse aus sanitären Leistungen und soziosanitären Leistungen von sanitärer Relevanz</t>
  </si>
  <si>
    <t>Erlöse aus sanitären und soziosanitären Leistungen - an öffentliche Sanitätsbetriebe</t>
  </si>
  <si>
    <t>Erlöse aus sanitären und soziosanitären Leistungen - Intramoenia</t>
  </si>
  <si>
    <t>Erlöse aus sanitären und soziosanitären Leistungen - sonstige</t>
  </si>
  <si>
    <t>Kostenbeiträge, Rückerlangungen und Rückerstattungen</t>
  </si>
  <si>
    <t>470.800.16</t>
  </si>
  <si>
    <t>470.800.21</t>
  </si>
  <si>
    <t>470.800.26</t>
  </si>
  <si>
    <t>Nichtleitendes Personal des Sanitätsstellenplans</t>
  </si>
  <si>
    <t>Leitendes Personal der anderen Stellenpläne</t>
  </si>
  <si>
    <t>Nicht leitendes Personal der anderen Stellenpläne</t>
  </si>
  <si>
    <t>Verschiedene Aufwendungen der Gebarung</t>
  </si>
  <si>
    <t>Abschreibungen des immateriellen Anlagevermögens</t>
  </si>
  <si>
    <t>Abschreibungen der Gebäude</t>
  </si>
  <si>
    <t>Abschreibungen des sonstigen materiellen Anlagevermögens</t>
  </si>
  <si>
    <t>Abwertungen des Anlagevermögens und der Forderungen</t>
  </si>
  <si>
    <t>Veränderungen der sanitären Restbestände</t>
  </si>
  <si>
    <t>Veränderungen der nicht sanitären Restbestände</t>
  </si>
  <si>
    <t>Rückstellungen</t>
  </si>
  <si>
    <t>Rückstellungen für Leistungsprämie</t>
  </si>
  <si>
    <t>Rückstellungen für nicht verwendete Anteile verwendungsgebundener Beiträge</t>
  </si>
  <si>
    <t>Summe B)</t>
  </si>
  <si>
    <t>DIFF. PRODUKTIONSWERT UND AUFWENDUNGEN FÜR DIE PROD. (A-B)</t>
  </si>
  <si>
    <t>Aktivzinsen und andere Finanzerträge</t>
  </si>
  <si>
    <t>Passivzinsen und andere Finanzaufwendungen</t>
  </si>
  <si>
    <t>Summe C)</t>
  </si>
  <si>
    <t>Summe D)</t>
  </si>
  <si>
    <t>Außerordentliche Erträge</t>
  </si>
  <si>
    <t>Veräußerungsgewinne</t>
  </si>
  <si>
    <t>Andere außerordentliche Erträge</t>
  </si>
  <si>
    <t>Außerordentliche Aufwendungen</t>
  </si>
  <si>
    <t>Veräußerungsverluste</t>
  </si>
  <si>
    <t>Andere außerordentliche Aufwendungen</t>
  </si>
  <si>
    <t>Summe E)</t>
  </si>
  <si>
    <t>JAHRESERGEBNIS VOR STEUERN  (A-B+C+D+E)</t>
  </si>
  <si>
    <t>STEUERN AUF DAS EINKOMMEN AUS DEM GESCHÄFTSJAHR</t>
  </si>
  <si>
    <t>Wertschöpfungssteuer für lohnabhängiges Personal</t>
  </si>
  <si>
    <t>Wertschöpfungssteuer für Mitarbeiter und dem lohnabhängigen Personal gleichgestelltes Personal</t>
  </si>
  <si>
    <t>Wertschöpfungssteuer für freiberufliche Tätigkeit (Intramoenia)</t>
  </si>
  <si>
    <t>Wertschöpfungssteuer auf wirtschaftliche Tätigkeit</t>
  </si>
  <si>
    <t>Zuweisungen an Rückstellungen für Steuern (Feststellungen, Erlasse, usw.)</t>
  </si>
  <si>
    <t>Summe Y)</t>
  </si>
  <si>
    <t>GEWINN (VERLUST) DES GESCHÄFTSJAHRES</t>
  </si>
  <si>
    <t>Jahr</t>
  </si>
  <si>
    <t xml:space="preserve">DESCRIZIONE ITALIANO </t>
  </si>
  <si>
    <t>BESCHREIBUNG DEUTSCH</t>
  </si>
  <si>
    <t>Codice informatico CE ministeriale</t>
  </si>
  <si>
    <t>PAY-BACK BEI ÜBERSCHREITUNG DER AUSGABENHÖCHSTGRENZE FÜR DIE PHARMAZEUTISCHE BETREUUNG AUF DEM TERRITORIUM</t>
  </si>
  <si>
    <t>A.5.E.1.1</t>
  </si>
  <si>
    <t>Pay-back per il superamento del tetto della spesa farmaceutica territoriale</t>
  </si>
  <si>
    <t>740.300.12</t>
  </si>
  <si>
    <t>PAY-BACK PER IL SUPERAMENTO DEL TETTO DELLA SPESA FARMACEUTICA OSPEDALIERA</t>
  </si>
  <si>
    <t>PAY-BACK BEI ÜBERSCHREITUNG DER AUSGABENHÖCHSTGRENZE FÜR DIE PHARMAZEUTISCHE BETREUUNG IM KRANKENHAUS</t>
  </si>
  <si>
    <t>A.5.E.1.2</t>
  </si>
  <si>
    <t>Pay-back per il superamento del tetto della spesa farmaceutica ospedaliera</t>
  </si>
  <si>
    <t>740.300.13</t>
  </si>
  <si>
    <t>PAY-BACK PER FARMACI SOTTOPOSTI A MONITORAGGIO AIFA</t>
  </si>
  <si>
    <t>PAY-BACK FÜR PHARMAZEUTISCHE PRODUKTE, DIE DER ÜBERWACHUNG DURCH DIE AIFA UNTERLIEGEN</t>
  </si>
  <si>
    <t>A.5.D.3</t>
  </si>
  <si>
    <t>Altri concorsi, recuperi e rimborsi da parte di altri soggetti pubblici</t>
  </si>
  <si>
    <t>RICAVI PER FORNITURE DI BENI</t>
  </si>
  <si>
    <t>A.5.D.2</t>
  </si>
  <si>
    <t>Rimborsi per acquisto beni da parte di altri soggetti pubblici</t>
  </si>
  <si>
    <t>RICAVI PER FORNITURE DI BENI AD ALTRI SOGGETTI</t>
  </si>
  <si>
    <t>E.1.B.1</t>
  </si>
  <si>
    <t>Proventi da donazioni e liberalità diverse</t>
  </si>
  <si>
    <t xml:space="preserve">LOCAZIONI ATTIVE  </t>
  </si>
  <si>
    <t>760.400.20</t>
  </si>
  <si>
    <t>LOCAZIONI ATTIVE  DA IMMOBILI DELLA PAB</t>
  </si>
  <si>
    <t>AKTIVMIETEN AUS IMMOBILIEN DES LANDES</t>
  </si>
  <si>
    <t>FINANZERTRÄGE AUS DEPOSITEN UND KASSAÜBERSCHÜSSEN</t>
  </si>
  <si>
    <t>C.1.B</t>
  </si>
  <si>
    <t>C.1.A</t>
  </si>
  <si>
    <t>Interessi attivi su c/tesoreria unica</t>
  </si>
  <si>
    <t>C.1.C</t>
  </si>
  <si>
    <t>C.2.A</t>
  </si>
  <si>
    <t>PROVENTI STRAORDINARI</t>
  </si>
  <si>
    <t>780.100.11</t>
  </si>
  <si>
    <t>Sopravvenienze attive v/terzi relative alla mobilità extraregionale</t>
  </si>
  <si>
    <t>780.100.12</t>
  </si>
  <si>
    <t>SOPRAVVENIENZE ATTIVE V/TERZI RELATIVE AL PERSONALE</t>
  </si>
  <si>
    <t>AUSSERORDENTLICHE ERTRÄGE GEGENÜBER DRITTEN BETREFFEND DAS PERSONAL</t>
  </si>
  <si>
    <t>Sopravvenienze attive v/terzi relative al personale</t>
  </si>
  <si>
    <t>780.100.13</t>
  </si>
  <si>
    <t>SOPRAVVENIENZE ATTIVE V/TERZI RELATIVE ALLE CONVENZIONI CON MEDICI DI BASE</t>
  </si>
  <si>
    <t>AUSSERORDENTLICHE ERTRÄGE GEGENÜBER DRITTEN BETREFFEND KONVENTIONEN FÜR GESUNDHEITLICHE GRUNDVERSORGUNG</t>
  </si>
  <si>
    <t>Dispositivi medici</t>
  </si>
  <si>
    <t>14</t>
  </si>
  <si>
    <t>16</t>
  </si>
  <si>
    <t>Prodotti chimici</t>
  </si>
  <si>
    <t>17</t>
  </si>
  <si>
    <t>Materiali e prodotti per uso veterinario</t>
  </si>
  <si>
    <t>18</t>
  </si>
  <si>
    <t>ACCANTONAMENTI AL FONDO ONERI PER ADEGUAMENTI TARIFFARI E PER RINNOVO CONVENZIONI</t>
  </si>
  <si>
    <t>535.650.10</t>
  </si>
  <si>
    <t>535.700.00</t>
  </si>
  <si>
    <t>ZUWEISUNGEN AN RÜCKSTELLUNGEN FÜR RISIKEN</t>
  </si>
  <si>
    <t xml:space="preserve">ACCANTONAMENTI AI FONDI RISCHI </t>
  </si>
  <si>
    <t>535.700.10</t>
  </si>
  <si>
    <t>ZUWEISUNGEN AN RÜCKSTELLUNGEN FÜR RISIKEN AUS STREITFÄLLEN, UND SCHIEDSSPRÜCHEN UND FÜR SCHADENERSATZ</t>
  </si>
  <si>
    <t>ACCANTONAMENTI AL FONDO RISCHI SU LITI, ARBITRAGGI E RISARCIMENTI</t>
  </si>
  <si>
    <t>Accantonamenti per cause civili ed oneri processuali</t>
  </si>
  <si>
    <t>535.700.20</t>
  </si>
  <si>
    <t>Accantonamenti per contenzioso personale dipendente</t>
  </si>
  <si>
    <t>535.700.90</t>
  </si>
  <si>
    <t>ZUWEISUNGEN AN SONSTIGEN RÜCKSTELLUNGEN FÜR RISIKEN</t>
  </si>
  <si>
    <t>ACCANTONAMENTI AD ALTRI FONDI RISCHI</t>
  </si>
  <si>
    <t>535.900.00</t>
  </si>
  <si>
    <t>ZUWEISUNGEN AN SONSTIGE RÜCKSTELLUNGEN</t>
  </si>
  <si>
    <t xml:space="preserve">ACCANTONAMENTI AD ALTRI FONDI </t>
  </si>
  <si>
    <t>535.900.90</t>
  </si>
  <si>
    <t>ACCANTONAMENTI AD ALTRI FONDI</t>
  </si>
  <si>
    <t>550.000.00</t>
  </si>
  <si>
    <t>FINANZAUFWAND</t>
  </si>
  <si>
    <t>ONERI FINANZIARI</t>
  </si>
  <si>
    <t>550.100.00</t>
  </si>
  <si>
    <t>INTERESSI PASSIVI PER ANTICIPAZIONI DI CASSA</t>
  </si>
  <si>
    <t>550.100.10</t>
  </si>
  <si>
    <t>27.5) (minus)Oneri finanziari (al netto proventi)</t>
  </si>
  <si>
    <t>550.200.00</t>
  </si>
  <si>
    <t>PASSIVZINSEN FÜR DARLEHEN</t>
  </si>
  <si>
    <t>INTERESSI PASSIVI SU MUTUI</t>
  </si>
  <si>
    <t>550.200.10</t>
  </si>
  <si>
    <t>Interessi passivi su mutui</t>
  </si>
  <si>
    <t>550.300.00</t>
  </si>
  <si>
    <t>INTERESSI PASSIVI SU ALTRE FORME DI CREDITO EX ART. 3 D.LGS. 502/92</t>
  </si>
  <si>
    <t>550.300.10</t>
  </si>
  <si>
    <t>Altri interessi passivi</t>
  </si>
  <si>
    <t>550.400.00</t>
  </si>
  <si>
    <t>01) Acq. Beni San.</t>
  </si>
  <si>
    <t>B.1.a</t>
  </si>
  <si>
    <t>300.150.00</t>
  </si>
  <si>
    <t>DIÄTPRODUKTE</t>
  </si>
  <si>
    <t xml:space="preserve">PRODOTTI DIETETICI </t>
  </si>
  <si>
    <t>300.150.10</t>
  </si>
  <si>
    <t>300.200.00</t>
  </si>
  <si>
    <t>MATERIALE PER LA PROFILASSI IGIENICO-SANITARIA</t>
  </si>
  <si>
    <t>300.600.00</t>
  </si>
  <si>
    <t>WERTSCHÖPFUNGSSTEUER BEDIENSTETES PERSONAL</t>
  </si>
  <si>
    <t>IRAP PERSONALE DIPENDENTE</t>
  </si>
  <si>
    <t>Y.1.A</t>
  </si>
  <si>
    <t>IRAP relativa a personale dipendente</t>
  </si>
  <si>
    <t>20) irap</t>
  </si>
  <si>
    <t>590.200.20</t>
  </si>
  <si>
    <t>IRAP relativa a collaboratori e personale assimilato a lavoro dipendente</t>
  </si>
  <si>
    <t>590.200.30</t>
  </si>
  <si>
    <t>WERTSCHÖFPUNGSSTEUER AUF WIRTSCHAFTLICHE TÄTIGKEIT</t>
  </si>
  <si>
    <t>IRAP SU ATTIVITÁ COMMERCIALI</t>
  </si>
  <si>
    <t>IRAP relativa ad attività commerciali</t>
  </si>
  <si>
    <t>590.200.40</t>
  </si>
  <si>
    <t>MATERIALI PER LA PULIZIA E DI CONVIVENZA</t>
  </si>
  <si>
    <t>310.300.00</t>
  </si>
  <si>
    <t>BRENNSTOFFE</t>
  </si>
  <si>
    <t>COMBUSTIBILI</t>
  </si>
  <si>
    <t>310.300.10</t>
  </si>
  <si>
    <t>METHAN - STADTGAS</t>
  </si>
  <si>
    <t>METANO - GAS DI CITTA'</t>
  </si>
  <si>
    <t>Combustibili, carburanti e lubrificanti</t>
  </si>
  <si>
    <t>310.300.90</t>
  </si>
  <si>
    <t>HEIZÖL UND ANDERE BRENNSTOFFE</t>
  </si>
  <si>
    <t>GASOLIO ED ALTRI COMBUSTIBILI</t>
  </si>
  <si>
    <t>310.400.00</t>
  </si>
  <si>
    <t>TREIB- UND SCHMIERSTOFFE</t>
  </si>
  <si>
    <t>CARBURANTI E LUBRIFICANTI</t>
  </si>
  <si>
    <t>310.400.10</t>
  </si>
  <si>
    <t>310.500.00</t>
  </si>
  <si>
    <t>CANCELLERIA, STAMPATI E MATERIALI DI CONSUMO PER L'INFORMATICA</t>
  </si>
  <si>
    <t>310.500.10</t>
  </si>
  <si>
    <t>Supporti informatici e cancelleria</t>
  </si>
  <si>
    <t>310.900.00</t>
  </si>
  <si>
    <t>ACQUISTI ALTRI BENI NON SANITARI</t>
  </si>
  <si>
    <t>310.900.10</t>
  </si>
  <si>
    <t>320.000.00</t>
  </si>
  <si>
    <t>320</t>
  </si>
  <si>
    <t>320.100.00</t>
  </si>
  <si>
    <t>MATERIAL UND ZUBEHÖR FÜR INSTANDHALTUNG VON UNBEWEGLICHEN GÜTERN</t>
  </si>
  <si>
    <t>MATERIALI ED ACCESSORI PER MANUTENZIONE DI IMMOBILI</t>
  </si>
  <si>
    <t>320.100.10</t>
  </si>
  <si>
    <t>B.1.B.5</t>
  </si>
  <si>
    <t>Materiale per la manutenzione</t>
  </si>
  <si>
    <t>320.200.00</t>
  </si>
  <si>
    <t>500.600.41</t>
  </si>
  <si>
    <t>500.700.11</t>
  </si>
  <si>
    <t>500.700.16</t>
  </si>
  <si>
    <t>500.700.21</t>
  </si>
  <si>
    <t>500.700.26</t>
  </si>
  <si>
    <t>500.700.31</t>
  </si>
  <si>
    <t>470.800.56</t>
  </si>
  <si>
    <t>56</t>
  </si>
  <si>
    <t>470.800.61</t>
  </si>
  <si>
    <t>360.300.00</t>
  </si>
  <si>
    <t>CONVENZIONI PER ASSISTENZA GUARDIA MEDICA FESTIVA E NOTTURNA</t>
  </si>
  <si>
    <t>360.300.10</t>
  </si>
  <si>
    <t>COMPENSI - ASSISTENZA GUARDIA MEDICA FESTIVA E NOTTURNA</t>
  </si>
  <si>
    <t>360.300.20</t>
  </si>
  <si>
    <t>ONERI SOCIALI - ASSISTENZA GUARDIA MEDICA FESTIVA E NOTTURNA</t>
  </si>
  <si>
    <t>360.300.30</t>
  </si>
  <si>
    <t>PREMI ASSICURATIVI MALATTIA - ASSISTENZA GUARDIA MEDICA FESTIVA E NOTTURNA</t>
  </si>
  <si>
    <t>360.400.00</t>
  </si>
  <si>
    <t>KONVENTIONEN ALLGEMEIN-ÄRZTLICHER URLAUBSDIENST</t>
  </si>
  <si>
    <t>CONVENZIONI PER ASSISTENZA GUARDIA MEDICA TURISTICA</t>
  </si>
  <si>
    <t>360.400.10</t>
  </si>
  <si>
    <t>VERGÜTUNGEN - KONVENTIONEN ALLGEMEIN-ÄRZTLICHER URLAUBSDIENST</t>
  </si>
  <si>
    <t>COMPENSI - ASSISTENZA GUARDIA MEDICA TURISTICA</t>
  </si>
  <si>
    <t>360.400.20</t>
  </si>
  <si>
    <t>SOZIALABGABEN -  KONVENTIONEN ALLGEMEIN-ÄRZTLICHER URLAUBSDIENST</t>
  </si>
  <si>
    <t>ONERI SOCIALI - ASSISTENZA GUARDIA MEDICA TURISTICA</t>
  </si>
  <si>
    <t>360.400.30</t>
  </si>
  <si>
    <t>KRANKENVERSICHERUNGSPRÄMIEN - KONVENTIONEN ALLGEMEIN-ÄRZTLICHER URLAUBSDIENST</t>
  </si>
  <si>
    <t>PREMI ASSICURATIVI MALATTIA - ASSISTENZA GUARDIA MEDICA TURISTICA</t>
  </si>
  <si>
    <t>360.900.00</t>
  </si>
  <si>
    <t>ALTRE PRESTAZIONI PER ASSISTENZA SANITARIA DI BASE</t>
  </si>
  <si>
    <t>360.900.10</t>
  </si>
  <si>
    <t>SONSTIGE LEISTUNGEN FÜR GESUNDHEITLICHE GRUNDVERSORGUNG</t>
  </si>
  <si>
    <t>B.2.A.1.1.D</t>
  </si>
  <si>
    <t>Altro (medicina dei servizi, psicologi, medici 118, ecc)</t>
  </si>
  <si>
    <t>370.000.00</t>
  </si>
  <si>
    <t>370</t>
  </si>
  <si>
    <t>KONVENTIONEN FÜR PHARMAZEUTISCHE BETREUUNG</t>
  </si>
  <si>
    <t>CONVENZIONI PER ASSISTENZA FARMACEUTICA</t>
  </si>
  <si>
    <t>370.100.00</t>
  </si>
  <si>
    <t>370.100.10</t>
  </si>
  <si>
    <t>da convenzione</t>
  </si>
  <si>
    <t>09) Ass. Farmac.</t>
  </si>
  <si>
    <t>B.2.c</t>
  </si>
  <si>
    <t>370.100.20</t>
  </si>
  <si>
    <t>370.100.30</t>
  </si>
  <si>
    <t>BEITRAG GEMÄSS ART. 20 DPR 94/89</t>
  </si>
  <si>
    <t>CONTRIBUTO EX ART. 20 DPR 94/89</t>
  </si>
  <si>
    <t>380.000.00</t>
  </si>
  <si>
    <t>380</t>
  </si>
  <si>
    <t>KONVENTIONEN FÜR INTERNE FACHÄRZTLICHE BETREUUNG</t>
  </si>
  <si>
    <t>CONVENZIONI SANITARIE PER ASSISTENZA SPECIALISTICA INTERNA</t>
  </si>
  <si>
    <t>380.100.00</t>
  </si>
  <si>
    <t>380.100.10</t>
  </si>
  <si>
    <t>400.000.00</t>
  </si>
  <si>
    <t>400.100.00</t>
  </si>
  <si>
    <t>400.100.10</t>
  </si>
  <si>
    <t>14) Acq. Altre prest. sanitarie</t>
  </si>
  <si>
    <t>400.200.00</t>
  </si>
  <si>
    <t>400.200.10</t>
  </si>
  <si>
    <t>400.300.00</t>
  </si>
  <si>
    <t>400.400.00</t>
  </si>
  <si>
    <t>400.500.00</t>
  </si>
  <si>
    <t>400.500.10</t>
  </si>
  <si>
    <t>13) Acq. Prest. san. - case di riposo</t>
  </si>
  <si>
    <t>400.500.20</t>
  </si>
  <si>
    <t>700</t>
  </si>
  <si>
    <t>800</t>
  </si>
  <si>
    <t>30</t>
  </si>
  <si>
    <t>61</t>
  </si>
  <si>
    <t>Insussistenze passive v/terzi relative all'acquisto prestaz. sanitarie da operatori accreditati</t>
  </si>
  <si>
    <t>560.200.16</t>
  </si>
  <si>
    <t>AKTIVSCHWUND BETREFFEND DIE ANKÄUFE VON GÜTERN UND DIENSTLEISTUNGEN</t>
  </si>
  <si>
    <t>Insussistenze passive v/terzi relative all'acquisto di beni e servizi</t>
  </si>
  <si>
    <t>560.200.17</t>
  </si>
  <si>
    <t>ALTRE INSUSSISTENZE DELL'ATTIVO</t>
  </si>
  <si>
    <t>SONSTIGER AKTIVSCHWUND</t>
  </si>
  <si>
    <t>Altre insussistenze passive v/terzi</t>
  </si>
  <si>
    <t>560.250.00</t>
  </si>
  <si>
    <t>ONERI TRIBUTARI DA ESERCIZI PRECEDENTI</t>
  </si>
  <si>
    <t>STEUERABGABEN AUS VERGANGENEN GESCHÄFTSJAHREN</t>
  </si>
  <si>
    <t>560.250.10</t>
  </si>
  <si>
    <t>E.2.B.1</t>
  </si>
  <si>
    <t>Oneri tributari da esercizi precedenti</t>
  </si>
  <si>
    <t>C.4.B</t>
  </si>
  <si>
    <t xml:space="preserve"> Svalutazioni</t>
  </si>
  <si>
    <t xml:space="preserve">IRES </t>
  </si>
  <si>
    <t xml:space="preserve"> IRES </t>
  </si>
  <si>
    <t>IRAP COLLABORATORI E PERSONALE ASSIMILATO AL LAVORO DIPENDENTE E ATTIVITÀ LIBERO PROFESSIONALE OCCASIONALE</t>
  </si>
  <si>
    <t>WERTSCHÖPFUNGSSTEUER FÜR MITARBEITER UND DEM LOHNABHÄNGIGEN PERSONAL GLEICHGESTELLTES PERSONAL SOWIE FÜR GELEGENTLICHE FREIBERUFLICHE TÄTIGKEIT</t>
  </si>
  <si>
    <t>Y.1.B</t>
  </si>
  <si>
    <t>Y.1.D</t>
  </si>
  <si>
    <t>IRAP relativa ad attività commerciale</t>
  </si>
  <si>
    <t>IRAP LIBERA PROFESSIONE IN REGIME DI INTRAMOENIA</t>
  </si>
  <si>
    <t>WERTSCHÖPFUNGSSTEUER FÜR FREIBERUFLICHE INTRAMOENIA-TÄTIGKEIT</t>
  </si>
  <si>
    <t>Y.1.C</t>
  </si>
  <si>
    <t>B.9.A</t>
  </si>
  <si>
    <t>Imposte e tasse (escluso IRAP e IRES)</t>
  </si>
  <si>
    <t>595.000.00</t>
  </si>
  <si>
    <t>595</t>
  </si>
  <si>
    <t>PERDITE SU CREDITI</t>
  </si>
  <si>
    <t>FORDERUNGSVERLUSTE</t>
  </si>
  <si>
    <t>595.100.00</t>
  </si>
  <si>
    <t>595.100.10</t>
  </si>
  <si>
    <t>B.9.B</t>
  </si>
  <si>
    <t>Perdite su crediti</t>
  </si>
  <si>
    <t>700.100.20</t>
  </si>
  <si>
    <t>480.700.11</t>
  </si>
  <si>
    <t>480.700.16</t>
  </si>
  <si>
    <t>480.700.21</t>
  </si>
  <si>
    <t>480.700.26</t>
  </si>
  <si>
    <t>480.700.31</t>
  </si>
  <si>
    <t>500.700.36</t>
  </si>
  <si>
    <t>500.700.41</t>
  </si>
  <si>
    <t>500.700.46</t>
  </si>
  <si>
    <t>500.700.61</t>
  </si>
  <si>
    <t>500.700.66</t>
  </si>
  <si>
    <t>COMPARTECIPAZIONI A PERSONALE  PER ATTIVITÀ LIBERO-PROFESSIONALI</t>
  </si>
  <si>
    <t>510.100.05</t>
  </si>
  <si>
    <t>BETEILIGUNGEN AN DAS PERSONAL FÜR FREIBERUFLICHE LEISTUNGEN - KRANKENHAUSBEREICH</t>
  </si>
  <si>
    <t>B.2.A.13.1</t>
  </si>
  <si>
    <t>Compartecipazione al personale per att. libero professionale intramoenia- Area ospedaliera</t>
  </si>
  <si>
    <t>BETEILIGUNGEN AN DAS PERSONAL FÜR FREIBERUFLICHE LEISTUNGEN - FACHARZTBEREICH</t>
  </si>
  <si>
    <t>B.2.A.13.2</t>
  </si>
  <si>
    <t>Compartecipazione al personale per att. libero professionale intramoenia- Area specialistica</t>
  </si>
  <si>
    <t>510.100.20</t>
  </si>
  <si>
    <t>BETEILIGUNGEN AN DAS PERSONAL FÜR FREIBERUFLICHE LEISTUNGEN - BERATUNGEN (GEM. EX-ART. 55 ABS.1 BUCHST. C), D) UND GEM EX-ART. 57-58)</t>
  </si>
  <si>
    <t>B.2.A.13.4</t>
  </si>
  <si>
    <t>Compartecipazione al personale per att. libero professionale intramoenia - Consulenze (ex art. 55 c.1 lett. c), d) ed ex art. 57-58)</t>
  </si>
  <si>
    <t>510.100.40</t>
  </si>
  <si>
    <t>CANONI DI LEASING APPARECCHIATURE NON SANITARIE</t>
  </si>
  <si>
    <t>Canoni di leasing - area non sanitaria</t>
  </si>
  <si>
    <t>430.500.30</t>
  </si>
  <si>
    <t>RATEN FÜR LEASING VON KRAFTFAHRZEUGEN</t>
  </si>
  <si>
    <t>CANONI DI LEASING AUTOMEZZI</t>
  </si>
  <si>
    <t>430.500.40</t>
  </si>
  <si>
    <t>LEASINGRATEN FÜR ANDERE GÜTER</t>
  </si>
  <si>
    <t>CANONI DI LEASING ALTRI BENI</t>
  </si>
  <si>
    <t>430.900.00</t>
  </si>
  <si>
    <t>SONSTIGE KOSTEN FÜR DIE NUTZUNG VON GÜTERN DRITTER</t>
  </si>
  <si>
    <t>ALTRI COSTI PER GODIMENTO BENI DI TERZI</t>
  </si>
  <si>
    <t>430.900.10</t>
  </si>
  <si>
    <t>440.000.00</t>
  </si>
  <si>
    <t>440</t>
  </si>
  <si>
    <t>VERGÜTUNGEN FÜR LEITENDE ORGANE</t>
  </si>
  <si>
    <t>COMPENSI AGLI ORGANI DIRETTIVI</t>
  </si>
  <si>
    <t>440.100.00</t>
  </si>
  <si>
    <t>440.100.10</t>
  </si>
  <si>
    <t>ENTSCHÄDIGUNG - LEITUNGSORGANE</t>
  </si>
  <si>
    <t>INDENNITA' - ORGANI DIRETTIVI</t>
  </si>
  <si>
    <t>Indennità, rimborso spese e oneri sociali per gli Organi Direttivi e Collegio Sindacale</t>
  </si>
  <si>
    <t>07) Costi gen. Oneri div. Gesti</t>
  </si>
  <si>
    <t>B.5</t>
  </si>
  <si>
    <t>440.100.20</t>
  </si>
  <si>
    <t>RÜCKERSTATTUNG VON AUSGABEN - LEITUNGSORGANE</t>
  </si>
  <si>
    <t>RIMBORSO SPESE - ORGANI DIRETTIVI</t>
  </si>
  <si>
    <t>440.100.30</t>
  </si>
  <si>
    <t>SOZIALABGABEN - LEITUNGSORGANE</t>
  </si>
  <si>
    <t>ONERI SOCIALI - ORGANI DIRETTIVI</t>
  </si>
  <si>
    <t>440.200.00</t>
  </si>
  <si>
    <t>ACCANTONAMENTI PER ALTRI ONERI DA LIQUIDARE - ORGANI DIRETTIVI</t>
  </si>
  <si>
    <t>440.200.10</t>
  </si>
  <si>
    <t>Altri accantonamenti</t>
  </si>
  <si>
    <t>450.000.00</t>
  </si>
  <si>
    <t>450.100.00</t>
  </si>
  <si>
    <t>450.100.10</t>
  </si>
  <si>
    <t>450.100.20</t>
  </si>
  <si>
    <t>450.100.30</t>
  </si>
  <si>
    <t>450.200.00</t>
  </si>
  <si>
    <t>450.200.10</t>
  </si>
  <si>
    <t>460.000.00</t>
  </si>
  <si>
    <t>460</t>
  </si>
  <si>
    <t>ALLGEMEINE UND VERWALTUNGSKOSTEN</t>
  </si>
  <si>
    <t>COSTI GENERALI ED AMMINISTRATIVI</t>
  </si>
  <si>
    <t>460.100.00</t>
  </si>
  <si>
    <t>SITZUNGSGELDER UND RÜCKERSTATTUNG VON KOSTEN FÜR DIE MITGLIEDER VON VERSCHIEDENEN KOMMISSIONEN</t>
  </si>
  <si>
    <t>GETTONI DI PRESENZA E RIMBORSO COSTI AI MEMBRI DI COMMISSIONI VARIE</t>
  </si>
  <si>
    <t>460.100.10</t>
  </si>
  <si>
    <t>Altri oneri diversi di gestione</t>
  </si>
  <si>
    <t>460.150.00</t>
  </si>
  <si>
    <t>REPRÄSENTATIONSKOSTEN</t>
  </si>
  <si>
    <t>COSTI DI RAPPRESENTANZA</t>
  </si>
  <si>
    <t>460.150.10</t>
  </si>
  <si>
    <t>460.200.00</t>
  </si>
  <si>
    <t>VERÖFFENTLICHUNGEN UND VERANSTALTUNGEN</t>
  </si>
  <si>
    <t>PUBBLICITA' E MANIFESTAZIONI</t>
  </si>
  <si>
    <t>460.200.10</t>
  </si>
  <si>
    <t>B.2.B.1.12.C</t>
  </si>
  <si>
    <t>310</t>
  </si>
  <si>
    <t>150</t>
  </si>
  <si>
    <t>470.100.40</t>
  </si>
  <si>
    <t>470.100.50</t>
  </si>
  <si>
    <t>470.100.60</t>
  </si>
  <si>
    <t>470.200.00</t>
  </si>
  <si>
    <t>ZUSÄTZLICHE BEZÜGE - PERSONAL DES SANITÄTSSTELLENPLANS</t>
  </si>
  <si>
    <t>COMPETENZE ACCESSORIE - PERSONALE RUOLO SANITARIO</t>
  </si>
  <si>
    <t>470.200.10</t>
  </si>
  <si>
    <t>470.200.20</t>
  </si>
  <si>
    <t>470.200.30</t>
  </si>
  <si>
    <t>470.300.00</t>
  </si>
  <si>
    <t>STATIONÄRE UND TEILSTATIONÄRE REHABILITATIONSBETREUUNG IN EINRICHTUNGEN GEMÄSS ART. 26 G. 833/78 VON PRIVATEN DES LANDES</t>
  </si>
  <si>
    <t>B.2.A.4.4</t>
  </si>
  <si>
    <t>400.200.20</t>
  </si>
  <si>
    <t>STATIONÄRE UND TEILSTATIONÄRE REHABILITATIONSBETREUUNG IN EINRICHTUNGEN GEMÄSS ART. 26 G. 833/78 VON PRIVATEN AUSSERHALB DES LANDES</t>
  </si>
  <si>
    <t>B.2.A.4.5</t>
  </si>
  <si>
    <t>da privato ( extraregionale)</t>
  </si>
  <si>
    <t>B.2.A.4.3</t>
  </si>
  <si>
    <t>da pubblico (Extraregione) non soggetti a compensazione</t>
  </si>
  <si>
    <t>B.2.A.12.4</t>
  </si>
  <si>
    <t>B.2.A.12.5</t>
  </si>
  <si>
    <t>da privato (extraregionale)</t>
  </si>
  <si>
    <t>B.2.A.8.4</t>
  </si>
  <si>
    <t>B.2.A.8.5</t>
  </si>
  <si>
    <t>B.2.A.12.2</t>
  </si>
  <si>
    <t>da pubblico (Altri soggetti pubbl. della regione)</t>
  </si>
  <si>
    <t>400.500.15</t>
  </si>
  <si>
    <t>Prestazioni di psichiatria non soggetta a compensazione (resid. e semiresid.)</t>
  </si>
  <si>
    <t xml:space="preserve">PRESTAZIONI DI RICOVERO AD ALTRI SOGGETTI PUBBLICI </t>
  </si>
  <si>
    <t>A.4.A.2</t>
  </si>
  <si>
    <t xml:space="preserve">Ricavi per prestaz. sanitarie e sociosanitarie a rilevanza sanitaria erogate ad altri soggetti pubblici </t>
  </si>
  <si>
    <t>PRESTAZIONI DI RICOVERO AD AZIENDE SANITARIE E CASSE MUTUA ESTERE (FATTURATE DIRETTAMENTE)</t>
  </si>
  <si>
    <t>Altre prestazioni sanitarie e sociosanitarie a rilevanza sanitaria - Mobilità attiva Internazionale</t>
  </si>
  <si>
    <t>Ricavi per prestazioni sanitarie e sociosanitarie a rilevanza sanitaria erogate a privati</t>
  </si>
  <si>
    <t>A.4.c</t>
  </si>
  <si>
    <t>720.200.22</t>
  </si>
  <si>
    <t>A.4.A.3.6</t>
  </si>
  <si>
    <t>Prestazioni servizi farmaceutica convenzionata Extraregione</t>
  </si>
  <si>
    <t>720.200.23</t>
  </si>
  <si>
    <t>A.4.A.3.5</t>
  </si>
  <si>
    <t>Prestazioni servizi MMG, PLS, Contin. assistenziale Extraregione</t>
  </si>
  <si>
    <t>720.200.24</t>
  </si>
  <si>
    <t>A.4.A.3.2</t>
  </si>
  <si>
    <t>720.200.25</t>
  </si>
  <si>
    <t>A.4.A.3.7</t>
  </si>
  <si>
    <t>Prestazioni termali Extraregione</t>
  </si>
  <si>
    <t>720.200.26</t>
  </si>
  <si>
    <t>A.4.A.3.4</t>
  </si>
  <si>
    <t>B.2.A.5.2</t>
  </si>
  <si>
    <t>400.700.15</t>
  </si>
  <si>
    <t xml:space="preserve">RIMBORSI A FARMACIE PRIVATE ED ESERCIZI COMMERCIALI PER PRESIDI SANITARI </t>
  </si>
  <si>
    <t>B.2.A.5.4</t>
  </si>
  <si>
    <t>400.700.25</t>
  </si>
  <si>
    <t>RÜCKERSTATTUNGEN AN ÖFFENTLICHE APOTHEKEN FÜR GALENIKA</t>
  </si>
  <si>
    <t>400.700.35</t>
  </si>
  <si>
    <t xml:space="preserve">RIMBORSI A FARMACIE PRIVATE ED ESERCIZI COMMERCIALI PER GALENICI </t>
  </si>
  <si>
    <t xml:space="preserve">RIMBORSI A FARMACIE PUBBLICHE PER PRODOTTI DIETETICI </t>
  </si>
  <si>
    <t>RÜCKERSTATTUNGEN AN ÖFFENTLICHE APOTHEKEN FÜR DIÄTPRODUKTE</t>
  </si>
  <si>
    <t>400.700.45</t>
  </si>
  <si>
    <t>Accantonamenti per quote inutilizzate contributi da soggetti pubblici per ricerca</t>
  </si>
  <si>
    <t>535.800.40</t>
  </si>
  <si>
    <t>ACCANTONAMENTI PER QUOTE INUTILIZZATE DEI CONTRIBUTI VINCOLATI DA PRIVATI</t>
  </si>
  <si>
    <t>ZUWEISUNGEN AN RÜCKSTELLUNGEN FÜR NICHT VERWENDETE ANTEILE VON ZWECKGEBUNDENEN BEITRÄGEN VON PRIVATEN</t>
  </si>
  <si>
    <t>Accantonamenti per quote inutilizzate contributi vincolati da privati</t>
  </si>
  <si>
    <t>ACCANTONAMENTI PER INTERESSI DI MORA</t>
  </si>
  <si>
    <t>ZUWEISUNG AN RÜCKSTELLUNGEN FÜR VERZUGSZINSEN</t>
  </si>
  <si>
    <t>11</t>
  </si>
  <si>
    <t>31</t>
  </si>
  <si>
    <t>32</t>
  </si>
  <si>
    <t>Tabelle A10: Finanzierungsübersicht</t>
  </si>
  <si>
    <t>tabella A10: riepilogo finanziamento</t>
  </si>
  <si>
    <t>Posten</t>
  </si>
  <si>
    <t>ulteriori finanziamenti - tagli di finanziamenti provinciali - provvedimenti di razzionalizzazioni statali</t>
  </si>
  <si>
    <t>Abschluss</t>
  </si>
  <si>
    <t>Voranschlag</t>
  </si>
  <si>
    <t>consuntivo</t>
  </si>
  <si>
    <t>preventivo</t>
  </si>
  <si>
    <t>CONTO  ECONOMICO</t>
  </si>
  <si>
    <r>
      <t>Importi</t>
    </r>
    <r>
      <rPr>
        <b/>
        <sz val="12"/>
        <rFont val="Verdana"/>
        <family val="2"/>
      </rPr>
      <t xml:space="preserve">: Euro    </t>
    </r>
  </si>
  <si>
    <t>Anno</t>
  </si>
  <si>
    <t>Importo</t>
  </si>
  <si>
    <t>1)</t>
  </si>
  <si>
    <t>Contributi in c/esercizio</t>
  </si>
  <si>
    <t>a)</t>
  </si>
  <si>
    <t>Contributi in c/esercizio - da Regione o Provincia Autonoma per quota F.S. regionale</t>
  </si>
  <si>
    <t>b)</t>
  </si>
  <si>
    <t>Contributi in c/esercizio - extra fondo</t>
  </si>
  <si>
    <t>A.1.b.1</t>
  </si>
  <si>
    <t>Contributi da Regione o Prov. Aut. (extra fondo) - vincolati</t>
  </si>
  <si>
    <t>A.1.b.2</t>
  </si>
  <si>
    <t>2)</t>
  </si>
  <si>
    <t>Contributi da Regione o Prov. Aut. (extra fondo) - Risorse aggiuntive da bilancio a titolo di copertura LEA</t>
  </si>
  <si>
    <t>A.1.b.3</t>
  </si>
  <si>
    <t>3)</t>
  </si>
  <si>
    <t>Contributi da Regione o Prov. Aut. (extra fondo) - Risorse aggiuntive da bilancio a titolo di copertura extra LEA</t>
  </si>
  <si>
    <t>A.1.b.4</t>
  </si>
  <si>
    <t>4)</t>
  </si>
  <si>
    <t>Contributi da Regione o Prov. Aut. (extra fondo) - altro</t>
  </si>
  <si>
    <t>250</t>
  </si>
  <si>
    <t>350</t>
  </si>
  <si>
    <t>Consulenze, collaborazioni, interinale, altre prestazioni di lavoro sanitarie e sociosanitarie</t>
  </si>
  <si>
    <t>B.2.p</t>
  </si>
  <si>
    <t>p)</t>
  </si>
  <si>
    <t>Altri servizi sanitari e sociosanitari a rilevanza sanitaria</t>
  </si>
  <si>
    <t>B.2.q</t>
  </si>
  <si>
    <t>q)</t>
  </si>
  <si>
    <t>Costi per differenziale Tariffe TUC</t>
  </si>
  <si>
    <t>Acquisti di servizi non sanitari</t>
  </si>
  <si>
    <t>B.3.a</t>
  </si>
  <si>
    <t>Servizi non sanitari</t>
  </si>
  <si>
    <t>B.3.b</t>
  </si>
  <si>
    <r>
      <t>Consulenze, collaborazioni, interinale, altre prestazioni di lavoro non sanitarie</t>
    </r>
    <r>
      <rPr>
        <sz val="10"/>
        <color indexed="10"/>
        <rFont val="Verdana"/>
        <family val="2"/>
      </rPr>
      <t xml:space="preserve"> </t>
    </r>
  </si>
  <si>
    <t>B.3.c</t>
  </si>
  <si>
    <t>Formazione</t>
  </si>
  <si>
    <t>B.4</t>
  </si>
  <si>
    <t>Manutenzione e riparazione</t>
  </si>
  <si>
    <t>Personale dirigente medico</t>
  </si>
  <si>
    <t>Personale dirigente ruolo sanitario non medico</t>
  </si>
  <si>
    <t>Personale comparto ruolo sanitario</t>
  </si>
  <si>
    <t>Personale dirigente altri ruoli</t>
  </si>
  <si>
    <t>B.6.e</t>
  </si>
  <si>
    <t>Personale comparto altri ruoli</t>
  </si>
  <si>
    <t>Oneri diversi di gestione</t>
  </si>
  <si>
    <t>B.8.a</t>
  </si>
  <si>
    <t>Ammortamenti immobilizzazioni immateriali</t>
  </si>
  <si>
    <t>B.8.b</t>
  </si>
  <si>
    <t>Ammortamenti dei Fabbricati</t>
  </si>
  <si>
    <t>B.8.c</t>
  </si>
  <si>
    <t>Svalutazione delle immobilizzazioni e dei crediti</t>
  </si>
  <si>
    <t>10)</t>
  </si>
  <si>
    <t>B.10.a</t>
  </si>
  <si>
    <t>Variazione delle rimanenze sanitarie</t>
  </si>
  <si>
    <t>B.10.b</t>
  </si>
  <si>
    <t>Variazione delle rimanenze non sanitarie</t>
  </si>
  <si>
    <t>11)</t>
  </si>
  <si>
    <t>Accantonamenti</t>
  </si>
  <si>
    <t>B.11.a</t>
  </si>
  <si>
    <t>B.11.b</t>
  </si>
  <si>
    <t xml:space="preserve">Accantonamenti per premio operosità </t>
  </si>
  <si>
    <t>B.11.c</t>
  </si>
  <si>
    <t>Accantonamenti per quote inutilizzate di contributi vincolati</t>
  </si>
  <si>
    <t>B.11.d</t>
  </si>
  <si>
    <t>Totale B)</t>
  </si>
  <si>
    <t>DIFF. TRA VALORE E COSTI DELLA PRODUZIONE (A-B)</t>
  </si>
  <si>
    <t>C.1</t>
  </si>
  <si>
    <t>Interessi attivi ed altri proventi finanziari</t>
  </si>
  <si>
    <t>C.2</t>
  </si>
  <si>
    <t>Interessi passivi ed altri oneri finanziari</t>
  </si>
  <si>
    <t>Totale C)</t>
  </si>
  <si>
    <t>Totale D)</t>
  </si>
  <si>
    <t>Proventi straordinari</t>
  </si>
  <si>
    <t>Oneri straordinari</t>
  </si>
  <si>
    <t>Totale E)</t>
  </si>
  <si>
    <t>RISULTATO PRIMA DELLE IMPOSTE (A-B+C+D+E)</t>
  </si>
  <si>
    <t>Y)</t>
  </si>
  <si>
    <t>IMPOSTE SUL REDDITO DELL'ESERCIZIO</t>
  </si>
  <si>
    <t>Y.1.a</t>
  </si>
  <si>
    <t>Y.1.b</t>
  </si>
  <si>
    <t>Y.1.c</t>
  </si>
  <si>
    <t>Y.1.d</t>
  </si>
  <si>
    <t>Y.2</t>
  </si>
  <si>
    <t>Accantonamento a fondo imposte (accertamenti, condoni, ecc.)</t>
  </si>
  <si>
    <t>Totale Y)</t>
  </si>
  <si>
    <t>Betrag</t>
  </si>
  <si>
    <t>470.700.31</t>
  </si>
  <si>
    <t>470.700.41</t>
  </si>
  <si>
    <t>470.700.51</t>
  </si>
  <si>
    <t>470.700.61</t>
  </si>
  <si>
    <t>470.800.11</t>
  </si>
  <si>
    <t>ERLÖSE AUS TIERÄRZTLICHEN LEISTUNGEN BEREICH B FÜR PRIVATE</t>
  </si>
  <si>
    <t>720.600.25</t>
  </si>
  <si>
    <t>RICAVI PER PRESTAZIONI VETERINARIE AREA B EROGATE A SOGGETTI PUBBLICI</t>
  </si>
  <si>
    <t>ERLÖSE AUS TIERÄRZTLICHEN LEISTUNGEN BEREICH B FÜR ÖFFENTLICHE EINRICHTUNGEN</t>
  </si>
  <si>
    <t>720.700.05</t>
  </si>
  <si>
    <t>RICAVI PER PRESTAZIONI LIBERO-PROFESSIONALI- AREA OSPEDALIERA</t>
  </si>
  <si>
    <t>ERLÖSE AUS FREIBERUFLICHER TÄTIGKEIT  -KRANKENHAUSBEREICH</t>
  </si>
  <si>
    <t>A.4.D.1</t>
  </si>
  <si>
    <t>Ricavi per prestazioni sanitarie intramoenia - Area ospedaliera</t>
  </si>
  <si>
    <t>A.4.b</t>
  </si>
  <si>
    <t>RICAVI PER PRESTAZIONI LIBERO-PROFESSIONALI- AREA SPECIALISTICA</t>
  </si>
  <si>
    <t>ERLÖSE AUS FREIBERUFLICHER TÄTIGKEIT - FACHÄRZTLICHER BEREICH</t>
  </si>
  <si>
    <t>A.4.D.2</t>
  </si>
  <si>
    <t>720.700.20</t>
  </si>
  <si>
    <t>RICAVI PER PRESTAZIONI LIBERO-PROFESSIONALI CONSULENZE (EX ART. 55 C.1 LETT. C), D) ED EX ART. 57-58)</t>
  </si>
  <si>
    <t>ERLÖSE AUS FREIBERUFLICHER TÄTIGKEIT - BERATUNGEN (GEM. EX-ART. 55 ABS.1 BUCHST. C), D) UND GEM. EX-ART. 57-58)</t>
  </si>
  <si>
    <t>A.4.D.4</t>
  </si>
  <si>
    <t>Ricavi per prestazioni sanitarie intramoenia - Consulenze (ex art. 55 c.1 lett. c), d) ed ex Art. 57-58)</t>
  </si>
  <si>
    <t>720.700.40</t>
  </si>
  <si>
    <t>RICAVI PER PRESTAZIONI LIBERO-PROFESSIONALI ALTRO</t>
  </si>
  <si>
    <t>ERLÖSE AUS FREIBERUFLICHER TÄTIGKEIT - SONSTIGES</t>
  </si>
  <si>
    <t>A.4.D.6</t>
  </si>
  <si>
    <t>Ricavi per prestazioni sanitarie intramoenia - Altro</t>
  </si>
  <si>
    <t>A.6.A</t>
  </si>
  <si>
    <t>Compartecipazione alla spesa per prestazioni sanitarie - Ticket sulle prestazioni di specialistica ambulatoriale</t>
  </si>
  <si>
    <t>A.6.B</t>
  </si>
  <si>
    <t>A.6.C</t>
  </si>
  <si>
    <t>Compartecipazione alla spesa per prestazioni sanitarie (Ticket) - Altro</t>
  </si>
  <si>
    <t>A.5.E.2</t>
  </si>
  <si>
    <t>Altri concorsi, recuperi e rimborsi da privati</t>
  </si>
  <si>
    <t>740.200.05</t>
  </si>
  <si>
    <t>RIMBORSI ASSICURATIVI</t>
  </si>
  <si>
    <t>VERSICHERUNGSRÜCKERSTATTUNGEN</t>
  </si>
  <si>
    <t>A.5.A</t>
  </si>
  <si>
    <t>Rimborsi assicurativi</t>
  </si>
  <si>
    <t>A.9.B</t>
  </si>
  <si>
    <t>Fitti attivi ed altri proventi da attività immobiliari</t>
  </si>
  <si>
    <t>740.200.61</t>
  </si>
  <si>
    <t>RIMBORSO DEGLI ONERI STIPENDIALI DEL PERSONALE DIPENDENTE DELL'AZIENDA IN POSIZIONE DI COMANDO PRESSO LA PAB</t>
  </si>
  <si>
    <t>RÜCKZAHLUNG FÜR LOHNABHÄNGIGES AN DAS LAND ABGEORDNETES PERSONAL DES SANITÄTSBETRIEBES</t>
  </si>
  <si>
    <t>A.5.B.1</t>
  </si>
  <si>
    <t>Rimborso degli oneri stipendiali del personale dipendente dell'azienda in posizione di comando presso la Regione</t>
  </si>
  <si>
    <t>740.200.62</t>
  </si>
  <si>
    <t>62</t>
  </si>
  <si>
    <t>RIMBORSO DEGLI ONERI STIPENDIALI DEL PERSONALE DIPENDENTE DELL'AZIENDA IN POSIZIONE DI COMANDO PRESSO ALTRI SOGGETTI PUBBLICI</t>
  </si>
  <si>
    <t>RÜCKZAHLUNG FÜR LOHNABHÄNGIGES AN ANDERE ÖFFENTLICHE KÖRPERSCHAFTEN ABGEORDNETES PERSONAL DES SANITÄTSBETRIEBES</t>
  </si>
  <si>
    <t>A.5.D.1</t>
  </si>
  <si>
    <t>Rimborso degli oneri stipendiali del personale dipendente dell'azienda in posizione di comando presso altri soggetti pubblici</t>
  </si>
  <si>
    <t>740.200.63</t>
  </si>
  <si>
    <t>63</t>
  </si>
  <si>
    <t>ALTRI CONCORSI, RECUPERI E RIMBORSI DA PARTE DELLA PAB</t>
  </si>
  <si>
    <t>ANDERE KOSTENBEITRÄGE,  RÜCKERSTATTUNGEN UND RÜCKERLANGUNGEN VOM LAND</t>
  </si>
  <si>
    <t>A.5.B.2</t>
  </si>
  <si>
    <t>Altri concorsi, recuperi e rimborsi da parte della Regione</t>
  </si>
  <si>
    <t>RIMBORSI PER ASSISTENZA FARMACEUTICA</t>
  </si>
  <si>
    <t>RÜCKVERGÜTUNGEN FÜR PHARMAZEUTISCHE BETREUUNG</t>
  </si>
  <si>
    <t>A.5.E.1.3</t>
  </si>
  <si>
    <t>Ulteriore Pay-back</t>
  </si>
  <si>
    <t>740.300.11</t>
  </si>
  <si>
    <t>PAY-BACK PER IL SUPERAMENTO DEL TETTO DELLA SPESA FARMACEUTICA TERRITORIALE</t>
  </si>
  <si>
    <t>B.1.A.7</t>
  </si>
  <si>
    <t>300.900.00</t>
  </si>
  <si>
    <t>ALTRI BENI E PRODOTTI SANITARI</t>
  </si>
  <si>
    <t>300.900.10</t>
  </si>
  <si>
    <t>B.1.A.8</t>
  </si>
  <si>
    <t>B.1.B.1</t>
  </si>
  <si>
    <t>B.1.B.2</t>
  </si>
  <si>
    <t>B.1.B.3</t>
  </si>
  <si>
    <t>B.1.B.4</t>
  </si>
  <si>
    <t>B.1.B.6</t>
  </si>
  <si>
    <t>Manutenzione e riparazione ai fabbricati e loro pertinenze</t>
  </si>
  <si>
    <t>330.100.20</t>
  </si>
  <si>
    <t>SERVIZI PER MANUTENZIONE DI IMPIANTI E MACCHINARI</t>
  </si>
  <si>
    <t>DIENSTLEISTUNGEN FÜR INSTANDHALTUNG VON MASCHINEN UND MASCHINELLEN ANLAGEN</t>
  </si>
  <si>
    <t>B.3.B</t>
  </si>
  <si>
    <t>Manutenzione e riparazione agli impianti e macchinari</t>
  </si>
  <si>
    <t>Manutenzione e riparazione alle attrezzature sanitarie e scientifiche</t>
  </si>
  <si>
    <t>B.3.F</t>
  </si>
  <si>
    <t>Altre manutenzioni e riparazioni</t>
  </si>
  <si>
    <t>B.3.E</t>
  </si>
  <si>
    <t>Manutenzione e riparazione agli automezzi</t>
  </si>
  <si>
    <t>330.500.00</t>
  </si>
  <si>
    <t>SERVIZI PER MANUTENZIONE MOBILI ED ARREDI</t>
  </si>
  <si>
    <t>A.1.B.1.2</t>
  </si>
  <si>
    <t>Contributi da Regione o Prov. Aut. (extra fondo) - Risorse aggiuntive da bilancio regionale a titolo di copertura LEA</t>
  </si>
  <si>
    <t>CONTRIBUTI IN C/ESERCIZIO DA PAB CON DESTINAZIONE VINCOLATA DA FSP</t>
  </si>
  <si>
    <t>VERWENDUNGSGEBUNDENE BEITRÄGE DES LANDES FÜR LAUFENDE AUSGABEN AUS DEM LGF</t>
  </si>
  <si>
    <t>A.1.A.2</t>
  </si>
  <si>
    <t>da Regione o Prov. Aut. per quota F.S. regionale vincolato</t>
  </si>
  <si>
    <t>700.200.20</t>
  </si>
  <si>
    <t>CONTRIBUTI IN C/ESERCIZIO DA PAB CON DESTINAZIONE VINCOLATA EXTRA FSP</t>
  </si>
  <si>
    <t>A.1.B.1.1</t>
  </si>
  <si>
    <t>da Regione o Prov. Aut. ( extra fondo)  vincolati</t>
  </si>
  <si>
    <t>CONTRIBUTI IN C/ESERCIZIO DA PAB PER RINNOVI CONTRATTUALI DA FSP</t>
  </si>
  <si>
    <t>BEITRÄGE DES LANDES FÜR LAUFENDE AUSGABEN AUS DEM LGF FÜR DIE ERNEUERUNG VON VERTRÄGEN</t>
  </si>
  <si>
    <t>700.300.20</t>
  </si>
  <si>
    <t>CONTRIBUTI IN C/ESERCIZIO DA PAB PER RINNOVI CONTRATTUALI EXTRA FSP</t>
  </si>
  <si>
    <t>BEITRÄGE DES LANDES FÜR LAUFENDE AUSGABEN FÜR DIE ERNEUERUNG VON VERTRÄGEN (AUSSERHALB DES LGF)</t>
  </si>
  <si>
    <t>Contributi da Regione o Prov. Aut. (extra fondo) - Risorse aggiuntive da bilancio regionale a titolo di copertura extra LEA</t>
  </si>
  <si>
    <t>A.1.B.1.3</t>
  </si>
  <si>
    <t>700.500.00</t>
  </si>
  <si>
    <t>CONTRIBUTI IN C/ESERCIZIO DA PAB PER RICERCA</t>
  </si>
  <si>
    <t>BEITRÄGE DES LANDES FÜR LAUFENDE AUSGABEN FÜR FORSCHUNG</t>
  </si>
  <si>
    <t>700.500.10</t>
  </si>
  <si>
    <t>A.1.C.3</t>
  </si>
  <si>
    <t>Contributi da Regione ed altri soggetti pubblici per ricerca</t>
  </si>
  <si>
    <t>A.1.c.3</t>
  </si>
  <si>
    <t>700.520.00</t>
  </si>
  <si>
    <t>ALTRI CONTRIBUTI IN C/ESERCIZIO DA PAB EXTRA FONDO</t>
  </si>
  <si>
    <t>ANDERE BEITRÄGE FÜR LAUFENDE AUSGABEN DES LANDES (ZUSÄTZLICHER FONDS)</t>
  </si>
  <si>
    <t>700.520.10</t>
  </si>
  <si>
    <t>A.1.B.1.4</t>
  </si>
  <si>
    <t>Contributi da Regione o Prov. Aut. (extra fondo) - Altro</t>
  </si>
  <si>
    <t>700.600.00</t>
  </si>
  <si>
    <t>RETTIFICA CONTRIBUTI C/ESERCIZIO PER DESTINAZIONE AD INVESTIMENTI</t>
  </si>
  <si>
    <t>BERICHTIGUNG BEITRÄGE FÜR LAUFENDE AUSGABEN FÜR ZUWEISUNG AN INVESTITIONEN</t>
  </si>
  <si>
    <t>700.600.10</t>
  </si>
  <si>
    <t>RETTIFICA CONTRIBUTI IN C/ESERCIZIO PER DESTINAZIONE AD INVESTIMENTI - DA PAB PER QUOTA FSP</t>
  </si>
  <si>
    <t>BERICHTIGUNG BEITRÄGE FÜR LAUFENDE AUSGABEN FÜR ZUWEISUNG AN INVESTITIONEN - VOM LAND, BETREFFEND DEN LGF</t>
  </si>
  <si>
    <t>A.2.A</t>
  </si>
  <si>
    <t>Rettifica contributi in c/esercizio per destinazione ad investimenti - da Regione o Prov. Aut. per quota F.S. regionale</t>
  </si>
  <si>
    <t>700.600.20</t>
  </si>
  <si>
    <t>RETTIFICA CONTRIBUTI IN C/ESERCIZIO PER DESTINAZIONE AD INVESTIMENTI - EXTRA FSP</t>
  </si>
  <si>
    <t>BERICHTIGUNG BEITRÄGE FÜR LAUFENDE AUSGABEN FÜR ZUWEISUNG AN INVESTITIONEN - AUSSERHALB LGF</t>
  </si>
  <si>
    <t>Rettifica contributi in c/esercizio per destinazione ad investimenti - altri contributi</t>
  </si>
  <si>
    <t>A.1.B.3.1</t>
  </si>
  <si>
    <t>Contributi da altri soggetti pubblici (extra fondo) vincolati</t>
  </si>
  <si>
    <t>710.300.00</t>
  </si>
  <si>
    <t>CONTRIBUTI IN C/ESERCIZIO DA MINISTERO DELLA SALUTE ED ALTRI SOGGETTI PER RICERCA</t>
  </si>
  <si>
    <t>KOSTEN FÜR DIE DIREKTE VERTEILUNG VON MEDIKAMENTEN - GESETZ N. 405/2001 ART. 8 BUCHST. A) - VON ÖFFENTLICHEN EINRICHTUNGEN (ANDERE ÖFFENTLICHE EINRICHTUNGEN DES LANDES)</t>
  </si>
  <si>
    <t>B.2.A.9.2</t>
  </si>
  <si>
    <t>Acquisto pretazioni di distribuzione farmaci File F - da pubblico (altri soggetti pubbl. Della Regione)</t>
  </si>
  <si>
    <t>400.960.10</t>
  </si>
  <si>
    <t>B.2.A.9.3</t>
  </si>
  <si>
    <t>400.960.15</t>
  </si>
  <si>
    <t>SPESE PER LA DISTRIBUZIONE DIRETTA DEI FARMACI - LEGGE N.405/2001 ART.8 LETT.A) - DA PRIVATO DELLA PAB</t>
  </si>
  <si>
    <t>KOSTEN FÜR DIE DIREKTE VERTEILUNG VON MEDIKAMENTEN - GESETZ N. 405/2001 ART. 8 BUCHST. A) - VON PRIVATEN DES LANDES</t>
  </si>
  <si>
    <t>B.2.A.9.4</t>
  </si>
  <si>
    <t>Acquisto pretazioni di distribuzione farmaci File F - da privato (intraregionale)</t>
  </si>
  <si>
    <t>B.2.A.7.3</t>
  </si>
  <si>
    <t>PRESTAZIONI DI RICOVERO DA  ALTRI SOGGETTI PUBBLICI DELLA PAB</t>
  </si>
  <si>
    <t>B.2.A.7.2</t>
  </si>
  <si>
    <t>B.2.A.16.5</t>
  </si>
  <si>
    <t>Costi per servizi sanitari - Mobilità internazionale passiva</t>
  </si>
  <si>
    <t>B.2.A.7.4.C</t>
  </si>
  <si>
    <t>Servizi sanitari per assistenza ospedaliera da Case di Cura private</t>
  </si>
  <si>
    <t>410.100.51</t>
  </si>
  <si>
    <t>51</t>
  </si>
  <si>
    <t>PRESTAZIONI DI RICOVERO DA IRCCS PRIVATI E POLICLINICI PRIVATI</t>
  </si>
  <si>
    <t>B.2.A.7.4.A</t>
  </si>
  <si>
    <t>Servizi sanitari per assistenza ospedaliera da IRCCS privati e Policlinici privati</t>
  </si>
  <si>
    <t>410.100.55</t>
  </si>
  <si>
    <t>B.2.A.7.5</t>
  </si>
  <si>
    <t xml:space="preserve"> da privato per cittadini non residenti - Extraregione (mobilità attiva in compensazione)</t>
  </si>
  <si>
    <t>GEWINN- UND VERLUSTRECHNUNG</t>
  </si>
  <si>
    <t>AUFWÄNDE</t>
  </si>
  <si>
    <t>COSTI</t>
  </si>
  <si>
    <t>300.000.00</t>
  </si>
  <si>
    <t>ACQUISTI DI BENI SANITARI</t>
  </si>
  <si>
    <t>300.100.00</t>
  </si>
  <si>
    <t>PRODOTTI FARMACEUTICI ED EMODERIVATI</t>
  </si>
  <si>
    <t>05</t>
  </si>
  <si>
    <t>PRODOTTI SANITARI PER USO VETERINARIO</t>
  </si>
  <si>
    <t>300.600.10</t>
  </si>
  <si>
    <t>310.000.00</t>
  </si>
  <si>
    <t>ACQUISTI DI BENI NON SANITARI</t>
  </si>
  <si>
    <t>310.100.00</t>
  </si>
  <si>
    <t>LEBENSMITTEL</t>
  </si>
  <si>
    <t>PRODOTTI ALIMENTARI</t>
  </si>
  <si>
    <t>310.100.10</t>
  </si>
  <si>
    <t>Prodotti alimentari</t>
  </si>
  <si>
    <t>02) Acq. Beni non San.</t>
  </si>
  <si>
    <t>B.1.b</t>
  </si>
  <si>
    <t>310.200.00</t>
  </si>
  <si>
    <t>TEXTILIEN, BEKLEIDUNG UND MATERIAL FÜR REINIGUNG UND HAUSHALT</t>
  </si>
  <si>
    <t>TESSILI, VESTIARIO E MATERIALI PER LA PULIZIA E DI CONVIVENZA</t>
  </si>
  <si>
    <t>310.200.10</t>
  </si>
  <si>
    <t>TEXTILIEN UND BEKLEIDUNG</t>
  </si>
  <si>
    <t xml:space="preserve">TESSILI E VESTIARIO </t>
  </si>
  <si>
    <t>Materiali di guardaroba, di pulizia e di convivenza in genere</t>
  </si>
  <si>
    <t>310.200.20</t>
  </si>
  <si>
    <t>MATERIAL FÜR REINIGUNG UND HAUSHALT</t>
  </si>
  <si>
    <t>490.700.41</t>
  </si>
  <si>
    <t>490.700.46</t>
  </si>
  <si>
    <t>490.700.61</t>
  </si>
  <si>
    <t>490.700.66</t>
  </si>
  <si>
    <t>B.8.A.1</t>
  </si>
  <si>
    <t>500.100.11</t>
  </si>
  <si>
    <t>B.8.A.2</t>
  </si>
  <si>
    <t>500.100.21</t>
  </si>
  <si>
    <t>B.8.B.1</t>
  </si>
  <si>
    <t>500.100.31</t>
  </si>
  <si>
    <t>B.8.B.2</t>
  </si>
  <si>
    <t>500.100.41</t>
  </si>
  <si>
    <t>500.200.11</t>
  </si>
  <si>
    <t>500.200.21</t>
  </si>
  <si>
    <t>500.300.11</t>
  </si>
  <si>
    <t>500.300.21</t>
  </si>
  <si>
    <t>500.600.11</t>
  </si>
  <si>
    <t>500.600.21</t>
  </si>
  <si>
    <t>500.600.31</t>
  </si>
  <si>
    <t>Quota imputata all'esercizio dei finanziamenti per investimenti dallo Stato</t>
  </si>
  <si>
    <t>A.7.C</t>
  </si>
  <si>
    <t>Quota imputata all'esercizio dei finanziamenti per beni di prima dotazione</t>
  </si>
  <si>
    <t>A.7.F</t>
  </si>
  <si>
    <t>Quota imputata all'esercizio di altre poste del patrimonio netto</t>
  </si>
  <si>
    <r>
      <t>Beträge</t>
    </r>
    <r>
      <rPr>
        <b/>
        <sz val="12"/>
        <rFont val="Verdana"/>
        <family val="2"/>
      </rPr>
      <t xml:space="preserve">: Euro    </t>
    </r>
  </si>
  <si>
    <t>A - Summe Güter + nicht-sanitäre Leistungen</t>
  </si>
  <si>
    <t>470.800.31</t>
  </si>
  <si>
    <t>470.800.36</t>
  </si>
  <si>
    <t>470.800.41</t>
  </si>
  <si>
    <t>470.800.46</t>
  </si>
  <si>
    <t>46</t>
  </si>
  <si>
    <t>470.800.51</t>
  </si>
  <si>
    <t>A.4.A.3.8</t>
  </si>
  <si>
    <t>Prestazioni trasporto ambulanze ed elisoccorso Extraregione</t>
  </si>
  <si>
    <t>720.200.28</t>
  </si>
  <si>
    <t>28</t>
  </si>
  <si>
    <t>A.4.A.3.10</t>
  </si>
  <si>
    <t>Ricavi per cessione di emocomponenti e cellule staminali Extraregione</t>
  </si>
  <si>
    <t>720.200.29</t>
  </si>
  <si>
    <t>29</t>
  </si>
  <si>
    <t>A.4.A.3.9</t>
  </si>
  <si>
    <t>720.250.00</t>
  </si>
  <si>
    <t>720.250.10</t>
  </si>
  <si>
    <t>A.4.B.1</t>
  </si>
  <si>
    <t>Prestazioni di ricovero da priv. Extraregione in compensazione (mobilità attiva)</t>
  </si>
  <si>
    <t>720.250.20</t>
  </si>
  <si>
    <t>A.4.B.2</t>
  </si>
  <si>
    <t>Prestazioni ambulatoriali da priv. Extraregione in compensazione  (mobilità attiva)</t>
  </si>
  <si>
    <t>720.250.40</t>
  </si>
  <si>
    <t>Altri beni e prodotti non sanitari</t>
  </si>
  <si>
    <t>Wert 
valore</t>
  </si>
  <si>
    <t>%</t>
  </si>
  <si>
    <t>gruppo 
mastro 
conto</t>
  </si>
  <si>
    <t>gruppo</t>
  </si>
  <si>
    <t>mastro</t>
  </si>
  <si>
    <t>conto</t>
  </si>
  <si>
    <t>Codice Allegato 1</t>
  </si>
  <si>
    <t xml:space="preserve">Voranschlag / Preventivo </t>
  </si>
  <si>
    <t>A)</t>
  </si>
  <si>
    <t>10</t>
  </si>
  <si>
    <t>000</t>
  </si>
  <si>
    <t>00</t>
  </si>
  <si>
    <t>100</t>
  </si>
  <si>
    <t>200</t>
  </si>
  <si>
    <t>AA0110</t>
  </si>
  <si>
    <t>300</t>
  </si>
  <si>
    <t>400</t>
  </si>
  <si>
    <t>500</t>
  </si>
  <si>
    <t>AA0120</t>
  </si>
  <si>
    <t>20</t>
  </si>
  <si>
    <t>600</t>
  </si>
  <si>
    <t>33</t>
  </si>
  <si>
    <t>36</t>
  </si>
  <si>
    <t>E.2.B.5</t>
  </si>
  <si>
    <t>AKTIVSCHWUND</t>
  </si>
  <si>
    <t>560.200.11</t>
  </si>
  <si>
    <t>Insussistenze passive v/terzi relative alla mobilità extraregionale</t>
  </si>
  <si>
    <t>560.200.12</t>
  </si>
  <si>
    <t>INSUSSISTENZE DELL'ATTIVO RELATIVE AL PERSONALE</t>
  </si>
  <si>
    <t>AKTIVSCHWUND BETREFFEND DAS PERSONAL</t>
  </si>
  <si>
    <t>Insussistenze passive v/terzi relative al personale</t>
  </si>
  <si>
    <t>560.200.13</t>
  </si>
  <si>
    <t>INSUSSISTENZE DELL'ATTIVO RELATIVE ALLE CONVENZIONI CON MEDICI DI BASE</t>
  </si>
  <si>
    <t>AKTIVSCHWUND BETREFFEND DIE KONVENTIONEN FÜR GESUNDHEITLICHE GRUNDVERSORGUNG</t>
  </si>
  <si>
    <t>Insussistenze passive v/terzi relative alle convenzioni con medici di base</t>
  </si>
  <si>
    <t>560.200.14</t>
  </si>
  <si>
    <t>INSUSSISTENZE DELL'ATTIVO RELATIVE ALLE CONVENZIONI PER LA SPECIALISTICA</t>
  </si>
  <si>
    <t>AKTIVSCHWUND BETREFFEND DIE KONVENTIONEN FÜR FACHÄRZTLICHE BETREUUNG</t>
  </si>
  <si>
    <t>Insussistenze passive v/terzi relative alle convenzioni per la specialistica</t>
  </si>
  <si>
    <t>560.200.15</t>
  </si>
  <si>
    <t>480.100.21</t>
  </si>
  <si>
    <t>B.6.B.1</t>
  </si>
  <si>
    <t>480.100.31</t>
  </si>
  <si>
    <t>B.6.B.2</t>
  </si>
  <si>
    <t>480.100.41</t>
  </si>
  <si>
    <t>480.200.11</t>
  </si>
  <si>
    <t>480.200.21</t>
  </si>
  <si>
    <t>480.300.11</t>
  </si>
  <si>
    <t>480.300.21</t>
  </si>
  <si>
    <t>480.600.11</t>
  </si>
  <si>
    <t>480.600.21</t>
  </si>
  <si>
    <t>480.600.31</t>
  </si>
  <si>
    <t>480.600.41</t>
  </si>
  <si>
    <t>480.700.36</t>
  </si>
  <si>
    <t>480.700.41</t>
  </si>
  <si>
    <t>480.700.46</t>
  </si>
  <si>
    <t>480.700.61</t>
  </si>
  <si>
    <t>480.700.66</t>
  </si>
  <si>
    <t>B.7.A.1</t>
  </si>
  <si>
    <t>490.100.11</t>
  </si>
  <si>
    <t>B.7.A.2</t>
  </si>
  <si>
    <t>490.100.21</t>
  </si>
  <si>
    <t>B.7.B.1</t>
  </si>
  <si>
    <t>490.100.31</t>
  </si>
  <si>
    <t>B.7.B.2</t>
  </si>
  <si>
    <t>490.100.41</t>
  </si>
  <si>
    <t>490.200.11</t>
  </si>
  <si>
    <t>Sopravvenienze attive v/terzi relative alle convenzioni con medici di base</t>
  </si>
  <si>
    <t>780.100.14</t>
  </si>
  <si>
    <t>SOPRAVVENIENZE ATTIVE V/TERZI RELATIVE ALLE CONVENZIONI PER LA SPECIALISTICA</t>
  </si>
  <si>
    <t>AUSSERORDENTLICHE ERTRÄGE GEGENÜBER DRITTEN BETREFFEND KONVENTIONEN FÜR FACHÄRZTLICHE BETREUUNG</t>
  </si>
  <si>
    <t>Sopravvenienze attive v/terzi relative alle convenzioni per la specialistica</t>
  </si>
  <si>
    <t>780.100.15</t>
  </si>
  <si>
    <t>SOPRAVVENIENZE ATTIVE V/TERZI RELATIVE ALL'ACQUISTO PRESTAZ. SANITARIE DA OPERATORI ACCREDITATI</t>
  </si>
  <si>
    <t>Sopravvenienze attive v/terzi relative all'acquisto prestaz. sanitarie da operatori accreditati</t>
  </si>
  <si>
    <t>780.100.16</t>
  </si>
  <si>
    <t>SOPRAVVENIENZE ATTIVE V/TERZI RELATIVE ALL'ACQUISTO DI BENI E SERVIZI</t>
  </si>
  <si>
    <t>AUSSERORDENTLICHE ERTRÄGE GEGENÜBER DRITTEN BETREFFEND ANKÄUFE VON GÜTERN UND DIENSTLEISTUNGEN</t>
  </si>
  <si>
    <t>Sopravvenienze attive v/terzi relative all'acquisto di beni e servizi</t>
  </si>
  <si>
    <t>780.100.17</t>
  </si>
  <si>
    <t xml:space="preserve">ALTRE SOPRAVVENIENZE ATTIVE </t>
  </si>
  <si>
    <t xml:space="preserve">ANDERE AUSSERORDENTLICHE ERTRÄGE </t>
  </si>
  <si>
    <t>780.200.11</t>
  </si>
  <si>
    <t>E.1.B.3.2.A</t>
  </si>
  <si>
    <t>Insussistenze attive v/terzi relative alla mobilità extraregionale</t>
  </si>
  <si>
    <t>780.200.12</t>
  </si>
  <si>
    <t>INSUSSISTENZE DEL PASSIVO RELATIVE AL PERSONALE</t>
  </si>
  <si>
    <t>PASSIVSCHWUND BETREFFEND DAS PERSONAL</t>
  </si>
  <si>
    <t>E.1.B.3.2.B</t>
  </si>
  <si>
    <t>Insussistenze attive v/terzi relative al personale</t>
  </si>
  <si>
    <t>780.200.13</t>
  </si>
  <si>
    <t>INSUSSISTENZE DEL PASSIVO RELATIVE ALLE CONVENZIONI CON MEDICI DI BASE</t>
  </si>
  <si>
    <t>PASSIVSCHWUND BETREFFEND DIE KONVENTIONEN FÜR GESUNDHEITLICHE GRUNDVERSORGUNG</t>
  </si>
  <si>
    <t>E.1.B.3.2.C</t>
  </si>
  <si>
    <t>Insussistenze attive v/terzi relative alle convenzioni con medici di base</t>
  </si>
  <si>
    <t>780.200.14</t>
  </si>
  <si>
    <t>INSUSSISTENZE DEL PASSIVO RELATIVE ALLE CONVENZIONI PER LA SPECIALISTICA</t>
  </si>
  <si>
    <t>PASSIVSCHWUND BETREFFEND DIE KONVENTIONEN FÜR FACHÄRZTLICHE BETREUUNG</t>
  </si>
  <si>
    <t>E.1.B.3.2.D</t>
  </si>
  <si>
    <t>Insussistenze attive v/terzi relative alle convenzioni per la specialistica</t>
  </si>
  <si>
    <t>780.200.15</t>
  </si>
  <si>
    <t>INSUSSISTENZE DEL PASSIVO RELATIVE ALL'ACQUISTO PRESTAZ. SANITARIE DA OPERATORI ACCREDITATI</t>
  </si>
  <si>
    <t>E.1.B.3.2.E</t>
  </si>
  <si>
    <t>Insussistenze attive v/terzi relative all'acquisto prestaz. sanitarie da operatori accreditati</t>
  </si>
  <si>
    <t>780.200.16</t>
  </si>
  <si>
    <t>INSUSSISTENZE DEL PASSIVO RELATIVE ALL'ACQUISTO DI BENI E SERVIZI</t>
  </si>
  <si>
    <t>PASSIVSCHWUND BETREFFEND DIE ANKÄUFE VON GÜTERN UND DIENSTLEISTUNGEN</t>
  </si>
  <si>
    <t>550</t>
  </si>
  <si>
    <t>Servizi sanitari per assistenza specialistica da IRCCS Privati e Policlinici privati</t>
  </si>
  <si>
    <t>390.150.13</t>
  </si>
  <si>
    <t>Servizi sanitari per assistenza specialistica da Case di Cura private</t>
  </si>
  <si>
    <t>390.150.20</t>
  </si>
  <si>
    <t>B.2.A.3.6</t>
  </si>
  <si>
    <t>da privato per cittadini non residenti - Extraregione (mobilità attiva in compensazione)</t>
  </si>
  <si>
    <t>390.150.30</t>
  </si>
  <si>
    <t>ASSISTENZA PROTESICA ART. 26, C. 3 L. 833/78 E DM 27 AGOSTO 1999, N. 332.</t>
  </si>
  <si>
    <t>B.2.A.6.4</t>
  </si>
  <si>
    <t>ASSISTENZA RIABILITATIVA RESIDENZIALE E SEMIRESIDENZIALE IN ISTITUTI COME SCHEMA TIPO ART. 26 L. 833/78 DA PRIVATO PAB</t>
  </si>
  <si>
    <t>Utilizzo fondi per quote inutilizzate contributi di esercizi precedenti da soggetti pubblici (extra fondo) vincolati</t>
  </si>
  <si>
    <t>710.400.20</t>
  </si>
  <si>
    <t>710.400.30</t>
  </si>
  <si>
    <t>UTILIZZO FONDI PER QUOTE INUTILIZZATE CONTRIBUTI DI ESERCIZI PRECEDENTI PER RICERCA</t>
  </si>
  <si>
    <t xml:space="preserve">VERWENDUNG RÜCKSTELLUNGEN FÜR NICHT VERWENDETE BEITRÄGE VERGANGENER GESCHÄFTSJAHRE FÜR FORSCHUNG </t>
  </si>
  <si>
    <t>A.3.C</t>
  </si>
  <si>
    <t>Utilizzo fondi per quote inutilizzate contributi di esercizi precedenti per ricerca</t>
  </si>
  <si>
    <t>710.400.40</t>
  </si>
  <si>
    <t>UTILIZZO FONDI PER QUOTE INUTILIZZATE CONTRIBUTI DI ESERCIZI PRECEDENTI DA PRIVATI</t>
  </si>
  <si>
    <t>VERWENDUNG RÜCKSTELLUNGEN FÜR NICHT VERWENDETE BEITRÄGE VERGANGENER GESCHÄFTSJAHRE VON PRIVATEN</t>
  </si>
  <si>
    <t>A.3.D</t>
  </si>
  <si>
    <t>Utilizzo fondi per quote inutilizzate contributi vincolati di esercizi precedenti da privati</t>
  </si>
  <si>
    <t>Altre prestazioni sanitarie e socio-sanitarie a rilevanza sanitaria non soggette a compensazione Extraregione</t>
  </si>
  <si>
    <t>A.4.a</t>
  </si>
  <si>
    <t>A.4.A.3.1</t>
  </si>
  <si>
    <t>720.100.22</t>
  </si>
  <si>
    <t>PSYCHIATRISCHE LEISTUNGEN IN WOHNSTÄTTEN UND ÜBERGANGSWOHNHEIMEN AN ÖFFENTLICHE SANITÄTSBETRIEBE AUSSERHALB DES LANDES</t>
  </si>
  <si>
    <t>A.4.A.3.3</t>
  </si>
  <si>
    <t>B.2.A.15.4.C</t>
  </si>
  <si>
    <t>Rimborso oneri stipendiali personale sanitario in comando da aziende di altre Regioni (Extraregione)</t>
  </si>
  <si>
    <t>B.2.A.15.4.B</t>
  </si>
  <si>
    <t>Rimborso oneri stipendiali personale sanitario in comando da Regioni, soggetti pubblici e da Università</t>
  </si>
  <si>
    <t>Rimborso oneri stipendiali personale non sanitario in comando da aziende di altre Regioni (Extraregione)</t>
  </si>
  <si>
    <t>B.2.B.2.4.B</t>
  </si>
  <si>
    <t>Rimborso oneri stipendiali personale non sanitario in comando da Regione, soggetti pubblici e da Università</t>
  </si>
  <si>
    <t>B.10</t>
  </si>
  <si>
    <t>COSTI DI RICERCA E DI SVILUPPO  - AMMORTAMENTI</t>
  </si>
  <si>
    <t>KOSTEN FÜR FORSCHUNG, ENTWICKLUNG - ABSCHREIBUNGEN</t>
  </si>
  <si>
    <t>COSTI DI RICERCA  E DI SVILUPPO  - AMMORTAMENTI</t>
  </si>
  <si>
    <t>520.300.20</t>
  </si>
  <si>
    <t>DIRITTI DI BREVETTO E DIRITTI DI UTILIZZAZIONE DELLE OPERE D'INGEGNO DERIVANTI DALL'ATTIVITÁ DI RICERCA - AMMORTAMENTI</t>
  </si>
  <si>
    <t>PATENTRECHTE UND RECHTE ZUR NUTZUNG VON GEISTESWERKEN AUS FORSCHUNGSTÄTIGKEIT - ABSCHREIBUNGEN</t>
  </si>
  <si>
    <t>520.600.05</t>
  </si>
  <si>
    <t>PUBBLICITÀ - AMMORTAMENTI</t>
  </si>
  <si>
    <t>WERBUNG - ABSCHREIBUNGEN</t>
  </si>
  <si>
    <t xml:space="preserve"> ALTRE IMMOBILIZZAZIONI - AMMORTAMENTI</t>
  </si>
  <si>
    <t>SONSTIGES ANLAGEVERMÖGEN - ABSCHREIBUNGEN</t>
  </si>
  <si>
    <t>520.600.20</t>
  </si>
  <si>
    <t>B.12.B</t>
  </si>
  <si>
    <t>Svalutazione delle immobilizzazioni immateriali e materiali</t>
  </si>
  <si>
    <t>Acc. Rinnovi contratt.: dirigenza medica</t>
  </si>
  <si>
    <t>Acc. Rinnovi contratt.: dirigenza non medica</t>
  </si>
  <si>
    <t>Acc. Rinnovi contratt.: comparto</t>
  </si>
  <si>
    <t>ACCANTONAMENTI AL FONDO ONERI PER RINNOVO ACCORDI PER IL PERSONALE CONVENZIONATO MMG/PLS/MCA</t>
  </si>
  <si>
    <t>ZUWEISUNGEN AN RÜCKSTELLUNGEN FÜR ERNEUERUNG DER ABKOMMEN MIT DEM VERTRAGSGEBUNDENEN PERSONAL (GESUNDHEITLICHE GRUNDVERSORGUNG)</t>
  </si>
  <si>
    <t xml:space="preserve"> Acc. Rinnovi convenzioni MMG/PLS/MCA</t>
  </si>
  <si>
    <t>535.500.20</t>
  </si>
  <si>
    <t>ACCANTONAMENTI AL FONDO ONERI PER RINNOVO ACCORDI PER IL PERSONALE CONVENZIONATO MEDICI SUMAI</t>
  </si>
  <si>
    <t>ZUWEISUNGEN AN RÜCKSTELLUNGEN FÜR ERNEUERUNG DER ABKOMMEN MIT DEM VERTRAGSGEBUNDENEN PERSONAL (SUMAI)</t>
  </si>
  <si>
    <t xml:space="preserve"> Acc. Rinnovi convenzioni medici Sumai</t>
  </si>
  <si>
    <t>ZUWEISUNGEN AN RÜCKSTELLUNGEN FÜR STREIFÄLLE DES BEDIENSTETEN PERSONALS</t>
  </si>
  <si>
    <t>535.700.30</t>
  </si>
  <si>
    <t>ACCANTONAMENTI PER RISCHI CONNESSI AD ACQUISTO PRESTAZIONI SANITARIE DA PRIVATO</t>
  </si>
  <si>
    <t>Accantonamenti per rischi connessi all'acquisto di prestazioni sanitarie da privato</t>
  </si>
  <si>
    <t>535.700.40</t>
  </si>
  <si>
    <t>ACCANTONAMENTI PER COPERTURA DIRETTA DEI RISCHI (AUTOASSICURAZIONE)</t>
  </si>
  <si>
    <t>ZUWEISUNGEN AN RÜCKSTELLUNGEN FÜR DIE DIREKTE ABDECKUNG VON RISIKEN (SELBSTVERSICHERUNG)</t>
  </si>
  <si>
    <t>Accantonamenti per copertura diretta dei rischi (autoassicurazione)</t>
  </si>
  <si>
    <t>535.800.00</t>
  </si>
  <si>
    <t>ACCANTONAMENTI PER QUOTE INUTILIZZATE DEI CONTRIBUTI VINCOLATI</t>
  </si>
  <si>
    <t xml:space="preserve">ZUWEISUNGEN AN RÜCKSTELLUNGEN FÜR NICHT VERWENDETE ZWECKGEBUNDENE BEITRÄGE </t>
  </si>
  <si>
    <t>535.800.10</t>
  </si>
  <si>
    <t>ACCANTONAMENTI PER QUOTE INUTILIZZATE DEI CONTRIBUTI VINCOLATI DA PAB DA FSP</t>
  </si>
  <si>
    <t>ZUWEISUNGEN AN RÜCKSTELLUNGEN FÜR NICHT VERWENDETE ZWECKGEBUNDENE BEITRÄGE DES LANDES AUS DEM LGF</t>
  </si>
  <si>
    <t>Accantonamenti per quote inutilizzate contributi da Regione e Prov. Aut. per quota F.S. vincolato</t>
  </si>
  <si>
    <t>535.800.15</t>
  </si>
  <si>
    <t>ACCANTONAMENTI PER QUOTE INUTILIZZATE DEI CONTRIBUTI VINCOLATI DA PAB EXTRA FSP</t>
  </si>
  <si>
    <t>ZUWEISUNGEN AN RÜCKSTELLUNGEN FÜR NICHT VERWENDETE ANTEILE VON ZWECKGEBUNDENEN BEITRÄGEN DES LANDES (AUSSERHALB DES LGF)</t>
  </si>
  <si>
    <t>Accantonamenti per quote inutilizzate contributi da soggetti pubblici (extra fondo) vincolati</t>
  </si>
  <si>
    <t>535.800.20</t>
  </si>
  <si>
    <t>535.800.30</t>
  </si>
  <si>
    <t>ACCANTONAMENTI PER QUOTE INUTILIZZATE DEI CONTRIBUTI PER RICERCA</t>
  </si>
  <si>
    <t>ZUWEISUNGEN AN RÜCKSTELLUNGEN FÜR NICHT VERWENDETE FORSCHUNGSBEITRÄGE</t>
  </si>
  <si>
    <t>C.3.A</t>
  </si>
  <si>
    <t>Interessi passivi su anticipazioni di cassa</t>
  </si>
  <si>
    <t>C.3.B</t>
  </si>
  <si>
    <t>C.3.C</t>
  </si>
  <si>
    <t>C.4.A</t>
  </si>
  <si>
    <t>ONERI STRAORDINARI</t>
  </si>
  <si>
    <t>560.100.11</t>
  </si>
  <si>
    <t>E.2.B.3.2.A</t>
  </si>
  <si>
    <t xml:space="preserve"> Sopravvenienze passive v/terzi relative alla mobilità extraregionale</t>
  </si>
  <si>
    <t>560.100.12</t>
  </si>
  <si>
    <t>SOPRAV. PASSIVE V/TERZI RELATIVE AL PERSONALE - DIRIGENZA MEDICA</t>
  </si>
  <si>
    <t>AUSSERORDENTLICHE AUFWÄNDE GEGENÜBER DRITTEN BETREFFEND ÄRZTLICHES LEITENDES PERSONAL</t>
  </si>
  <si>
    <t>E.2.B.3.2.B.1</t>
  </si>
  <si>
    <t>Soprav. passive v/terzi relative al personale - dirigenza medica</t>
  </si>
  <si>
    <t>560.100.13</t>
  </si>
  <si>
    <t>SOPRAV. PASSIVE V/TERZI RELATIVE AL PERSONALE - DIRIGENZA NON MEDICA</t>
  </si>
  <si>
    <t>AUSSERORDENTLICHE AUFWÄNDE GEGENÜBER DRITTEN BETREFFEND NICHTÄRZTLICHE LEITER</t>
  </si>
  <si>
    <t>E.2.B.3.2.B.2</t>
  </si>
  <si>
    <t>Soprav. passive v/terzi relative al personale - dirigenza non medica</t>
  </si>
  <si>
    <t>560.100.14</t>
  </si>
  <si>
    <t>SOPRAV. PASSIVE V/TERZI RELATIVE AL PERSONALE - COMPARTO</t>
  </si>
  <si>
    <t>AUSSERORDENTLICHE AUFWÄNDE GEGENÜBER DRITTEN BETREFFEND NICHTLEITENDES PERSONAL</t>
  </si>
  <si>
    <t>E.2.B.3.2.B.3</t>
  </si>
  <si>
    <t>Soprav. passive v/terzi relative al personale - comparto</t>
  </si>
  <si>
    <t>560.100.15</t>
  </si>
  <si>
    <t>SOPRAVVENIENZE PASSIVE V/TERZI RELATIVE ALLE CONVENZIONI CON MEDICI DI BASE</t>
  </si>
  <si>
    <t>AUSSERORDENTLICHE AUFWÄNDE GEGENÜBER DRITTEN BETREFFEND KONVENTIONEN FÜR GESUNDHEITLICHE GRUNDVERSORGUNG</t>
  </si>
  <si>
    <t>E.2.B.3.2.C</t>
  </si>
  <si>
    <t>Sopravvenienze passive v/terzi relative alle convenzioni con medici di base</t>
  </si>
  <si>
    <t>560.100.16</t>
  </si>
  <si>
    <t>SOPRAVVENIENZE PASSIVE V/TERZI RELATIVE ALLE CONVENZIONI PER LA SPECIALISTICA</t>
  </si>
  <si>
    <t>AUSSERORDENTLICHE AUFWÄNDE GEGENÜBER DRITTEN BETREFFEND KONVENTIONEN FÜR FACHÄRZTLICHE BETREUUNG</t>
  </si>
  <si>
    <t>E.2.B.3.2.D</t>
  </si>
  <si>
    <t>Sopravvenienze passive v/terzi relative alle convenzioni per la specialistica</t>
  </si>
  <si>
    <t>560.100.17</t>
  </si>
  <si>
    <t>SOPRAVVENIENZE PASSIVE V/TERZI RELATIVE ALL'ACQUISTO PRESTAZ. SANITARIE DA OPERATORI ACCREDITATI</t>
  </si>
  <si>
    <t>E.2.B.3.2.E</t>
  </si>
  <si>
    <t>Sopravvenienze passive v/terzi relative all'acquisto prestaz. sanitarie da operatori accreditati</t>
  </si>
  <si>
    <t>560.100.18</t>
  </si>
  <si>
    <t>SOPRAVVENIENZE PASSIVE V/TERZI RELATIVE ALL'ACQUISTO DI BENI E SERVIZI</t>
  </si>
  <si>
    <t>AUSSERORDENTLICHE AUFWÄNDE GEGENÜBER DRITTEN BETREFFEND ANKÄUFE VON GÜTERN UND DIENSTLEISTUNGEN</t>
  </si>
  <si>
    <t>E.2.B.3.2.F</t>
  </si>
  <si>
    <t>Sopravvenienze passive v/terzi relative all'acquisto di beni e servizi</t>
  </si>
  <si>
    <t>560.100.19</t>
  </si>
  <si>
    <t>19</t>
  </si>
  <si>
    <t>470.800.66</t>
  </si>
  <si>
    <t>66</t>
  </si>
  <si>
    <t>470.800.86</t>
  </si>
  <si>
    <t>86</t>
  </si>
  <si>
    <t>470.800.91</t>
  </si>
  <si>
    <t>470.800.96</t>
  </si>
  <si>
    <t>96</t>
  </si>
  <si>
    <t>B.6.A.1</t>
  </si>
  <si>
    <t>480.100.11</t>
  </si>
  <si>
    <t>B.6.A.2</t>
  </si>
  <si>
    <t>210</t>
  </si>
  <si>
    <t>DIENSTLEISTUNGEN FÜR INSTANDHALTUNG VON MÖBELN UND EINRICHTUNGEN</t>
  </si>
  <si>
    <t>B.2.B.1.2</t>
  </si>
  <si>
    <t>B.2.B.1.4</t>
  </si>
  <si>
    <t>Servizi di assistenza informatica</t>
  </si>
  <si>
    <t>B.2.A.11.2</t>
  </si>
  <si>
    <t>340.350.12</t>
  </si>
  <si>
    <t>SERVIZI DI TRASPORTO SANITARI DA PRIVATO - ELISOCCORSO</t>
  </si>
  <si>
    <t>B.2.A.11.4</t>
  </si>
  <si>
    <t>340.350.25</t>
  </si>
  <si>
    <t xml:space="preserve">SERVIZI DI TRASPORTO SANITARI DA PUBBLICO EXTRA PAB FATTURATI </t>
  </si>
  <si>
    <t>B.2.A.16.3</t>
  </si>
  <si>
    <t>Altri servizi sanitari e sociosanitari a rilevanza sanitaria da pubblico (Extraregione)</t>
  </si>
  <si>
    <t>340.350.26</t>
  </si>
  <si>
    <t>B.2.A.11.3</t>
  </si>
  <si>
    <t>da pubblico (Extraregione)</t>
  </si>
  <si>
    <t>B.2.B.1.6</t>
  </si>
  <si>
    <t>B.2.B.1.7</t>
  </si>
  <si>
    <t>B.2.A.15.2</t>
  </si>
  <si>
    <t>Consulenze sanitarie e sociosanit. da terzi - Altri soggetti pubblici</t>
  </si>
  <si>
    <t>B.2.A.15.3.B</t>
  </si>
  <si>
    <t>Altre consulenze sanitarie e sociosanitarie da privato</t>
  </si>
  <si>
    <t>B.2.B.2.2</t>
  </si>
  <si>
    <t>Consulenze non sanitarie da Terzi - Altri soggetti pubblici</t>
  </si>
  <si>
    <t xml:space="preserve">Consulenze, collaborazioni, interinale, altre prestazioni di lavoro non sanitarie </t>
  </si>
  <si>
    <t>B.2.B.2.3.A</t>
  </si>
  <si>
    <t>da privato (intraregionale)</t>
  </si>
  <si>
    <t>B.2.A.15.3.E</t>
  </si>
  <si>
    <t>Lavoro interninale - area sanitaria</t>
  </si>
  <si>
    <t>B.2.B.1.9</t>
  </si>
  <si>
    <t>B.2.B.1.10</t>
  </si>
  <si>
    <t>B.2.B.1.8</t>
  </si>
  <si>
    <t>Costi per assistenza MMG</t>
  </si>
  <si>
    <t>Costi per assistenza PLS</t>
  </si>
  <si>
    <t>B.2.A.1.1.C</t>
  </si>
  <si>
    <t>Costi per assistenza Continuità assistenziale</t>
  </si>
  <si>
    <t>360.900.20</t>
  </si>
  <si>
    <t>B.2.A.1.3</t>
  </si>
  <si>
    <t>da pubblico (Aziende sanitarie pubbliche Extraregione) - Mobilità extraregionale</t>
  </si>
  <si>
    <t>B.2.A.2.1</t>
  </si>
  <si>
    <t>370.200.00</t>
  </si>
  <si>
    <t>ACQUISTI DI SERVIZI PER ASSISTENZA FARMACEUTICA</t>
  </si>
  <si>
    <t>ANKAUF LEISTUNGEN FÜR PHARMAZEUTISCHE BETREUUNG</t>
  </si>
  <si>
    <t>370.200.11</t>
  </si>
  <si>
    <t>B.2.A.2.3</t>
  </si>
  <si>
    <t>Accantonamenti per premio di operosità (SUMAI)</t>
  </si>
  <si>
    <t>Servizi sanitari per assistenza specialistica da altri privati</t>
  </si>
  <si>
    <t>ASSISTENZA SPECIALISTICA ESTERNA DA CASE DI CURA PRIVATE CONVENZIONATE</t>
  </si>
  <si>
    <t>EXTERNE FACHÄRZTLICHE BETREUUNG VON ANDEREN PRIVATEN</t>
  </si>
  <si>
    <t>390.150.00</t>
  </si>
  <si>
    <t>ACQUISTI SERVIZI PER ASSISTENZA SPECIALISTICA ESTERNA</t>
  </si>
  <si>
    <t>ANKAUF LEISTUNGEN FÜR EXTERNE FACHÄRZTLICHE BETREUUNG</t>
  </si>
  <si>
    <t>390.150.10</t>
  </si>
  <si>
    <t>EXTERNE FACHÄRZTLICHE BETREUUNG VON SANITÄTSBETRIEBEN AUSSERHALB DES LANDES DIREKT VERRECHNET</t>
  </si>
  <si>
    <t>390.150.11</t>
  </si>
  <si>
    <t>390.150.12</t>
  </si>
  <si>
    <t>BEITRÄGE FÜR LAUFENDE AUSGABEN VOM GESUNDHEITSMINISTERIUM UND ANDEREN KÖRPERSCHAFTEN FÜR FORSCHUNG</t>
  </si>
  <si>
    <t>710.300.10</t>
  </si>
  <si>
    <t>CONTRIBUTI IN C/ESERCIZIO DA MINISTERO DELLA SALUTE PER RICERCA CORRENTE</t>
  </si>
  <si>
    <t>BEITRÄGE FÜR LAUFENDE AUSGABEN VOM GESUNDHEITSMINISTERIUM FÜR LAUFENDE FORSCHUNG</t>
  </si>
  <si>
    <t>A.1.C.1</t>
  </si>
  <si>
    <t>Contributi da Ministero della salute per ricerca corrente</t>
  </si>
  <si>
    <t>710.300.20</t>
  </si>
  <si>
    <t>CONTRIBUTI IN C/ESERCIZIO DA MINISTERO DELLA SALUTE PER RICERCA FINALIZZATA</t>
  </si>
  <si>
    <t>BEITRÄGE FÜR LAUFENDE AUSGABEN VOM GESUNDHEITSMINISTERIUM FÜR ZIELGERICHTETE FORSCHUNG</t>
  </si>
  <si>
    <t>A.1.C.2</t>
  </si>
  <si>
    <t xml:space="preserve">Contributi da Ministero della salute per ricerca finalizzata </t>
  </si>
  <si>
    <t>A.1.c.2</t>
  </si>
  <si>
    <t>710.300.30</t>
  </si>
  <si>
    <t xml:space="preserve">CONTRIBUTI IN C/ESERCIZIO DA ALTRI SOGGETTI PUBBLICI PER RICERCA </t>
  </si>
  <si>
    <t>BEITRÄGE FÜR LAUFENDE AUSGABEN VON ANDEREN ÖFFENTLICHEN KÖRPERSCHAFTEN FÜR FORSCHUNG</t>
  </si>
  <si>
    <t>710.300.40</t>
  </si>
  <si>
    <t xml:space="preserve">CONTRIBUTI IN C/ESERCIZIO DA PRIVATI PER RICERCA </t>
  </si>
  <si>
    <t>BEITRÄGE FÜR LAUFENDE AUSGABEN VON PRIVATEN FÜR FORSCHUNG</t>
  </si>
  <si>
    <t>A.1.C.4</t>
  </si>
  <si>
    <t>Contributi da privati per ricerca</t>
  </si>
  <si>
    <t>A.1.c.4</t>
  </si>
  <si>
    <t>710.350.00</t>
  </si>
  <si>
    <t xml:space="preserve">CONTRIBUTI IN C/ESERCIZIO DA PRIVATI </t>
  </si>
  <si>
    <t>BEITRÄGE FÜR LAUFENDE AUSGABEN VON PRIVATEN</t>
  </si>
  <si>
    <t>710.350.10</t>
  </si>
  <si>
    <t>Contributi c/esercizio da privati</t>
  </si>
  <si>
    <t>710.400.00</t>
  </si>
  <si>
    <t>UTILIZZO FONDI PER QUOTE INUTILIZZATE CONTRIBUTI VINCOLATI DI ESERCIZI PRECEDENTI</t>
  </si>
  <si>
    <t>VERWENDUNG RÜCKSTELLUNGEN FÜR NICHT VERWENDETE ZWECKGEBUNDENE BEITRÄGE VERGANGENER GESCHÄFTSJAHRE</t>
  </si>
  <si>
    <t>710.400.10</t>
  </si>
  <si>
    <t>UTILIZZO FONDI PER QUOTE INUTILIZZATE CONTRIBUTI VINCOLATI DI ESERCIZI PRECEDENTI DA PAB PER FSP</t>
  </si>
  <si>
    <t xml:space="preserve">VERWENDUNG RÜCKSTELLUNGEN FÜR NICHT VERWENDETE ZWECKGEBUNDENE BEITRÄGE DES LANDES AUS LGF VERGANGENER GESCHÄFTSJAHRE </t>
  </si>
  <si>
    <t>A.3.A</t>
  </si>
  <si>
    <t>Utilizzo fondi per quote inutilizzate contributi di esercizi precedenti da Regione o Prov. Aut. per quota F.S. regionale vincolato</t>
  </si>
  <si>
    <t>A.3</t>
  </si>
  <si>
    <t>710.400.15</t>
  </si>
  <si>
    <t>UTILIZZO FONDI PER QUOTE INUTILIZZATE CONTRIBUTI VINCOLATI DI ESERCIZI PRECEDENTI DA PAB EXTRA FSP</t>
  </si>
  <si>
    <t>VERWENDUNG RÜCKSTELLUNGEN FÜR NICHT VERWENDETE ZWECKGEBUNDENE BEITRÄGE DES LANDES VERGANGENER GESCHÄFTSJAHRE AUSSERHALB DES LGF</t>
  </si>
  <si>
    <t>A.3.B</t>
  </si>
  <si>
    <t>BETEILIGUNGEN AN DAS PERSONAL FÜR FREIBERUFLICHE LEISTUNGEN - SONSTIGES</t>
  </si>
  <si>
    <t>B.2.A.13.6</t>
  </si>
  <si>
    <t>Compartecipazione al personale per att. libero professionale intramoenia- Altro</t>
  </si>
  <si>
    <t>510.100.50</t>
  </si>
  <si>
    <t>ZUSÄTZLICHE LEISTUNGEN, DIE VOM ÄRZTLICHEN PERSONAL FÜR FREIBERUFLICHE TÄTIGKEIT ERBRACHT WERDEN - FACHARZTBEREICH</t>
  </si>
  <si>
    <t xml:space="preserve">EXTERNES TECHNISCHES PERSONAL - BEFRISTET  </t>
  </si>
  <si>
    <t>B.5.A.1.3</t>
  </si>
  <si>
    <t>Costo del personale dirigente medico - altro</t>
  </si>
  <si>
    <t>B.2.A.15.3.C</t>
  </si>
  <si>
    <t>B.2.B.2.3.B</t>
  </si>
  <si>
    <t>B.2.B.2.3.E</t>
  </si>
  <si>
    <t>Altre collaborazioni e prestazioni di lavoro - area non sanitaria</t>
  </si>
  <si>
    <t>B.2.A.15.3.F</t>
  </si>
  <si>
    <t xml:space="preserve">Altre collaborazioni e prestazioni di lavoro - area sanitaria </t>
  </si>
  <si>
    <t>B.2.B.3.2</t>
  </si>
  <si>
    <t>B.2.B.3.1</t>
  </si>
  <si>
    <t>COMPENSI PER IL PERSONALE COMANDATO ALL'AZIENDA</t>
  </si>
  <si>
    <t>A.1.b.5</t>
  </si>
  <si>
    <t>5)</t>
  </si>
  <si>
    <t>Contributi da aziende sanitarie pubbliche (extra fondo)</t>
  </si>
  <si>
    <t>A.1.b.6</t>
  </si>
  <si>
    <t>6)</t>
  </si>
  <si>
    <t>Contributi da altri soggetti pubblici</t>
  </si>
  <si>
    <t>c)</t>
  </si>
  <si>
    <t>Contributi in c/esercizio - per ricerca</t>
  </si>
  <si>
    <t>A.1.c.1</t>
  </si>
  <si>
    <t>da Ministero della Salute per ricerca corrente</t>
  </si>
  <si>
    <t>da Ministero della Salute per ricerca finalizzata</t>
  </si>
  <si>
    <t>da Regione e altri soggetti pubblici</t>
  </si>
  <si>
    <t>da privati</t>
  </si>
  <si>
    <t>A.1.d</t>
  </si>
  <si>
    <t>d)</t>
  </si>
  <si>
    <t>Contributi in c/esercizio - da privati</t>
  </si>
  <si>
    <t>A.2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</si>
  <si>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</si>
  <si>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</si>
  <si>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</si>
  <si>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A.2.4.a</t>
  </si>
  <si>
    <t>Ricavi per prestazioni sanitarie e sociosanitarie - ad aziende sanitarie pubbliche</t>
  </si>
  <si>
    <t>A.2.4.b</t>
  </si>
  <si>
    <t>Ricavi per prestazioni sanitarie e sociosanitarie - intramoenia</t>
  </si>
  <si>
    <t>A.2.4.c</t>
  </si>
  <si>
    <t>Ricavi per prestazioni sanitarie e sociosanitarie - altro</t>
  </si>
  <si>
    <t>A.5</t>
  </si>
  <si>
    <t>Concorsi, recuperi e rimborsi</t>
  </si>
  <si>
    <t>A.6</t>
  </si>
  <si>
    <t>Compartecipazione alla spesa per prestazioni sanitarie (Ticket)</t>
  </si>
  <si>
    <t>A.7</t>
  </si>
  <si>
    <t>7)</t>
  </si>
  <si>
    <t>Quota contributi in c/capitale imputata nell'esercizio</t>
  </si>
  <si>
    <t>A.8</t>
  </si>
  <si>
    <t>8)</t>
  </si>
  <si>
    <t>Incrementi delle immobilizzazioni per lavori interni</t>
  </si>
  <si>
    <t>A.9</t>
  </si>
  <si>
    <t>9)</t>
  </si>
  <si>
    <t>Altri ricavi e proventi</t>
  </si>
  <si>
    <t>Totale A)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</si>
  <si>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</si>
  <si>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</si>
  <si>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</si>
  <si>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</si>
  <si>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</si>
  <si>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</si>
  <si>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</si>
  <si>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e)</t>
  </si>
  <si>
    <t>Acquisti di servizi sanitari per assistenza integrativa</t>
  </si>
  <si>
    <t>f)</t>
  </si>
  <si>
    <t>Acquisti di servizi sanitari per assistenza protesica</t>
  </si>
  <si>
    <t>g)</t>
  </si>
  <si>
    <t>Acquisti di servizi sanitari per assistenza ospedaliera</t>
  </si>
  <si>
    <t>h)</t>
  </si>
  <si>
    <t>Acquisti prestazioni di psichiatrica residenziale e semiresidenziale</t>
  </si>
  <si>
    <t>i)</t>
  </si>
  <si>
    <t>Acquisti prestazioni di distribuzione farmaci File F</t>
  </si>
  <si>
    <t>B.2.j</t>
  </si>
  <si>
    <t>j)</t>
  </si>
  <si>
    <t>Acquisti prestazioni termali in convenzione</t>
  </si>
  <si>
    <t>B.2.k</t>
  </si>
  <si>
    <t>k)</t>
  </si>
  <si>
    <t>Acquisti prestazioni di trasporto sanitario</t>
  </si>
  <si>
    <t>B.2.l</t>
  </si>
  <si>
    <t>l)</t>
  </si>
  <si>
    <t>Acquisti prestazioni  socio-sanitarie a rilevanza sanitaria</t>
  </si>
  <si>
    <t>B.2.m</t>
  </si>
  <si>
    <t>m)</t>
  </si>
  <si>
    <t>B.2.n</t>
  </si>
  <si>
    <t>n)</t>
  </si>
  <si>
    <t>Rimborsi Assegni e contributi sanitari</t>
  </si>
  <si>
    <t>B.2.o</t>
  </si>
  <si>
    <t>o)</t>
  </si>
  <si>
    <t>470.200.21</t>
  </si>
  <si>
    <t>470.200.31</t>
  </si>
  <si>
    <t>470.300.11</t>
  </si>
  <si>
    <t>470.300.21</t>
  </si>
  <si>
    <t>470.300.31</t>
  </si>
  <si>
    <t>470.600.11</t>
  </si>
  <si>
    <t>470.600.21</t>
  </si>
  <si>
    <t>470.700.11</t>
  </si>
  <si>
    <t>470.700.21</t>
  </si>
  <si>
    <t>A.4.B.4</t>
  </si>
  <si>
    <t>Altre prestazioni sanitarie e sociosanitarie a rilevanza sanitaria erogate da privati v/residenti Extraregione in compensazione (mobilità attiva)</t>
  </si>
  <si>
    <t>A.9.C</t>
  </si>
  <si>
    <t>A.9.A</t>
  </si>
  <si>
    <t>RICAVI PER PRESTAZIONI VETERINARIE AREA A EROGATE A SOGGETTI PRIVATI</t>
  </si>
  <si>
    <t>ERLÖSE AUS TIERÄRZTLICHEN LEISTUNGEN BEREICH A FÜR PRIVATE</t>
  </si>
  <si>
    <t>720.600.15</t>
  </si>
  <si>
    <t>RICAVI PER PRESTAZIONI VETERINARIE AREA A EROGATE A SOGGETTI PUBBLICI</t>
  </si>
  <si>
    <t>ERLÖSE AUS TIERÄRZTLICHEN LEISTUNGEN BEREICH A FÜR ÖFFENTLICHE EINRICHTUNGEN</t>
  </si>
  <si>
    <t>RICAVI PER PRESTAZIONI VETERINARIE AREA B EROGATE A SOGGETTI PRIVATI</t>
  </si>
  <si>
    <t>300.100.12</t>
  </si>
  <si>
    <t>MEDICINALI CON AIC, AD ECCEZIONE DI VACCINI ED EMODERIVATI DI PRODUZIONE REGIONALE</t>
  </si>
  <si>
    <t>B.1.A.1.1</t>
  </si>
  <si>
    <t xml:space="preserve">B.1.a </t>
  </si>
  <si>
    <t>300.100.22</t>
  </si>
  <si>
    <t xml:space="preserve">PRODOTTI FARMACEUTICI DISTRIBUZIONE PER CONTO LEGGE N.405/2001 ART.8 LETT.A) </t>
  </si>
  <si>
    <t>300.100.25</t>
  </si>
  <si>
    <t>MEDICINALI SENZA AIC</t>
  </si>
  <si>
    <t>PHARMAZEUTISCHE PRODUKTE OHNE AIC</t>
  </si>
  <si>
    <t>B.1.A.1.2</t>
  </si>
  <si>
    <t>Medicinali senza AIC</t>
  </si>
  <si>
    <t>300.100.32</t>
  </si>
  <si>
    <t>300.100.33</t>
  </si>
  <si>
    <t>300.100.41</t>
  </si>
  <si>
    <t>B.1.A.1.3</t>
  </si>
  <si>
    <t>300.110.00</t>
  </si>
  <si>
    <t>SANGUE ED EMOCOMPONENTI</t>
  </si>
  <si>
    <t>300.110.10</t>
  </si>
  <si>
    <t>B.1.A.2.2</t>
  </si>
  <si>
    <t>da pubblico (Aziende sanitarie pubbliche extra Regione) – Mobilità extraregionale</t>
  </si>
  <si>
    <t>300.110.20</t>
  </si>
  <si>
    <t>SANGUE ED EMOCOMPONENTI DA ALTRI SOGGETTI</t>
  </si>
  <si>
    <t>B.1.A.2.3</t>
  </si>
  <si>
    <t>da altri soggetti</t>
  </si>
  <si>
    <t>B.1.A.4</t>
  </si>
  <si>
    <t xml:space="preserve"> Prodotti dietetici</t>
  </si>
  <si>
    <t>300.200.12</t>
  </si>
  <si>
    <t>MATERIALI PER LA PROFILASSI (VACCINI)</t>
  </si>
  <si>
    <t>MATERIAL FÜR DIE PROPHYLAXE (IMPFSTOFFE)</t>
  </si>
  <si>
    <t>B.1.A.5</t>
  </si>
  <si>
    <t xml:space="preserve"> Materiali per la profilassi (vaccini)</t>
  </si>
  <si>
    <t>300.320.00</t>
  </si>
  <si>
    <t xml:space="preserve">PRODOTTI CHIMICI </t>
  </si>
  <si>
    <t>300.320.10</t>
  </si>
  <si>
    <t>PRODOTTI CHIMICI</t>
  </si>
  <si>
    <t>CHEMISCHE PRODUKTE</t>
  </si>
  <si>
    <t>B.1.A.6</t>
  </si>
  <si>
    <t>300.450.00</t>
  </si>
  <si>
    <t>DISPOSITIVI MEDICI</t>
  </si>
  <si>
    <t>MEDIZINPRODUKTE</t>
  </si>
  <si>
    <t>300.450.10</t>
  </si>
  <si>
    <t>B.1.A.3.1</t>
  </si>
  <si>
    <t>300.450.20</t>
  </si>
  <si>
    <t>DISPOSITIVI MEDICI IMPIANTABILI ATTIVI</t>
  </si>
  <si>
    <t>AKTIVE IMPLANTIERBARE MEDIZINISCHE GERÄTE</t>
  </si>
  <si>
    <t>B.1.A.3.2</t>
  </si>
  <si>
    <t>Dispositivi medici impiantabili attivi</t>
  </si>
  <si>
    <t>300.450.30</t>
  </si>
  <si>
    <t>DISPOSITIVI MEDICO DIAGNOSTICI IN VITRO (IVD)</t>
  </si>
  <si>
    <t>IN-VITRO-DIAGNOSTIKA (IVD)</t>
  </si>
  <si>
    <t>B.1.A.3.3</t>
  </si>
  <si>
    <t>Dispositivi medico diagnostici in vitro (IVD)</t>
  </si>
  <si>
    <t>riserve da riporto utili</t>
  </si>
  <si>
    <t>INSGESAMTE KOSTEN</t>
  </si>
  <si>
    <t>INSGESAMTE ERLÖSE</t>
  </si>
  <si>
    <t>WIRTSCHAFTLICHES ERGEBNIS</t>
  </si>
  <si>
    <r>
      <t>S</t>
    </r>
    <r>
      <rPr>
        <b/>
        <sz val="12"/>
        <rFont val="Verdana"/>
        <family val="2"/>
      </rPr>
      <t>CHEMA</t>
    </r>
    <r>
      <rPr>
        <b/>
        <sz val="14"/>
        <rFont val="Verdana"/>
        <family val="2"/>
      </rPr>
      <t xml:space="preserve"> D</t>
    </r>
    <r>
      <rPr>
        <b/>
        <sz val="12"/>
        <rFont val="Verdana"/>
        <family val="2"/>
      </rPr>
      <t xml:space="preserve">I </t>
    </r>
    <r>
      <rPr>
        <b/>
        <sz val="14"/>
        <rFont val="Verdana"/>
        <family val="2"/>
      </rPr>
      <t>B</t>
    </r>
    <r>
      <rPr>
        <b/>
        <sz val="12"/>
        <rFont val="Verdana"/>
        <family val="2"/>
      </rPr>
      <t>ILANCIO</t>
    </r>
    <r>
      <rPr>
        <b/>
        <sz val="14"/>
        <rFont val="Verdana"/>
        <family val="2"/>
      </rPr>
      <t xml:space="preserve">
</t>
    </r>
    <r>
      <rPr>
        <i/>
        <sz val="14"/>
        <rFont val="Verdana"/>
        <family val="2"/>
      </rPr>
      <t>Decreto Interministeriale del 20 marzo 2013</t>
    </r>
  </si>
  <si>
    <r>
      <t xml:space="preserve">BILANZSCHEMA
</t>
    </r>
    <r>
      <rPr>
        <i/>
        <sz val="14"/>
        <rFont val="Verdana"/>
        <family val="2"/>
      </rPr>
      <t>Interministerielles Dekret vom 20. März 2013</t>
    </r>
  </si>
  <si>
    <t>Beiträge von anderen öffentlichen Subjekten</t>
  </si>
  <si>
    <t>340.900.45</t>
  </si>
  <si>
    <t>RIMBORSO SPESE AL PERSONALE DIPENDENTE</t>
  </si>
  <si>
    <t>SPESENRÜCKVERGÜTUNGEN AN DAS BEDIENSTETE PERSONAL</t>
  </si>
  <si>
    <t>490.200.21</t>
  </si>
  <si>
    <t>490.300.11</t>
  </si>
  <si>
    <t>490.300.21</t>
  </si>
  <si>
    <t>490.600.11</t>
  </si>
  <si>
    <t>490.600.21</t>
  </si>
  <si>
    <t>490.600.31</t>
  </si>
  <si>
    <t>490.600.41</t>
  </si>
  <si>
    <t>490.700.11</t>
  </si>
  <si>
    <t>490.700.16</t>
  </si>
  <si>
    <t>490.700.21</t>
  </si>
  <si>
    <t>490.700.26</t>
  </si>
  <si>
    <t>490.700.31</t>
  </si>
  <si>
    <t>490.700.36</t>
  </si>
  <si>
    <t>E.1.B.3.2.F</t>
  </si>
  <si>
    <t>Insussistenze attive v/terzi relative all'acquisto di beni e servizi</t>
  </si>
  <si>
    <t>780.200.17</t>
  </si>
  <si>
    <t>ALTRE INSUSSISTENZE DEL PASSIVO</t>
  </si>
  <si>
    <t>SONSTIGER PASSIVSCHWUND</t>
  </si>
  <si>
    <t>E.1.A</t>
  </si>
  <si>
    <t>A.7.B</t>
  </si>
  <si>
    <t>Quota imputata all'esercizio dei finanziamenti per investimenti da Regione</t>
  </si>
  <si>
    <t>810.300.20</t>
  </si>
  <si>
    <t>UTILIZZO QUOTA DEGLI ALTRI CONTRIBUTI IN C/ESERCIZIO DESTINATI AD INVESTIMENTI DA PAB PER QUOTA F.S.P</t>
  </si>
  <si>
    <t xml:space="preserve">VERWENDUNG VON ANTEILEN VON ANDEREN BEITRÄGEN FÜR LAUFENDE AUSGABEN, DIE FÜR INVESTITIONEN ZUGEWIESEN WURDEN,  VOM LAND, BETREFFEND DEN L.G.F. </t>
  </si>
  <si>
    <t>A.7.D</t>
  </si>
  <si>
    <t>Quota imputata all'esercizio dei contributi in c/esercizio FSR destinati ad investimenti</t>
  </si>
  <si>
    <t>810.300.30</t>
  </si>
  <si>
    <t>UTILIZZO QUOTA DEGLI ALTRI CONTRIBUTI IN C/ESERCIZIO DESTINATI AD INVESTIMENTI  - EXTRA FONDO</t>
  </si>
  <si>
    <t>VERWENDUNG VON ANTEILEN VON ANDEREN BEITRÄGEN FÜR LAUFENDE AUSGABEN, DIE FÜR INVESTITIONEN ZUGEWIESEN WURDEN - AUSSERHALB L.G.F.</t>
  </si>
  <si>
    <t>A.7.E</t>
  </si>
  <si>
    <t>Quota imputata all'esercizio degli altri contributi in c/esercizio destinati ad investimenti</t>
  </si>
  <si>
    <t>810.300.40</t>
  </si>
  <si>
    <t>UTILIZZO QUOTA IMPUTATA ALL'ESERCIZIO DEI FINANZIAMENTI PER INVESTIMENTO DALLO STATO</t>
  </si>
  <si>
    <t>VERWENDUNG VON ANTEILEN VON FINANZIERUNGEN FÜR INVESTITIONEN VOM STAAT, DIE DEM GESCHÄFTSJAHR ZUGEORDNET WERDEN</t>
  </si>
  <si>
    <t>A.7.A</t>
  </si>
  <si>
    <t>B.2.A.16.4</t>
  </si>
  <si>
    <t>B.2.A.14.5</t>
  </si>
  <si>
    <t>B.2.A.14.2</t>
  </si>
  <si>
    <t>RIMBORSI  PER PARTO A DOMICILIO (LP 33/88 ART.21)</t>
  </si>
  <si>
    <t>B.2.A.14.1</t>
  </si>
  <si>
    <t>420.230.20</t>
  </si>
  <si>
    <t>B.4.A</t>
  </si>
  <si>
    <t>Fitti passivi</t>
  </si>
  <si>
    <t>B.4.B.2</t>
  </si>
  <si>
    <t>B.4.C.1</t>
  </si>
  <si>
    <t>B.4.C.2</t>
  </si>
  <si>
    <t>B.9.C.1</t>
  </si>
  <si>
    <t>B.9.C.2</t>
  </si>
  <si>
    <t>E.2.B.2</t>
  </si>
  <si>
    <t>Oneri da cause civili ed oneri processuali</t>
  </si>
  <si>
    <t>ABONNEMENTS</t>
  </si>
  <si>
    <t>B.2.B.1.11.A</t>
  </si>
  <si>
    <t>B.2.B.1.11.B</t>
  </si>
  <si>
    <t>B.5.A.1.1</t>
  </si>
  <si>
    <t>470.100.11</t>
  </si>
  <si>
    <t>B.5.A.1.2</t>
  </si>
  <si>
    <t>470.100.21</t>
  </si>
  <si>
    <t>B.5.A.2.1</t>
  </si>
  <si>
    <t>470.100.31</t>
  </si>
  <si>
    <t>B.5.A.2.2</t>
  </si>
  <si>
    <t>470.100.41</t>
  </si>
  <si>
    <t>B.5.B.1</t>
  </si>
  <si>
    <t>470.100.51</t>
  </si>
  <si>
    <t>B.5.B.2</t>
  </si>
  <si>
    <t>470.100.61</t>
  </si>
  <si>
    <t>470.200.11</t>
  </si>
  <si>
    <t>Prestazioni di File F</t>
  </si>
  <si>
    <t>720.200.27</t>
  </si>
  <si>
    <t>Abzüglich Landes- und Staatsbeiträge</t>
  </si>
  <si>
    <t>Meno entrate Contributi PAB o Stato</t>
  </si>
  <si>
    <t>330.500.10</t>
  </si>
  <si>
    <t>B.3.D</t>
  </si>
  <si>
    <t>420.140.20</t>
  </si>
  <si>
    <t>RIMBORSI PER PRESTAZIONI SPECIALISTICHE ALL'ESTERO</t>
  </si>
  <si>
    <t>RÜCKVERGÜTUNGEN FÜR FACHÄRZTLICHE LEISTUNGEN IM AUSLAND</t>
  </si>
  <si>
    <t>Rimborsi, assegni e contributi sanitari</t>
  </si>
  <si>
    <t>CONVENZIONI PER ASSISTENZA FARMACEUTICA - FARMACIE PRIVATE</t>
  </si>
  <si>
    <t>KONVENTIONEN FÜR PHARMAZEUTISCHE BETREUUNG - PRIVATE APOTHEKEN</t>
  </si>
  <si>
    <t>CONVENZIONI PER ASSISTENZA FARMACEUTICA - FARMACIE COMUNALI</t>
  </si>
  <si>
    <t>KONVENTIONEN FÜR PHARMAZEUTISCHE BETREUUNG - GEMEINDEAPOTHEKEN</t>
  </si>
  <si>
    <t>RIMBORSI PER PRESTAZIONI SPECIALISTICHE IN ITALIA</t>
  </si>
  <si>
    <t>RÜCKERSTATTUNGEN FÜR FACHÄRZTLICHE LEISTUNGEN IN ITALIEN</t>
  </si>
  <si>
    <t>IVA INDETRAIBILE EX ART. 19 C. 3 DPR 633/72</t>
  </si>
  <si>
    <t>NICHT ABZIEHBARE MWST GEM. EX-ART.19 ABS. 3, DPR 633/72</t>
  </si>
  <si>
    <t>VORANSCHLAG</t>
  </si>
  <si>
    <t>PREVENTIVO</t>
  </si>
  <si>
    <t>GESUNDHEITSMINISTERIUM</t>
  </si>
  <si>
    <t>Generaldirektion der Sanitätsprogrammierung</t>
  </si>
  <si>
    <t>Generaldirektion des Informationsystem und sanitäres Amt für Statistik</t>
  </si>
  <si>
    <t>STRUKTUR</t>
  </si>
  <si>
    <t>ZEITRAUM</t>
  </si>
  <si>
    <t xml:space="preserve"> REGION</t>
  </si>
  <si>
    <t>BETRIEB</t>
  </si>
  <si>
    <t xml:space="preserve">    HAUSHALTSPLAN</t>
  </si>
  <si>
    <t>ABSCHLUSSRECHNUNG</t>
  </si>
  <si>
    <t>GENEHMIGUNG DER BILANZ DURCH DAS RECHNUNGSPRÜFERKOLLEGIUM</t>
  </si>
  <si>
    <t>NEIN</t>
  </si>
  <si>
    <t>KODEX</t>
  </si>
  <si>
    <t>BETRAG</t>
  </si>
  <si>
    <t>A)  Produktionswert</t>
  </si>
  <si>
    <t>A.1)  Beiträge für laufende Ausgaben</t>
  </si>
  <si>
    <t>A.1.B) Beiträge für laufende Beiträge (außerhalb Fonds)</t>
  </si>
  <si>
    <t>A.1.B.1.4) Beiträge von Region oder Aut. Prov. (außerhalb Fonds) - Sonstiges</t>
  </si>
  <si>
    <t>A.1.B.2)  Beiträge von offentlichen Sanitätsbetrieben der Region oder Aut. Prov. (außerhalb Fonds)</t>
  </si>
  <si>
    <t>A.1.B.2.2) Beiträge von öffentlichen Sanitätsbetrieben der Region oder Aut. Prov. (außerhalb Fonds) Sonstiges</t>
  </si>
  <si>
    <t xml:space="preserve">A.1.B.3) Beiträge von anderen öffentlichen Subjekten (außerhalb Fonds) </t>
  </si>
  <si>
    <t>A.1.C.1) Beiträge vom Gesundheitsministerium für laufende Forschung</t>
  </si>
  <si>
    <t>A.1.C.2) Beiträge vom Gesundheitsministerium für zielgerichtete Forschung</t>
  </si>
  <si>
    <t>A.1.C.3) Beiträge von der Region und anderen öffentlichen Subjekten für Forschung</t>
  </si>
  <si>
    <t>A.1.C.4) Beiträge von Privaten für Forschung</t>
  </si>
  <si>
    <t>A.1.D) Beiträge für laufende Ausgaben von Privaten</t>
  </si>
  <si>
    <t>A.2)  Berichtigung der Beiträge für laufende Ausgaben für Zuweisung an Investitionen</t>
  </si>
  <si>
    <t>A.3.C)  Verwendung Rückstellungen für nicht verwendete Anteile von Beiträgen der Vorjahre für Forschungstätigkeit</t>
  </si>
  <si>
    <t>A.4.A.1.1) Krankenhausaufenthaltsbezogene Leistungen</t>
  </si>
  <si>
    <t>A.4.A.1.2) Leistungen für ambulante fachärztliche Betreuung</t>
  </si>
  <si>
    <t>A.4.A.3.1) Krankenhausaufenthaltsbezogene Leistungen</t>
  </si>
  <si>
    <t>A.5.A) Rückerstattungen von Versicherungen</t>
  </si>
  <si>
    <t>A.5.D) Kostenbeiträge, Rückerstattungen und Rückerlangungen von anderen öffentlichen Subjekten</t>
  </si>
  <si>
    <t>A.5.D.3)  Sonstige Kostenbeiträge, Rückerstattungen und Rückerlangungen von anderen öffentlichen Subjekten</t>
  </si>
  <si>
    <t>A.5.E) Kostenbeiträge, Rückerstattungen und Rückerlangungen von Privaten</t>
  </si>
  <si>
    <t>A.5.E.1.1) Pay-back bei Überschreitung der Ausgabenhöchstgrenze für die pharmazeutische Betreuung auf dem Territorium</t>
  </si>
  <si>
    <t>A.5.E.1.2) Pay-back bei Überschreitung der Ausgabenhöchstgrenze für die pharmazeutische Betreuung im Krankenhaus</t>
  </si>
  <si>
    <t>A.5.E.1.3) Weiteres Pay-back</t>
  </si>
  <si>
    <t xml:space="preserve">A.7)  Dem Geschäftsjahr zugeschriebener Anteil der Investitionsbeiträge </t>
  </si>
  <si>
    <t>A.7.A) Dem Geschäftsjahr zugeschriebener Anteil der Finanzierungen für Investitionen vom Staat</t>
  </si>
  <si>
    <t>A.7.B)  Dem Geschäftsjahr zugeschriebener Anteil der Finanzierungen für Investitionen von Region</t>
  </si>
  <si>
    <t>A.7.C)  Dem Geschäftsjahr zugeschriebener Anteil der Finanzierungen für Güter erstmaliger Ausstattung</t>
  </si>
  <si>
    <t>A.7.D) Dem Geschäftsjahr zugeschriebener Anteil der für Investitionen bestimmte laufenden Beiträge des regionalen GF</t>
  </si>
  <si>
    <t>A.7.E) Dem Geschäftsjahr zugeschriebener Anteil sonstiger für Investitionen bestimmte laufende Beiträge</t>
  </si>
  <si>
    <t>A.7.F) Dem Geschäftsjahr zugeschriebener Anteil anderer Posten des Nettovermögens</t>
  </si>
  <si>
    <t>A.8)  Zuwachs des Anlagevermögens infolge interner Arbeiten</t>
  </si>
  <si>
    <t>A.9) Sonstige Erlöse und Erträge</t>
  </si>
  <si>
    <t>A.9.B) Aktivmieten und andere Erträge aus Immobilientätigkeit</t>
  </si>
  <si>
    <t>A.9.C) Sonstige verschiedene Erträge</t>
  </si>
  <si>
    <t>Insgesamt Produktionswert (A)</t>
  </si>
  <si>
    <t>B)  Aufwendungen für die Produktion</t>
  </si>
  <si>
    <t>B.1) Ankauf von Gütern</t>
  </si>
  <si>
    <t>B.1.A.1) Pharmazeutische Produkte und Blutprodukte</t>
  </si>
  <si>
    <t>B.1.A.1.1) Arzneimittel mit AIC, mit Ausnahme von Impfstoffen und Blutprodukten aus regionaler Herstellung</t>
  </si>
  <si>
    <t>B.1.A.1.2) Arzneimittel ohne AIC</t>
  </si>
  <si>
    <t>B.1.A.1.3) Blutprodukte aus regionaler Herstellung</t>
  </si>
  <si>
    <t>B.1.A.2) Blut und Blutbestandteile</t>
  </si>
  <si>
    <t>B.1.A.2.1) von Öffentlichen (Öffentliche Sanitätsbetriebe der Region) – Regionale Mobilität</t>
  </si>
  <si>
    <t>B.1.A.2.2) von Öffentlichen (Öffentliche Sanitätsbetriebe außerhalb der Region) – Überregionale Mobilität</t>
  </si>
  <si>
    <t>B.1.A.2.3) von anderen Subjekten</t>
  </si>
  <si>
    <t>B.1.A.3) Medizinprodukte</t>
  </si>
  <si>
    <t>B.1.A.3.1) Medizinprodukte</t>
  </si>
  <si>
    <t>B.1.A.3.2) Aktive implantierbare medizinische Geräte</t>
  </si>
  <si>
    <t>B.1.A.3.3) In-vitro-Diagnostika (IVD)</t>
  </si>
  <si>
    <t>B.1.A.4) Diätprodukte</t>
  </si>
  <si>
    <t>B.1.A.5) Materialien für die Prophylaxe (Impfungen)</t>
  </si>
  <si>
    <t>B.1.A.6) Chemische Produkte</t>
  </si>
  <si>
    <t>B.1.B.1) Lebensmittel</t>
  </si>
  <si>
    <t>B.1.B.2) Kleidung, Reinigungs- und Haushaltsmaterial</t>
  </si>
  <si>
    <t>B.1.B.3) Brenn-, Treib- und Schmierstoffe</t>
  </si>
  <si>
    <t>B.1.B.5) Material für die Instandhaltung</t>
  </si>
  <si>
    <t>B.2)  Ankauf von Dienstleistungen</t>
  </si>
  <si>
    <t>B.2.A.1.1) - laut Vertrag</t>
  </si>
  <si>
    <t>B.2.A.1.1.A) Aufwendungen für Betreuung durch Ärzte für Allgemeinmedizin</t>
  </si>
  <si>
    <t>B.2.A.1.1.B) Aufwendungen für Betreuung durch Kinderärzte freier Wahl</t>
  </si>
  <si>
    <t>B.2.A.1.1.C) Aufwendungen für Betreuungskontinuität</t>
  </si>
  <si>
    <t>B.2.A.1.1.D) Sonstiges (Medizin der Dienste, Psychologen, Notärzte usw.)</t>
  </si>
  <si>
    <t>B.2.A.1.2) - bei öffentlichen Subjekten (öffentliche Sanitätsbetriebe der Region) - Mobilität innerhalb der Region</t>
  </si>
  <si>
    <t>B.2.A.1.3) - bei öffentlichen Subjekten (öffentliche Sanitätsbetriebe der Region) - Mobilität außerhalb der Region</t>
  </si>
  <si>
    <t>B.2.A.2.1)  - laut Vertrag</t>
  </si>
  <si>
    <t>B.2.A.2.2) - bei öffentlichen Subjekten (öffentliche Sanitätsbetriebe der Region) - Mobilität innerhalb der Region</t>
  </si>
  <si>
    <t>B.2.A.2.3) - bei öffentlichen Subjekten (außerhalb der Region)</t>
  </si>
  <si>
    <t>B.2.A.3.1) - bei öffentlichen Subjekten (öffentliche Sanitätsbetriebe der Region)</t>
  </si>
  <si>
    <t>B.2.A.4.1) - bei öffentlichen Subjekten (öffentliche Sanitätsbetriebe der Region)</t>
  </si>
  <si>
    <t>B.2.A.4.2) - bei öffentlichen Subjekten (sonstige öffentliche Subjekte der Region)</t>
  </si>
  <si>
    <t>B.2.A.4.3) - bei öffentlichen Subjekten (außerhalb der Region) ohne Verrechnung</t>
  </si>
  <si>
    <t>B.2.A.4.4) - bei privaten Subjekten (innerhalb der Region)</t>
  </si>
  <si>
    <t>B.2.A.4.5) - bei privaten Subjekten (außerhalb der Region)</t>
  </si>
  <si>
    <t>B.2.A.5.1) - bei öffentlichen Subjekten (öffentliche Sanitätsbetriebe der Region)</t>
  </si>
  <si>
    <t>B.2.A.5.2) - bei öffentlichen Subjekten (sonstige öffentliche Subjekte der Region)</t>
  </si>
  <si>
    <t>B.2.A.5.3) - bei öffentlichen Subjekten (außerhalb der Region)</t>
  </si>
  <si>
    <t>B.2.A.5.4) - bei privaten Subjekten</t>
  </si>
  <si>
    <t>B.2.A.6.1) - bei öffentlichen Subjekten (öffentliche Sanitätsbetriebe der Region)</t>
  </si>
  <si>
    <t>B.2.A.6.2) - bei öffentlichen Subjekten (sonstige öffentliche Subjekte der Region)</t>
  </si>
  <si>
    <t>B.2.A.6.3) - bei öffentlichen Subjekten (außerhalb der Region)</t>
  </si>
  <si>
    <t>B.2.A.6.4) - bei privaten Subjekten</t>
  </si>
  <si>
    <t>B.2.A.7.1) - bei öffentlichen Subjekten (öffentliche Sanitätsbetriebe der Region)</t>
  </si>
  <si>
    <t>B.2.A.7.2) - bei öffentlichen Subjekten (sonstige öffentliche Subjekte der Region)</t>
  </si>
  <si>
    <t>B.2.A.7.3) - bei öffentlichen Subjekten (außerhalb der Region)</t>
  </si>
  <si>
    <t>B.2.A.7.4) - bei privaten Subjekten</t>
  </si>
  <si>
    <t>B.2.A.7.5) - bei privaten Subjekten für nicht ansässige Bürger - außerhalb der Region (aktive Mobilität mit Verrechnung)</t>
  </si>
  <si>
    <t>B.2.A.8.1) - bei öffentlichen Subjekten (öffentliche Sanitätsbetriebe der Region)</t>
  </si>
  <si>
    <t>B.2.A.8.2) - bei öffentlichen Subjekten (sonstige öffentliche Subjekte der Region)</t>
  </si>
  <si>
    <t>B.2.A.8.4) - bei privaten Subjekten (innerhalb der Region)</t>
  </si>
  <si>
    <t>B.2.A.9.1) - bei öffentlichen Subjekten (öffentliche Sanitätsbetriebe der Region) - Mobilität innerhalb der Region</t>
  </si>
  <si>
    <t>B.2.A.9.2) - bei öffentlichen Subjekten (sonstige öffentliche Subjekte der Region)</t>
  </si>
  <si>
    <t>B.2.A.9.3) - bei öffentlichen Subjekten (außerhalb der Region)</t>
  </si>
  <si>
    <t>B.2.A.9.4) - bei privaten Subjekten (innerhalb der Region)</t>
  </si>
  <si>
    <t>B.2.A.9.5) - bei privaten Subjekten (außerhalb der Region)</t>
  </si>
  <si>
    <t>B.2.A.10.1) - bei öffentlichen Subjekten (öffentliche Sanitätsbetriebe der Region) - Mobilität innerhalb der Region</t>
  </si>
  <si>
    <t>B.2.A.10.2) - bei öffentlichen Subjekten (sonstige öffentliche Subjekte der Region)</t>
  </si>
  <si>
    <t>B.2.A.10.3) - bei öffentlichen Subjekten (außerhalb der Region)</t>
  </si>
  <si>
    <t>B.2.A.10.4) - bei privaten Subjekten</t>
  </si>
  <si>
    <t>B.2.A.10.5) - bei privaten Subjekten für nicht ansässige Bürger - außerhalb der Region (aktive Mobilität mit Verrechnung)</t>
  </si>
  <si>
    <t>B.2.A.11.4) - bei privaten Subjekten</t>
  </si>
  <si>
    <t>B.2.A.12.1) - bei öffentlichen Subjekten (öffentliche Sanitätsbetriebe der Region) - Mobilität innerhalb der Region</t>
  </si>
  <si>
    <t>B.2.A.12.2) - bei öffentlichen Subjekten (sonstige öffentliche Subjekte der Region)</t>
  </si>
  <si>
    <t>B.2.A.13.2)  Beteiligungen an das Personal für freiberufliche Leistungen Intramoenia - Facharztbereich</t>
  </si>
  <si>
    <t>B.2.A.13.3)  Beteiligungen an das Personal für freiberufliche Leistungen Intramoenia - Bereich öffentliches Gesundheitswesen</t>
  </si>
  <si>
    <t>B.2.A.13.4) Beteiligungen an das Personal für freiberufliche Leistungen Intramoenia - Beratungen (Ex-Art. 55 Abs. 1 Buchst. c), d) und gemäß Ex-Art. 57-58)</t>
  </si>
  <si>
    <t>B.2.A.13.5)   Beteiligungen an das Personal für freiberufliche Leistungen Intramoenia - Beratungen (Ex-Art. 55 Abs. 1 Buchst. c), d) und gemäß Ex-Art. 57-58) (Öffentliche Sanitätsbetriebe der Region)</t>
  </si>
  <si>
    <t>B.2.A.13.6)  Beteiligungen an das Personal für freiberufliche Leistungen - Sonstiges</t>
  </si>
  <si>
    <t>B.2.A.13.7)  Beteiligungen an das Personal für freiberufliche Leistungen Intramoenia - Sonstiges (Öffentliche Sanitätsbetriebe der Region)</t>
  </si>
  <si>
    <t>B.2.A.14.2)  Rückerstattungen für Behandlungen im Ausland</t>
  </si>
  <si>
    <t>B.2.A.14.3)  Beiträge an beteiligte Unternehmen und/oder abhängige Körperschaften der Region</t>
  </si>
  <si>
    <t>B.2.A.14.4) Beitrag Gesetz 210/92</t>
  </si>
  <si>
    <t>B.2.A.14.5) Sonstige Rückerstattungen, Zuweisungen und Beiträge</t>
  </si>
  <si>
    <t>B.2.A.14.6)  Rückerstattungen, Zuweisungen und Beiträge an öffentliche Sanitätsbetriebe der Region</t>
  </si>
  <si>
    <t>B.2.B.1.1)   Wäscherei</t>
  </si>
  <si>
    <t>B.2.B.1.2)   Reinigung</t>
  </si>
  <si>
    <t>B.2.B.1.4)  Heizung</t>
  </si>
  <si>
    <t>B.2.B.1.5)   IT-Supportleistungen</t>
  </si>
  <si>
    <t>B.2.B.1.7)  Abfallentsorgung</t>
  </si>
  <si>
    <t>B.2.B.1.8)  Telefonanschlüsse</t>
  </si>
  <si>
    <t>B.2.B.1.9)  Stromanschlüsse</t>
  </si>
  <si>
    <t>B.2.B.1.10)  Sonstige Anschlüsse</t>
  </si>
  <si>
    <t>B.2.B.1.11) Versicherungsprämien</t>
  </si>
  <si>
    <t>B.2.B.1.11.A)  Versicherungsprämien - Berufshaftpflicht</t>
  </si>
  <si>
    <t>B.2.B.1.11.B)  Versicherungsprämien - andere Versicherungsprämien</t>
  </si>
  <si>
    <t>B.2.B.3.1) (externe und interne) Ausbildung bei öffentlichen Subjekten</t>
  </si>
  <si>
    <t>B.2.B.3.2) (externe und interne) Ausbildung von privaten Subjekten</t>
  </si>
  <si>
    <t>B.3.A) Instandhaltung und Reparaturen von Gebäuden und ihrem Zubehör</t>
  </si>
  <si>
    <t>B.3.B)  Instandhaltung und Reparaturen von Anlagen und Maschinen</t>
  </si>
  <si>
    <t>B.3.D) Instandhaltung und Reparaturen von Einrichtungen und Ausstattungen</t>
  </si>
  <si>
    <t>B.3.E) Instandhaltung und Reparaturen von Fahrzeugen</t>
  </si>
  <si>
    <t>B.3.F)  Sonstige Instandhaltungsarbeiten und Reparaturen</t>
  </si>
  <si>
    <t>B.3.G)  Instandhaltung und Reparaturen durch öffentliche Sanitätsbetriebe der Region</t>
  </si>
  <si>
    <t>B.4.B)  Gebühren für Miete</t>
  </si>
  <si>
    <t>B.4.C) Raten für Leasing</t>
  </si>
  <si>
    <t>B.4.D)  Mieten und Gebühren für Miete von öffentlichen Sanitätsbetrieben der Region</t>
  </si>
  <si>
    <t>B.5.A) Kosten für leitendes Personal des Sanitätsstellenplans</t>
  </si>
  <si>
    <t>B.5.A.1) Kosten für leitendes ärztliches Personal</t>
  </si>
  <si>
    <t>B.5.A.1.1) Kosten für leitendes ärztliches Personal - unbefristete Beschäftigung</t>
  </si>
  <si>
    <t>B.5.A.1.2) Kosten für leitendes ärztliches Personal - befristete Beschäftigung</t>
  </si>
  <si>
    <t>B.5.A.1.3) Kosten für leitendes ärztliches Personal - sonstige Beschäftigung</t>
  </si>
  <si>
    <t>B.5.A.2) Kosten für leitendes nicht ärztliches Personal</t>
  </si>
  <si>
    <t>B.5.A.2.1) Kosten für leitendes nicht ärztliches Personal - unbefristete Beschäftigung</t>
  </si>
  <si>
    <t>B.5.A.2.2) Kosten für leitendes nicht ärztliches Personal - befristete Beschäftigung</t>
  </si>
  <si>
    <t>B.5.A.2.3) Kosten für leitendes nicht ärztliches Personal - sonstige Beschäftigung</t>
  </si>
  <si>
    <t>B.5.B) Kosten für nicht leitendes Personal des Sanitätsstellenplans</t>
  </si>
  <si>
    <t>B.5.B.1) Kosten für nicht leitendes Personal des Sanitätsstellenplans - unbefristete Beschäftigung</t>
  </si>
  <si>
    <t>B.5.B.3) Kosten für nicht leitendes Personal des Sanitätsstellenplans - sonstige Beschäftigung</t>
  </si>
  <si>
    <t>B.6.A) Kosten für leitendes Personal des Fachstellenplans</t>
  </si>
  <si>
    <t>B.6.A.1) Kosten für leitendes Personal des Fachstellenplans - unbefristete Beschäftigung</t>
  </si>
  <si>
    <t>B.6.A.2) Kosten für leitendes Personal des Fachstellenplans - befristete Beschäftigung</t>
  </si>
  <si>
    <t>B.6.A.3) Kosten für leitendes Personal des Fachstellenplans - sonstige Beschäftigung</t>
  </si>
  <si>
    <t>B.6.B) Nicht leitendes Fachpersonal des Fachstellenplans</t>
  </si>
  <si>
    <t>B.6.B.1) Kosten für nicht leitendes Personal des Fachstellenplans - unbefristete Beschäftigung</t>
  </si>
  <si>
    <t>B.6.B.2) Kosten für nicht leitendes Personal des Fachstellenplans - befristete Beschäftigung</t>
  </si>
  <si>
    <t>B.6.B.3) Kosten für nicht leitendes Personal des Fachstellenplans - sonstige Beschäftigung</t>
  </si>
  <si>
    <t>B.7.A.1) Kosten für leitendes Personal des technischen Stellenplans - unbefristete Beschäftigung</t>
  </si>
  <si>
    <t>B.7.A.2) Kosten für leitendes Personal des technischen Stellenplans - befristete Beschäftigung</t>
  </si>
  <si>
    <t>B.7.A.3) Kosten für leitendes Personal des technischen Stellenplans - sonstige Beschäftigung</t>
  </si>
  <si>
    <t>B.7.B) Kosten für nicht leitendes Personal des technischen Stellenplans</t>
  </si>
  <si>
    <t>B.7.B.1) Kosten für nicht leitendes Personal des technischen Stellenplans - unbefristete Beschäftigung</t>
  </si>
  <si>
    <t>B.7.B.2) Kosten für nicht leitendes Personal des technischen Stellenplans - befristete Beschäftigung</t>
  </si>
  <si>
    <t>B.7.B.3) Kosten für nicht leitendes Personal des technischen Stellenplans - sonstige Beschäftigung</t>
  </si>
  <si>
    <t>B.8.A.1) Kosten für leitendes Personal des Verwaltungsstellenplans - unbefristete Beschäftigung</t>
  </si>
  <si>
    <t>B.8.A.2) Kosten für leitendes Personal des Verwaltungsstellenplans - befristete Beschäftigung</t>
  </si>
  <si>
    <t>B.8.A.3) Kosten für leitendes Personal des Verwaltungsstellenplans - sonstige Beschäftigung</t>
  </si>
  <si>
    <t>B.8.B) Kosten für nicht leitendes Personal des Verwaltungsstellenplans</t>
  </si>
  <si>
    <t>B.8.B.1) Kosten für nicht leitendes Personal des Verwaltungsstellenplans - unbefristete Beschäftigung</t>
  </si>
  <si>
    <t>B.8.B.2) Kosten für nicht leitendes Personal des Verwaltungsstellenplans - befristete Beschäftigung</t>
  </si>
  <si>
    <t>B.8.B.3) Kosten für nicht leitendes Personal des Verwaltungsstellenplans - sonstige Beschäftigung</t>
  </si>
  <si>
    <t>B.9.A) Steuern und Gebühren (ausschließlich Wertschöpfungssteuer IRAP und IRES)</t>
  </si>
  <si>
    <t>B.9.B)  Forderungsverluste</t>
  </si>
  <si>
    <t>B.9.C.1)  Entschädigungen, Rückerstattungen von Ausgaben und Sozialabgaben für Leitungsorgane und Aufsichtsrat</t>
  </si>
  <si>
    <t>B.9.C.2) Verschiedene Aufwendungen der Gebarung</t>
  </si>
  <si>
    <t>B.10) Abschreibungen des immateriellen Anlagevermögens</t>
  </si>
  <si>
    <t>B.11) Abschreibungen des materiellen Anlagevermögens</t>
  </si>
  <si>
    <t>B.16.D) Sonstige Rückstellungen</t>
  </si>
  <si>
    <t>Insgesamt Aufwendungen für die Produktion (B)</t>
  </si>
  <si>
    <t>C)  Finanzielle Aufwendungen und Erträge</t>
  </si>
  <si>
    <t>C.1) Aktivzinsen</t>
  </si>
  <si>
    <t>C.1.A) Aktivzinsen auf einheitliches Schatzamtskonto</t>
  </si>
  <si>
    <t>C.1.B) Aktivzinsen auf Post- und Bank K/K</t>
  </si>
  <si>
    <t>C.1.C)  Sonstige Aktivzinsen</t>
  </si>
  <si>
    <t>C.2) Sonstige Erträge</t>
  </si>
  <si>
    <t>C.2.A) Erträge aus Beteiligungen</t>
  </si>
  <si>
    <t>C.2.B) Finanzerträge aus Finanzanlagevermögen</t>
  </si>
  <si>
    <t>C.2.C) Finanzerträge aus Wertpapieren aus dem Anlagevermögen</t>
  </si>
  <si>
    <t>C.3)  Passivzinsen</t>
  </si>
  <si>
    <t>C.3.B) Passivzinsen für Darlehen</t>
  </si>
  <si>
    <t>C.3.C) Sonstige Passivzinsen</t>
  </si>
  <si>
    <t>C.4) Sonstige Aufwendungen</t>
  </si>
  <si>
    <t>C.4.A) Sonstige Finanzaufwendungen</t>
  </si>
  <si>
    <t>Insgesamt Finanzerträge und -Aufwendungen (C)</t>
  </si>
  <si>
    <t>D)  Wertberichtigungen von Finanztätigkeiten</t>
  </si>
  <si>
    <t>D.1)  Aufwertungen</t>
  </si>
  <si>
    <t>D.2)  Abwertungen</t>
  </si>
  <si>
    <t>Insgesamt Wertberichtigungen von Finanztätigkeiten (D)</t>
  </si>
  <si>
    <t>E.1) Außerordentliche Erträge</t>
  </si>
  <si>
    <t>E.1.A) Veräußerungsgewinne</t>
  </si>
  <si>
    <t>E.1.B) Sonstige außerordentliche Erträge</t>
  </si>
  <si>
    <t>E.1.B.1) Erträge aus Schenkungen und verschiedenen unentgeltlichen Zuwendungen</t>
  </si>
  <si>
    <t>E.1.B.2) Außerordentliche Erträge</t>
  </si>
  <si>
    <t>E.1.B.4) Sonstige außerordentliche Erträge</t>
  </si>
  <si>
    <t>E.2) Außerordentliche Aufwendungen</t>
  </si>
  <si>
    <t>E.2.A) Veräußerungsverluste</t>
  </si>
  <si>
    <t>E.2.B) Sonstige außerordentliche Aufwendungen</t>
  </si>
  <si>
    <t>E.2.B.1) Steuerliche Aufwendungen aus Vorjahren</t>
  </si>
  <si>
    <t>E.2.B.2) Aufwendungen aus Zivilverfahren und Prozesse</t>
  </si>
  <si>
    <t>E.2.B.3) Außerordentliche Aufwendungen</t>
  </si>
  <si>
    <t>E.2.B.3.1) Außerordentliche Aufwendungen gegenüber öffentlichen Sanitätsbetrieben der Region</t>
  </si>
  <si>
    <t>E.2.B.3.1.A) Außerordentliche Aufwendungen gegenüber öffentlichen Sanitätsbetrieben betreffend die regionale Mobilität</t>
  </si>
  <si>
    <t>E.2.B.3.1.B) Sonstige außerordentliche Aufwendungen gegenüber öffentlichen Sanitätsbetrieben der Region</t>
  </si>
  <si>
    <t>E.2.B.3.2) Außerordentliche Aufwendungen gegenüber Dritten</t>
  </si>
  <si>
    <t>E.2.B.3.2.A) Außerordentliche Aufwendungen gegenüber Dritten betreffend die überregionale Mobilität</t>
  </si>
  <si>
    <t>E.2.B.3.2.B) Außerordentliche Aufwendungen gegenüber Dritten betreffend das Personal</t>
  </si>
  <si>
    <t>E.2.B.3.2.B.1) Außerordentliche Aufwendungen gegenüber Dritten betreffend das Personal - Ärztliche Leiter</t>
  </si>
  <si>
    <t>E.2.B.3.2.B.3) Außerordentliche Aufwendungen gegenüber Dritten betreffend das Personal - nicht-leitendes Personal</t>
  </si>
  <si>
    <t>E.2.B.3.2.C) Außerordentliche Aufwendungen gegenüber Dritten betreffend die Konventionen für die gesundheitliche Grundversorgung</t>
  </si>
  <si>
    <t>E.2.B.3.2.D) Außerordentliche Aufwendungen gegenüber Dritten betreffend die Konventionen für fachärztliche Betreuung</t>
  </si>
  <si>
    <t>E.2.B.3.2.F) Außerordentliche Aufwendungen gegenüber Dritten betreffend den Ankauf von Gütern und Dienstleistungen</t>
  </si>
  <si>
    <t>E.2.B.3.2.G) Sonstige außerordentliche Aufwendungen gegenüber Dritten</t>
  </si>
  <si>
    <t>Insgesamt außerordentliche Aufwendungen und Erträge (E)</t>
  </si>
  <si>
    <t>Ergebnis vor Steuern (A - B +/- C +/- D +/- E)</t>
  </si>
  <si>
    <t>Y.1.A) IRAP betreffend bedienstetes Personal</t>
  </si>
  <si>
    <t>Y.1.D) IRAP betreffend wirtschaftliche Tätigkeit</t>
  </si>
  <si>
    <t>Y.2.A) IRES auf institutionelle Tätigkeit</t>
  </si>
  <si>
    <t>Y.2.B) IRES auf wirtschaftliche Tätigkeit</t>
  </si>
  <si>
    <t>Y.3) Rückstellung für Steuern (Feststellung, Erlass, usw.)</t>
  </si>
  <si>
    <t>GESCHÄFTSERGEBNIS</t>
  </si>
  <si>
    <t>Der verantwortliche Funktionär für den Bereich Wirtschaft und Finanzen</t>
  </si>
  <si>
    <t>Der Generaldirektor</t>
  </si>
  <si>
    <t>590.200.12</t>
  </si>
  <si>
    <t>WERTSCHÖPFUNGSSTEUER AUF ANGEREIFTEN NICHT GENOSSENEN URLAUB</t>
  </si>
  <si>
    <t>Manutenzione e riparazione mobili e arredi</t>
  </si>
  <si>
    <t>COMPETENZE FISSE - PERSONALE DIRIGENTE MEDICO RUOLO SANITARIO - TEMPO INDETERMINATO</t>
  </si>
  <si>
    <t>FESTE BEZÜGE LEITENDES ÄRZTLICHES PERSONAL DES SANITÄTSSTELLENPLANS - UNBEFRISTET</t>
  </si>
  <si>
    <t>Costo del personale dirigente medico  - TEMPO indeterminato</t>
  </si>
  <si>
    <t>COMPETENZE FISSE - PERSONALE DIRIGENTE MEDICO RUOLO SANITARIO - TEMPO DETERMINATO</t>
  </si>
  <si>
    <t>FESTE BEZÜGE LEITENDES ÄRZTLICHES PERSONAL DES SANITÄTSSTELLENPLANS - BEFRISTET</t>
  </si>
  <si>
    <t>Costo del personale dirigente medico  - TEMPO determinato</t>
  </si>
  <si>
    <t>FERIE MATURATE NON GODUTE - PERSONALE DIRIGENTE MEDICO RUOLO SANITARIO - TEMPO INDETERMINATO</t>
  </si>
  <si>
    <t>ANGEREIFTER UND NICHT GENOSSENER URLAUB - LEITENDES ÄRZTLICHES PERSONAL DES SANITÄTSSTELLENPLANS - UNBEFRISTET</t>
  </si>
  <si>
    <t>FERIE MATURATE NON GODUTE - PERSONALE DIRIGENTE MEDICO RUOLO SANITARIO - TEMPO DETERMINATO</t>
  </si>
  <si>
    <t>ANGEREIFTER UND NICHT GENOSSENER URLAUB - LEITENDES ÄRZTLICHES PERSONAL DES SANITÄTSSTELLENPLANS - BEFRISTET</t>
  </si>
  <si>
    <t>COMPETENZE FISSE - PERSONALE DIRIGENTE NON MEDICO RUOLO SANITARIO - TEMPO INDETERMINATO</t>
  </si>
  <si>
    <t>FESTE BEZÜGE - LEITENDES NICHT ÄRZTLICHES PERSONAL DES SANITÄTSSTELLENPLANS - UNBEFRISTET</t>
  </si>
  <si>
    <t>Costo del personale dirigente non medico  - TEMPO indeterminato</t>
  </si>
  <si>
    <t>COMPETENZE FISSE - PERSONALE DIRIGENTE NON MEDICO RUOLO SANITARIO - TEMPO DETERMINATO</t>
  </si>
  <si>
    <t>FESTE BEZÜGE - LEITENDES NICHT ÄRZTLICHES PERSONAL DES SANITÄTSSTELLENPLANS - BEFRISTET</t>
  </si>
  <si>
    <t>Costo del personale dirigente non medico  - TEMPO determinato</t>
  </si>
  <si>
    <t>FERIE MATURATE NON GODUTE - PERSONALE DIRIGENTE NON MEDICO RUOLO SANITARIO - TEMPO INDETERMINATO</t>
  </si>
  <si>
    <t>ANGEREIFTER UND NICHT GENOSSENER URLAUB - LEITENDES NICHT ÄRZTLICHES PERSONAL DES SANITÄTSSTELLENPLANS - UNBEFRISTET</t>
  </si>
  <si>
    <t>FERIE MATURATE NON GODUTE - PERSONALE DIRIGENTE NON MEDICO RUOLO SANITARIO - TEMPO DETERMINATO</t>
  </si>
  <si>
    <t>ANGEREIFTER UND NICHT GENOSSENER URLAUB - LEITENDES NICHT ÄRZTLICHES PERSONAL DES SANITÄTSSTELLENPLANS - BEFRISTET</t>
  </si>
  <si>
    <t>COMPETENZE FISSE - PERSONALE COMPARTO RUOLO SANITARIO - TEMPO INDETERMINATO</t>
  </si>
  <si>
    <t>Costo del personale comparto ruolo sanitario  - TEMPO indeterminato</t>
  </si>
  <si>
    <t>COMPETENZE FISSE - PERSONALE COMPARTO RUOLO SANITARIO - TEMPO DETERMINATO</t>
  </si>
  <si>
    <t>Costo del personale comparto ruolo sanitario  - TEMPO determinato</t>
  </si>
  <si>
    <t>FERIE MATURATE NON GODUTE - PERSONALE COMPARTO RUOLO SANITARIO - TEMPO INDETERMINATO</t>
  </si>
  <si>
    <t>FERIE MATURATE NON GODUTE - PERSONALE COMPARTO RUOLO SANITARIO - TEMPO DETERMINATO</t>
  </si>
  <si>
    <t>COMPETENZE ACCESSORIE - PERSONALE DIRIGENTE MEDICO RUOLO SANITARIO - TEMPO INDETERMINATO</t>
  </si>
  <si>
    <t>ZUSÄTZLICHE BEZÜGE - LEITENDES ÄRZTLICHES PERSONAL DES SANITÄTSSTELLENPLANS - UNBEFRISTET</t>
  </si>
  <si>
    <t>COMPETENZE ACCESSORIE - PERSONALE DIRIGENTE MEDICO RUOLO SANITARIO - TEMPO DETERMINATO</t>
  </si>
  <si>
    <t>ZUSÄTZLICHE BEZÜGE - LEITENDES ÄRZTLICHES PERSONAL DES SANITÄTSSTELLENPLANS - BEFRISTET</t>
  </si>
  <si>
    <t>COMPETENZE ACCESSORIE - PERSONALE DIRIGENTE NON MEDICO RUOLO SANITARIO - TEMPO INDETERMINATO</t>
  </si>
  <si>
    <t>ZUSÄTZLICHE BEZÜGE - LEITENDES NICHT ÄRZTLICHES PERSONAL DES SANITÄTSSTELLENPLANS - UNBEFRISTET</t>
  </si>
  <si>
    <t>COMPETENZE ACCESSORIE - PERSONALE DIRIGENTE NON MEDICO RUOLO SANITARIO - TEMPO DETERMINATO</t>
  </si>
  <si>
    <t>ZUSÄTZLICHE BEZÜGE - LEITENDES NICHT ÄRZTLICHES PERSONAL DES SANITÄTSSTELLENPLANS - BEFRISTET</t>
  </si>
  <si>
    <t>COMPETENZE ACCESSORIE - PERSONALE COMPARTO RUOLO SANITARIO - TEMPO INDETERMINATO</t>
  </si>
  <si>
    <t>ZUSÄTZLICHE BEZÜGE - NICHT LEITENDES  PERSONAL DES SANITÄTSSTELLENPLANS - UNBEFRISTET</t>
  </si>
  <si>
    <t>INCENTIVI - PERSONALE DIRIGENTE MEDICO RUOLO SANITARIO - TEMPO INDETERMINATO</t>
  </si>
  <si>
    <t>INCENTIVI - PERSONALE DIRIGENTE MEDICO RUOLO SANITARIO - TEMPO DETERMINATO</t>
  </si>
  <si>
    <t>INCENTIVI - PERSONALE DIRIGENTE NON MEDICO RUOLO SANITARIO - TEMPO INDETERMINATO</t>
  </si>
  <si>
    <t>PRODUKTIVITÄTSSTEIGERUNGSPRÄMIEN - LEITENDES NICHT ÄRZTLICHES PERSONAL DES SANITÄTSSTELLENPLANS - UNBEFRISTET</t>
  </si>
  <si>
    <t>INCENTIVI - PERSONALE DIRIGENTE NON MEDICO RUOLO SANITARIO - TEMPO DETERMINATO</t>
  </si>
  <si>
    <t>PRODUKTIVITÄTSSTEIGERUNGSPRÄMIEN - LEITENDES NICHT ÄRZTLICHES PERSONAL DES SANITÄTSSTELLENPLANS - BEFRISTET</t>
  </si>
  <si>
    <t>INCENTIVI - PERSONALE COMPARTO RUOLO SANITARIO - TEMPO INDETERMINATO</t>
  </si>
  <si>
    <t>INCENTIVI - PERSONALE COMPARTO RUOLO SANITARIO - TEMPO DETERMINATO</t>
  </si>
  <si>
    <t>COMPARTECIPAZIONI PER DIFFERENZA DI CLASSE - PERSONALE DIRIGENTE MEDICO RUOLO SANITARIO - TEMPO INDETERMINATO</t>
  </si>
  <si>
    <t>COMPARTECIPAZIONI PER DIFFERENZA DI CLASSE - PERSONALE DIRIGENTE MEDICO RUOLO SANITARIO - TEMPO DETERMINATO</t>
  </si>
  <si>
    <t>COMPARTECIPAZIONI PER DIFFERENZA DI CLASSE - PERSONALE DIRIGENTE NON MEDICO RUOLO SANITARIO - TEMPO INDETERMINATO</t>
  </si>
  <si>
    <t>BETEILIGUNGEN AN DEN PFLEGESATZAUFSCHLÄGEN - LEITENDES NICHT ÄRZTLICHES PERSONAL DES SANITÄTSSTELLENPLANS - UNBEFRISTET</t>
  </si>
  <si>
    <t>COMPARTECIPAZIONI PER DIFFERENZA DI CLASSE - PERSONALE DIRIGENTE NON MEDICO RUOLO SANITARIO - TEMPO DETERMINATO</t>
  </si>
  <si>
    <t>BETEILIGUNGEN AN DEN PFLEGESATZAUFSCHLÄGEN - LEITENDES NICHT ÄRZTLICHES PERSONAL DES SANITÄTSSTELLENPLANS - BEFRISTET</t>
  </si>
  <si>
    <t>ONERI SOCIALI - PERSONALE DIRIGENTE MEDICO RUOLO SANITARIO - TEMPO INDETERMINATO</t>
  </si>
  <si>
    <t>SOZIALABGABEN - LEITENDES ÄRZTLICHES PERSONAL DES SANITÄTSSTELLENPLANS - UNBEFRISTET</t>
  </si>
  <si>
    <t>ONERI SOCIALI - PERSONALE DIRIGENTE MEDICO RUOLO SANITARIO - TEMPO DETERMINATO</t>
  </si>
  <si>
    <t>SOZIALABGABEN - LEITENDES ÄRZTLICHES PERSONAL DES SANITÄTSSTELLENPLANS - BEFRISTET</t>
  </si>
  <si>
    <t>ONERI SOCIALI - PERSONALE DIRIGENTE NON MEDICO RUOLO SANITARIO - TEMPO INDETERMINATO</t>
  </si>
  <si>
    <t>ONERI SOCIALI - PERSONALE DIRIGENTE NON MEDICO RUOLO SANITARIO - TEMPO DETERMINATO</t>
  </si>
  <si>
    <t>ONERI SOCIALI - PERSONALE COMPARTO RUOLO SANITARIO - TEMPO INDETERMINATO</t>
  </si>
  <si>
    <t>ONERI SOCIALI - PERSONALE COMPARTO RUOLO SANITARIO - TEMPO DETERMINATO</t>
  </si>
  <si>
    <t>ONERI SOCIALI FERIE MATURATE NON GODUTE - PERSONALE DIRIGENTE MEDICO RUOLO SANITARIO - TEMPO INDETERMINATO</t>
  </si>
  <si>
    <t>SOZIALABGABEN ANGEREIFTER UND NICHT GENOSSENER URLAUB - LEITENDES ÄRZTLICHES PERSONAL DES SANITÄTSSTELLENPLANS - UNBEFRISTET</t>
  </si>
  <si>
    <t>ONERI SOCIALI FERIE MATURATE NON GODUTE - PERSONALE DIRIGENTE MEDICO RUOLO SANITARIO - TEMPO DETERMINATO</t>
  </si>
  <si>
    <t>SOZIALABGABEN ANGEREIFTER UND NICHT GENOSSENER URLAUB - LEITENDES ÄRZTLICHES PERSONAL DES SANITÄTSSTELLENPLANS - BEFRISTET</t>
  </si>
  <si>
    <t>ONERI SOCIALI FERIE MATURATE NON GODUTE - PERSONALE DIRIGENTE NON MEDICO RUOLO SANITARIO - TEMPO INDETERMINATO</t>
  </si>
  <si>
    <t>SOZIALABGABEN ANGEREIFTER UND NICHT GENOSSENER URLAUB - LEITENDES NICHT ÄRZTLICHES PERSONAL DES SANITÄTSSTELLENPLANS - UNBEFRISTET</t>
  </si>
  <si>
    <t>ONERI SOCIALI FERIE MATURATE NON GODUTE - PERSONALE DIRIGENTE NON MEDICO RUOLO SANITARIO - TEMPO DETERMINATO</t>
  </si>
  <si>
    <t>SOZIALABGABEN ANGEREIFTER UND NICHT GENOSSENER URLAUB - LEITENDES NICHT ÄRZTLICHES PERSONAL DES SANITÄTSSTELLENPLANS - BEFRISTET</t>
  </si>
  <si>
    <t>ONERI SOCIALI FERIE MATURATE NON GODUTE - PERSONALE COMPARTO RUOLO SANITARIO - TEMPO INDETERMINATO</t>
  </si>
  <si>
    <t>ONERI SOCIALI FERIE MATURATE NON GODUTE - PERSONALE COMPARTO RUOLO SANITARIO - TEMPO DETERMINATO</t>
  </si>
  <si>
    <t>ACCANTONAMENTI E ONERI DIFFERITI - PERSONALE RUOLO SANITARIO</t>
  </si>
  <si>
    <t>RÜCKSTELLUNGEN UND AUFGESCHOBENE ZAHLUNGEN AN DAS PERSONAL DES SANITÄTSSTELLENPLANS</t>
  </si>
  <si>
    <t>COMPETENZE ACCESSORIE DA LIQUIDARE - PERSONALE DIRIGENTE MEDICO RUOLO SANITARIO - TEMPO INDETERMINATO</t>
  </si>
  <si>
    <t>COMPETENZE ACCESSORIE DA LIQUIDARE - PERSONALE DIRIGENTE NON MEDICO RUOLO SANITARIO - TEMPO INDETERMINATO</t>
  </si>
  <si>
    <t>COMPETENZE ACCESSORIE DA LIQUIDARE - PERSONALE DIRIGENTE NON MEDICO RUOLO SANITARIO - TEMPO DETERMINATO</t>
  </si>
  <si>
    <t>COMPETENZE ACCESSORIE DA LIQUIDARE - PERSONALE COMPARTO RUOLO SANITARIO - TEMPO DETERMINATO</t>
  </si>
  <si>
    <t>ONERI SOCIALI DA LIQUIDARE - PERSONALE DIRIGENTE MEDICO RUOLO SANITARIO - TEMPO INDETERMINATO</t>
  </si>
  <si>
    <t>ZU LIQUIDIERENDE SOZIALABGABEN - LEITENDES ÄRZTLICHES PERSONAL DES SANITÄTSSTELLENPLANS - UNBEFRISTET</t>
  </si>
  <si>
    <t>ONERI SOCIALI DA LIQUIDARE - PERSONALE DIRIGENTE MEDICO RUOLO SANITARIO - TEMPO DETERMINATO</t>
  </si>
  <si>
    <t>ZU LIQUIDIERENDE SOZIALABGABEN - LEITENDES ÄRZTLICHES PERSONAL DES SANITÄTSSTELLENPLANS - BEFRISTET</t>
  </si>
  <si>
    <t>ONERI SOCIALI DA LIQUIDARE - PERSONALE DIRIGENTE NON MEDICO RUOLO SANITARIO - TEMPO INDETERMINATO</t>
  </si>
  <si>
    <t>ZU LIQUIDIERENDE SOZIALABGABEN - LEITENDES NICHT ÄRZTLICHES PERSONAL DES SANITÄTSSTELLENPLANS - UNBEFRISTET</t>
  </si>
  <si>
    <t>ONERI SOCIALI DA LIQUIDARE - PERSONALE DIRIGENTE NON MEDICO RUOLO SANITARIO - TEMPO DETERMINATO</t>
  </si>
  <si>
    <t>ZU LIQUIDIERENDE SOZIALABGABEN - LEITENDES NICHT ÄRZTLICHES PERSONAL DES SANITÄTSSTELLENPLANS - BEFRISTET</t>
  </si>
  <si>
    <t>ONERI SOCIALI DA LIQUIDARE - PERSONALE COMPARTO RUOLO SANITARIO - TEMPO INDETERMINATO</t>
  </si>
  <si>
    <t>ONERI SOCIALI DA LIQUIDARE - PERSONALE COMPARTO RUOLO SANITARIO - TEMPO DETERMINATO</t>
  </si>
  <si>
    <t>ZU LIQUIDIERENDE SOZIALABGABEN - NICHT LEITENDES  PERSONAL DES SANITÄTSSTELLENPLANS - BEFRISTET</t>
  </si>
  <si>
    <t>ALTRI ONERI PER IL PERSONALE DA LIQUIDARE - PERSONALE DIRIGENTE MEDICO RUOLO SANITARIO - TEMPO INDETERMINATO</t>
  </si>
  <si>
    <t>ANDERE ZU LIQUIDIERENDE PERSONALAUSGABEN - LEITENDES ÄRZTLICHES PERSONAL DES SANITÄTSSTELLENPLANS - UNBEFRISTET</t>
  </si>
  <si>
    <t>ALTRI ONERI PER IL PERSONALE DA LIQUIDARE - PERSONALE DIRIGENTE MEDICO RUOLO SANITARIO - TEMPO DETERMINATO</t>
  </si>
  <si>
    <t>ANDERE ZU LIQUIDIERENDE PERSONALAUSGABEN - LEITENDES ÄRZTLICHES PERSONAL DES SANITÄTSSTELLENPLANS - BEFRISTET</t>
  </si>
  <si>
    <t>ALTRI ONERI PER IL PERSONALE DA LIQUIDARE - PERSONALE DIRIGENTE NON MEDICO RUOLO SANITARIO - TEMPO INDETERMINATO</t>
  </si>
  <si>
    <t>ALTRI ONERI PER IL PERSONALE DA LIQUIDARE - PERSONALE DIRIGENTE NON MEDICO RUOLO SANITARIO - TEMPO DETERMINATO</t>
  </si>
  <si>
    <t>ANDERE ZU LIQUIDIERENDE PERSONALAUSGABEN - LEITENDES NICHT ÄRZTLICHES PERSONAL DES SANITÄTSSTELLENPLANS - BEFRISTET</t>
  </si>
  <si>
    <t>ALTRI ONERI PER IL PERSONALE DA LIQUIDARE - PERSONALE COMPARTO RUOLO SANITARIO - TEMPO INDETERMINATO</t>
  </si>
  <si>
    <t>ANDERE ZU LIQUIDIERENDE PERSONALAUSGABEN - NICHT LEITENDES PERSONAL DES SANITÄTSSTELLENPLANS - UNBEFRISTET</t>
  </si>
  <si>
    <t>ALTRI ONERI PER IL PERSONALE DA LIQUIDARE - PERSONALE COMPARTO RUOLO SANITARIO - TEMPO DETERMINATO</t>
  </si>
  <si>
    <t>ANDERE ZU LIQUIDIERENDE PERSONALAUSGABEN - NICHT LEITENDES PERSONAL DES SANITÄTSSTELLENPLANS - BEFRISTET</t>
  </si>
  <si>
    <t>ACCANTONAMENTO AL FONDO TFR - PERSONALE DIRIGENTE MEDICO RUOLO SANITARIO - TEMPO INDETERMINATO</t>
  </si>
  <si>
    <t>ZUWEISUNG AN RÜCKSTELLUNGEN FÜR ABFERTIGUNG - LEITENDES ÄRZTLICHES PERSONAL DES SANITÄTSSTELLENPLANS - UNBEFRISTET</t>
  </si>
  <si>
    <t>ACCANTONAMENTO AL FONDO TFR - PERSONALE DIRIGENTE MEDICO RUOLO SANITARIO - TEMPO DETERMINATO</t>
  </si>
  <si>
    <t>ZUWEISUNG AN RÜCKSTELLUNGEN FÜR ABFERTIGUNG - LEITENDES ÄRZTLICHES PERSONAL DES SANITÄTSSTELLENPLANS - BEFRISTET</t>
  </si>
  <si>
    <t>ACCANTONAMENTO AL FONDO TFR - PERSONALE DIRIGENTE NON MEDICO RUOLO SANITARIO - TEMPO INDETERMINATO</t>
  </si>
  <si>
    <t>ZUWEISUNG AN RÜCKSTELLUNGEN FÜR ABFERTIGUNG - LEITENDES NICHT ÄRZTLICHES PERSONAL DES SANITÄTSSTELLENPLANS - UNBEFRISTET</t>
  </si>
  <si>
    <t>ACCANTONAMENTO AL FONDO TFR - PERSONALE DIRIGENTE NON MEDICO RUOLO SANITARIO - TEMPO DETERMINATO</t>
  </si>
  <si>
    <t>ZUWEISUNG AN RÜCKSTELLUNGEN FÜR ABFERTIGUNG - LEITENDES NICHT ÄRZTLICHES PERSONAL DES SANITÄTSSTELLENPLANS - BEFRISTET</t>
  </si>
  <si>
    <t>ACCANTONAMENTO AL FONDO TFR - PERSONALE COMPARTO RUOLO SANITARIO - TEMPO INDETERMINATO</t>
  </si>
  <si>
    <t>ACCANTONAMENTO AL FONDO TFR - PERSONALE COMPARTO RUOLO SANITARIO - TEMPO DETERMINATO</t>
  </si>
  <si>
    <t>COMPETENZE FISSE - PERSONALE DIRIGENTE RUOLO PROFESSIONALE - TEMPO INDETERMINATO</t>
  </si>
  <si>
    <t>FESTE BEZÜGE - LEITENDES PERSONAL DES FACHSTELLENPLANS - UNBEFRISTET</t>
  </si>
  <si>
    <t>Costo del personale dirigente ruolo professionale  - TEMPO indeterminato</t>
  </si>
  <si>
    <t>COMPETENZE FISSE - PERSONALE DIRIGENTE RUOLO PROFESSIONALE - TEMPO DETERMINATO</t>
  </si>
  <si>
    <t>FESTE BEZÜGE - LEITENDES PERSONAL DES FACHSTELLENPLANS - BEFRISTET</t>
  </si>
  <si>
    <t>Costo del personale dirigente ruolo professionale  - TEMPO determinato</t>
  </si>
  <si>
    <t xml:space="preserve">FERIE MATURATE NON GODUTE - PERSONALE DIRIGENTE RUOLO PROFESSIONALE - TEMPO INDETERMINATO </t>
  </si>
  <si>
    <t>ANGEREIFTER UND NICHT GENOSSENER URLAUB - LEITENDES PERSONAL DES FACHSTELLENPLANS - UNBEFRISTET</t>
  </si>
  <si>
    <t xml:space="preserve">FERIE MATURATE NON GODUTE - PERSONALE DIRIGENTE RUOLO PROFESSIONALE - TEMPO DETERMINATO </t>
  </si>
  <si>
    <t>ANGEREIFTER UND NICHT GENOSSENER URLAUB - LEITENDES PERSONAL DES FACHSTELLENPLANS - BEFRISTET</t>
  </si>
  <si>
    <t xml:space="preserve">COMPETENZE FISSE - PERSONALE COMPARTO RUOLO PROFESSIONALE - TEMPO INDETERMINATO </t>
  </si>
  <si>
    <t>FESTE BEZÜGE - NICHT LEITENDES  PERSONAL DES FACHSTELLENPLANS - UNBEFRISTET</t>
  </si>
  <si>
    <t>Costo del personale comparto ruolo professionale  - TEMPO indeterminato</t>
  </si>
  <si>
    <t xml:space="preserve">COMPETENZE FISSE - PERSONALE COMPARTO RUOLO PROFESSIONALE - TEMPO DETERMINATO </t>
  </si>
  <si>
    <t>Costo del personale comparto ruolo professionale  - TEMPO determinato</t>
  </si>
  <si>
    <t xml:space="preserve">FERIE MATURATE NON GODUTE - PERSONALE COMPARTO RUOLO PROFESSIONALE - TEMPO INDETERMINATO </t>
  </si>
  <si>
    <t>ANGEREIFTER UND NICHT GENOSSENER URLAUB - NICHT LEITENDES PERSONAL DES FACHSTELLENPLANS - UNBEFRISTET</t>
  </si>
  <si>
    <t xml:space="preserve">FERIE MATURATE NON GODUTE - PERSONALE COMPARTO RUOLO PROFESSIONALE - TEMPO DETERMINATO </t>
  </si>
  <si>
    <t>ANGEREIFTER UND NICHT GENOSSENER URLAUB - NICHT LEITENDES PERSONAL DES FACHSTELLENPLANS - BEFRISTET</t>
  </si>
  <si>
    <t xml:space="preserve">COMPETENZE ACCESSORIE - PERSONALE DIRIGENTE RUOLO PROFESSIONALE - TEMPO INDETERMINATO </t>
  </si>
  <si>
    <t>ZUSÄTZLICHE BEZÜGE - LEITENDES PERSONAL DES FACHSTELLENPLANS - UNBEFRISTET</t>
  </si>
  <si>
    <t xml:space="preserve">COMPETENZE ACCESSORIE - PERSONALE DIRIGENTE RUOLO PROFESSIONALE - TEMPO DETERMINATO </t>
  </si>
  <si>
    <t>ZUSÄTZLICHE BEZÜGE - LEITENDES PERSONAL DES FACHSTELLENPLANS - BEFRISTET</t>
  </si>
  <si>
    <t xml:space="preserve">COMPETENZE ACCESSORIE - PERSONALE COMPARTO RUOLO PROFESSIONALE - TEMPO INDETERMINATO </t>
  </si>
  <si>
    <t>ZUSÄTZLICHE BEZÜGE - NICHT LEITENDES PERSONAL DES FACHSTELLENPLANS - UNBEFRISTET</t>
  </si>
  <si>
    <t xml:space="preserve">COMPETENZE ACCESSORIE - PERSONALE COMPARTO RUOLO PROFESSIONALE - TEMPO DETERMINATO </t>
  </si>
  <si>
    <t>ZUSÄTZLICHE BEZÜGE - NICHT LEITENDES PERSONAL DES FACHSTELLENPLANS - BEFRISTET</t>
  </si>
  <si>
    <t xml:space="preserve">INCENTIVI  - PERSONALE DIRIGENTE RUOLO PROFESSIONALE - TEMPO INDETERMINATO </t>
  </si>
  <si>
    <t>PRODUKTIVITÄTSSTEIGERUNGSPRÄMIEN - LEITENDES PERSONAL DES FACHSTELLENPLANS - UNBEFRISTET</t>
  </si>
  <si>
    <t xml:space="preserve">INCENTIVI - PERSONALE DIRIGENTE RUOLO PROFESSIONALE - TEMPO DETERMINATO </t>
  </si>
  <si>
    <t>PRODUKTIVITÄTSSTEIGERUNGSPRÄMIEN - LEITENDES PERSONAL DES FACHSTELLENPLANS - BEFRISTET</t>
  </si>
  <si>
    <t xml:space="preserve">INCENTIVI - PERSONALE COMPARTO RUOLO PROFESSIONALE - TEMPO INDETERMINATO </t>
  </si>
  <si>
    <t xml:space="preserve">INCENTIVI - PERSONALE COMPARTO RUOLO PROFESSIONALE - TEMPO DETERMINATO </t>
  </si>
  <si>
    <t xml:space="preserve">ONERI SOCIALI - PERSONALE DIRIGENTE RUOLO PROFESSIONALE - TEMPO INDETERMINATO </t>
  </si>
  <si>
    <t>SOZIALABGABEN - LEITENDES PERSONAL DES FACHSTELLENPLANS - UNBEFRISTET</t>
  </si>
  <si>
    <t xml:space="preserve">ONERI SOCIALI - PERSONALE DIRIGENTE RUOLO PROFESSIONALE - TEMPO DETERMINATO </t>
  </si>
  <si>
    <t>SOZIALABGABEN - LEITENDES PERSONAL DES FACHSTELLENPLANS - BEFRISTET</t>
  </si>
  <si>
    <t xml:space="preserve">ONERI SOCIALI - PERSONALE COMPARTO RUOLO PROFESSIONALE - TEMPO INDETERMINATO </t>
  </si>
  <si>
    <t xml:space="preserve">ONERI SOCIALI - PERSONALE COMPARTO RUOLO PROFESSIONALE - TEMPO DETERMINATO </t>
  </si>
  <si>
    <t xml:space="preserve">ONERI SOCIALI FERIE MATURATE NON GODUTE - PERSONALE DIRIGENTE RUOLO PROFESSIONALE - TEMPO INDETERMINATO  </t>
  </si>
  <si>
    <t>SOZIALABGABEN ANGEREIFTER UND NICHT GENOSSENER URLAUB - LEITENDES PERSONAL DES FACHSTELLENPLANS - UNBEFRISTET</t>
  </si>
  <si>
    <t xml:space="preserve">ONERI SOCIALI FERIE MATURATE NON GODUTE - PERSONALE DIRIGENTE RUOLO PROFESSIONALE - TEMPO DETERMINATO  </t>
  </si>
  <si>
    <t>SOZIALABGABEN ANGEREIFTER UND NICHT GENOSSENER URLAUB - LEITENDES PERSONAL DES FACHSTELLENPLANS - BEFRISTET</t>
  </si>
  <si>
    <t xml:space="preserve">ONERI SOCIALI FERIE MATURATE NON GODUTE - PERSONALE COMPARTO RUOLO PROFESSIONALE - TEMPO INDETERMINATO </t>
  </si>
  <si>
    <t xml:space="preserve">ONERI SOCIALI FERIE MATURATE NON GODUTE - PERSONALE COMPARTO RUOLO PROFESSIONALE - TEMPO DETERMINATO </t>
  </si>
  <si>
    <t>ACCANTONAMENTI E ONERI DIFFERITI - PERSONALE RUOLO PROFESSIONALE</t>
  </si>
  <si>
    <t>RÜCKSTELLUNGEN UND AUFGESCHOBENE ZAHLUNGEN AN DAS PERSONAL DES FACHSTELLENPLANS</t>
  </si>
  <si>
    <t xml:space="preserve">INCENTIVI DA LIQUIDARE - PERSONALE DIRIGENTE RUOLO PROFESSIONALE - TEMPO INDETERMINATO </t>
  </si>
  <si>
    <t xml:space="preserve">INCENTIVI DA LIQUIDARE - PERSONALE DIRIGENTE RUOLO PROFESSIONALE - TEMPO DETERMINATO </t>
  </si>
  <si>
    <t xml:space="preserve">INCENTIVI DA LIQUIDARE - PERSONALE COMPARTO RUOLO PROFESSIONALE - TEMPO INDETERMINATO </t>
  </si>
  <si>
    <t xml:space="preserve">INCENTIVI DA LIQUIDARE - PERSONALE COMPARTO RUOLO PROFESSIONALE - TEMPO DETERMINATO </t>
  </si>
  <si>
    <t xml:space="preserve">COMPETENZE ACCESSORIE DA LIQUIDARE - PERSONALE DIRIGENTE RUOLO PROFESSIONALE - TEMPO INDETERMINATO </t>
  </si>
  <si>
    <t xml:space="preserve">COMPETENZE ACCESSORIE DA LIQUIDARE - PERSONALE DIRIGENTE RUOLO PROFESSIONALE - TEMPO DETERMINATO </t>
  </si>
  <si>
    <t xml:space="preserve">COMPETENZE ACCESSORIE DA LIQUIDARE - PERSONALE COMPARTO RUOLO PROFESSIONALE - TEMPO INDETERMINATO </t>
  </si>
  <si>
    <t xml:space="preserve">COMPETENZE ACCESSORIE DA LIQUIDARE - PERSONALE COMPARTO RUOLO PROFESSIONALE - TEMPO DETERMINATO </t>
  </si>
  <si>
    <t xml:space="preserve">ONERI SOCIALI DA LIQUIDARE - PERSONALE DIRIGENTE RUOLO PROFESSIONALE - TEMPO INDETERMINATO </t>
  </si>
  <si>
    <t xml:space="preserve">ONERI SOCIALI DA LIQUIDARE - PERSONALE DIRIGENTE RUOLO PROFESSIONALE - TEMPO DETERMINATO </t>
  </si>
  <si>
    <t xml:space="preserve">ONERI SOCIALI DA LIQUIDARE - PERSONALE COMPARTO RUOLO PROFESSIONALE - TEMPO INDETERMINATO </t>
  </si>
  <si>
    <t xml:space="preserve">ONERI SOCIALI DA LIQUIDARE - PERSONALE COMPARTO RUOLO PROFESSIONALE - TEMPO DETERMINATO </t>
  </si>
  <si>
    <t xml:space="preserve">ALTRI ONERI PER IL PERSONALE DA LIQUIDARE - PERSONALE DIRIGENTE RUOLO PROFESSIONALE - TEMPO INDETERMINATO </t>
  </si>
  <si>
    <t>ANDERE ZU LIQUIDIERENDE PERSONALAUSGABEN - LEITENDES PERSONAL DES FACHSTELLENPLANS - UNBEFRISTET</t>
  </si>
  <si>
    <t xml:space="preserve">ALTRI ONERI PER IL PERSONALE DA LIQUIDARE - PERSONALE DIRIGENTE RUOLO PROFESSIONALE - TEMPO DETERMINATO </t>
  </si>
  <si>
    <t xml:space="preserve">ALTRI ONERI PER IL PERSONALE DA LIQUIDARE - PERSONALE COMPARTO RUOLO PROFESSIONALE - TEMPO INDETERMINATO </t>
  </si>
  <si>
    <t>ANDERE ZU LIQUIDIERENDE PERSONALAUSGABEN - NICHT LEITENDES PERSONAL DES FACHSTELLENPLANS - UNBEFRISTET</t>
  </si>
  <si>
    <t xml:space="preserve">ALTRI ONERI PER IL PERSONALE DA LIQUIDARE - PERSONALE COMPARTO RUOLO PROFESSIONALE - TEMPO DETERMINATO </t>
  </si>
  <si>
    <t>ANDERE ZU LIQUIDIERENDE PERSONALAUSGABEN - NICHT LEITENDES PERSONAL DES FACHSTELLENPLANS - BEFRISTET</t>
  </si>
  <si>
    <t xml:space="preserve">ACCANTONAMENTO AL FONDO TFR - PERSONALE DIRIGENTE RUOLO PROFESSIONALE - TEMPO INDETERMINATO </t>
  </si>
  <si>
    <t>ZUWEISUNG AN RÜCKSTELLUNGEN FÜR ABFERTIGUNG - LEITENDES PERSONAL DES FACHSTELLENPLANS - UNBEFRISTET</t>
  </si>
  <si>
    <t xml:space="preserve">ACCANTONAMENTO AL FONDO TFR - PERSONALE DIRIGENTE RUOLO PROFESSIONALE - TEMPO DETERMINATO </t>
  </si>
  <si>
    <t>ZUWEISUNG AN RÜCKSTELLUNGEN FÜR ABFERTIGUNG - LEITENDES PERSONAL DES FACHSTELLENPLANS - BEFRISTET</t>
  </si>
  <si>
    <t xml:space="preserve">ACCANTONAMENTO AL FONDO TFR - PERSONALE COMPARTO RUOLO PROFESSIONALE - TEMPO INDETERMINATO </t>
  </si>
  <si>
    <t xml:space="preserve">ACCANTONAMENTO AL FONDO TFR - PERSONALE COMPARTO RUOLO PROFESSIONALE - TEMPO DETERMINATO </t>
  </si>
  <si>
    <t>COMPETENZE FISSE - PERSONALE DIRIGENTE RUOLO TECNICO - TEMPO INDETERMINATO</t>
  </si>
  <si>
    <t>FESTE BEZÜGE - LEITENDES PERSONAL DES TECHNISCHEN STELLENPLANS - UNBEFRISTET</t>
  </si>
  <si>
    <t>Costo del personale dirigente ruolo tecnico  - TEMPO indeterminato</t>
  </si>
  <si>
    <t>COMPETENZE FISSE - PERSONALE DIRIGENTE RUOLO TECNICO - TEMPO DETERMINATO</t>
  </si>
  <si>
    <t>FESTE BEZÜGE - LEITENDES PERSONAL DES TECHNISCHEN STELLENPLANS - BEFRISTET</t>
  </si>
  <si>
    <t>Costo del personale dirigente ruolo tecnico  - TEMPO determinato</t>
  </si>
  <si>
    <t>FERIE MATURATE NON GODUTE - PERSONALE DIRIGENTE RUOLO TECNICO - TEMPO INDETERMINATO</t>
  </si>
  <si>
    <t>ANGEREIFTER UND NICHT GENOSSENER URLAUB - LEITENDES PERSONAL DES TECHNISCHEN STELLENPLANS - UNBEFRISTET</t>
  </si>
  <si>
    <t>FERIE MATURATE NON GODUTE - PERSONALE DIRIGENTE RUOLO TECNICO - TEMPO DETERMINATO</t>
  </si>
  <si>
    <t>ANGEREIFTER UND NICHT GENOSSENER URLAUB - LEITENDES PERSONAL DES TECHNISCHEN STELLENPLANS - BEFRISTET</t>
  </si>
  <si>
    <t>COMPETENZE FISSE - PERSONALE COMPARTO RUOLO TECNICO - TEMPO INDETERMINATO</t>
  </si>
  <si>
    <t>Costo del personale comparto ruolo tecnico  - TEMPO indeterminato</t>
  </si>
  <si>
    <t>COMPETENZE FISSE - PERSONALE COMPARTO RUOLO TECNICO - TEMPO DETERMINATO</t>
  </si>
  <si>
    <t>Costo del personale comparto ruolo tecnico  - TEMPO determinato</t>
  </si>
  <si>
    <t>FERIE MATURATE NON GODUTE - PERSONALE COMPARTO RUOLO TECNICO - TEMPO INDETERMINATO</t>
  </si>
  <si>
    <t>FERIE MATURATE NON GODUTE - PERSONALE COMPARTO RUOLO TECNICO - TEMPO DETERMINATO</t>
  </si>
  <si>
    <t>COMPETENZE ACCESSORIE - PERSONALE DIRIGENTE RUOLO TECNICO - TEMPO INDETERMINATO</t>
  </si>
  <si>
    <t>ZUSÄTZLICHE BEZÜGE - LEITENDES PERSONAL DES TECHNISCHEN STELLENPLANS - UNBEFRISTET</t>
  </si>
  <si>
    <t>COMPETENZE ACCESSORIE - PERSONALE DIRIGENTE RUOLO TECNICO - TEMPO DETERMINATO</t>
  </si>
  <si>
    <t>ZUSÄTZLICHE BEZÜGE - LEITENDES PERSONAL DES TECHNISCHEN STELLENPLANS - BEFRISTET</t>
  </si>
  <si>
    <t>COMPETENZE ACCESSORIE - PERSONALE COMPARTO RUOLO TECNICO - TEMPO INDETERMINATO</t>
  </si>
  <si>
    <t>COMPETENZE ACCESSORIE - PERSONALE COMPARTO RUOLO TECNICO - TEMPO DETERMINATO</t>
  </si>
  <si>
    <t>INCENTIVI - PERSONALE DIRIGENTE RUOLO TECNICO - TEMPO INDETERMINATO</t>
  </si>
  <si>
    <t>PRODUKTIVITÄTSSTEIGERUNGSPRÄMIEN - LEITENDES PERSONAL DES TECHNISCHEN STELLENPLANS - UNBEFRISTET</t>
  </si>
  <si>
    <t>INCENTIVI - PERSONALE DIRIGENTE RUOLO TECNICO - TEMPO DETERMINATO</t>
  </si>
  <si>
    <t>PRODUKTIVITÄTSSTEIGERUNGSPRÄMIEN - LEITENDES PERSONAL DES TECHNISCHEN STELLENPLANS - BEFRISTET</t>
  </si>
  <si>
    <t>INCENTIVI - PERSONALE COMPARTO RUOLO TECNICO - TEMPO INDETERMINATO</t>
  </si>
  <si>
    <t>INCENTIVI - PERSONALE COMPARTO RUOLO TECNICO - TEMPO DETERMINATO</t>
  </si>
  <si>
    <t>ONERI SOCIALI - PERSONALE DIRIGENTE RUOLO TECNICO - TEMPO INDETERMINATO</t>
  </si>
  <si>
    <t>SOZIALABGABEN - LEITENDES PERSONAL DES TECHNISCHEN STELLENPLANS - UNBEFRISTET</t>
  </si>
  <si>
    <t>ONERI SOCIALI - PERSONALE DIRIGENTE RUOLO TECNICO - TEMPO DETERMINATO</t>
  </si>
  <si>
    <t>SOZIALABGABEN - LEITENDES PERSONAL DES TECHNISCHEN STELLENPLANS - BEFRISTET</t>
  </si>
  <si>
    <t>ONERI SOCIALI - PERSONALE COMPARTO RUOLO TECNICO - TEMPO INDETERMINATO</t>
  </si>
  <si>
    <t>ONERI SOCIALI - PERSONALE COMPARTO RUOLO TECNICO - TEMPO DETERMINATO</t>
  </si>
  <si>
    <t xml:space="preserve">ONERI SOCIALI FERIE MATURATE NON GODUTE - PERSONALE DIRIGENTE RUOLO TECNICO - TEMPO INDETERMINATO </t>
  </si>
  <si>
    <t>SOZIALABGABEN ANGEREIFTER UND NICHT GENOSSENER URLAUB - LEITENDES PERSONAL DES TECHNISCHEN STELLENPLANS - UNBEFRISTET</t>
  </si>
  <si>
    <t>ONERI SOCIALI FERIE MATURATE NON GODUTE - PERSONALE DIRIGENTE RUOLO TECNICO - TEMPO DETERMINATO</t>
  </si>
  <si>
    <t>SOZIALABGABEN ANGEREIFTER UND NICHT GENOSSENER URLAUB - LEITENDES PERSONAL DES TECHNISCHEN STELLENPLANS - BEFRISTET</t>
  </si>
  <si>
    <t>ONERI SOCIALI FERIE MATURATE NON GODUTE - PERSONALE COMPARTO RUOLO TECNICO - TEMPO INDETERMINATO</t>
  </si>
  <si>
    <t>ONERI SOCIALI FERIE MATURATE NON GODUTE - PERSONALE COMPARTO RUOLO TECNICO - TEMPO DETERMINATO</t>
  </si>
  <si>
    <t>ACCANTONAMENTI E ONERI DIFFERITI - PERSONALE RUOLO TECNICO</t>
  </si>
  <si>
    <t>RÜCKSTELLUNGEN UND AUFGESCHOBENE ZAHLUNGEN AN DAS PERSONAL DES TECHNISCHEN STELLENPLANS</t>
  </si>
  <si>
    <t>INCENTIVI DA LIQUIDARE - PERSONALE DIRIGENTE RUOLO TECNICO - TEMPO INDETERMINATO</t>
  </si>
  <si>
    <t>INCENTIVI DA LIQUIDARE - PERSONALE DIRIGENTE  RUOLO TECNICO - TEMPO DETERMINATO</t>
  </si>
  <si>
    <t>INCENTIVI DA LIQUIDARE - PERSONALE COMPARTO  RUOLO TECNICO - TEMPO INDETERMINATO</t>
  </si>
  <si>
    <t>ZU LIQUIDIERENDE ZUSÄTZLICHE BEZÜGE - LEITENDES PERSONAL DES TECHNISCHEN STELLENPLANS - UNBEFRISTET</t>
  </si>
  <si>
    <t>ZU LIQUIDIERENDE ZUSÄTZLICHE BEZÜGE - LEITENDES PERSONAL DES TECHNISCHEN STELLENPLANS - BEFRISTET</t>
  </si>
  <si>
    <t>ZU LIQUIDIERENDE SOZIALABGABEN - LEITENDES PERSONAL DES TECHNISCHEN STELLENPLANS - UNBEFRISTET</t>
  </si>
  <si>
    <t>ZU LIQUIDIERENDE SOZIALABGABEN - LEITENDES PERSONAL DES TECHNISCHEN STELLENPLANS - BEFRISTET</t>
  </si>
  <si>
    <t>ONERI SOCIALI DA LIQUIDARE - PERSONALE COMPARTO RUOLO TECNICO - TEMPO DETERMINATO</t>
  </si>
  <si>
    <t>ALTRI ONERI PER IL PERSONALE DA LIQUIDARE - PERSONALE DIRIGENTE RUOLO TECNICO - TEMPO INDETERMINATO</t>
  </si>
  <si>
    <t>ANDERE ZU LIQUIDIERENDE PERSONALAUSGABEN - LEITENDES PERSONAL DES TECHNISCHEN STELLENPLANS - UNBEFRISTET</t>
  </si>
  <si>
    <t>ALTRI ONERI PER IL PERSONALE DA LIQUIDARE - PERSONALE DIRIGENTE RUOLO TECNICO - TEMPO DETERMINATO</t>
  </si>
  <si>
    <t>ANDERE ZU LIQUIDIERENDE PERSONALAUSGABEN - LEITENDES PERSONAL DES TECHNISCHEN STELLENPLANS - BEFRISTET</t>
  </si>
  <si>
    <t>ANDERE ZU LIQUIDIERENDE PERSONALAUSGABEN - NICHT LEITENDES PERSONAL DES TECHNISCHEN STELLENPLANS - UNBEFRISTET</t>
  </si>
  <si>
    <t>ALTRI ONERI PER IL PERSONALE DA LIQUIDARE - PERSONALE COMPARTO RUOLO TECNICO - TEMPO DETERMINATO</t>
  </si>
  <si>
    <t>ANDERE ZU LIQUIDIERENDE PERSONALAUSGABEN - NICHT LEITENDES PERSONAL DES TECHNISCHEN STELLENPLANS - BEFRISTET</t>
  </si>
  <si>
    <t>ACCANTONAMENTO AL FONDO TFR - PERSONALE DIRIGENTE RUOLO TECNICO - TEMPO INDETERMINATO</t>
  </si>
  <si>
    <t>ZUWEISUNG AN RÜCKSTELLUNGEN FÜR ABFERTIGUNG - LEITENDES PERSONAL DES TECHNISCHEN STELLENPLANS - UNBEFRISTET</t>
  </si>
  <si>
    <t>ACCANTONAMENTO AL FONDO TFR - PERSONALE DIRIGENTE RUOLO TECNICO - TEMPO DETERMINATO</t>
  </si>
  <si>
    <t>ZUWEISUNG AN RÜCKSTELLUNGEN FÜR ABFERTIGUNG - LEITENDES PERSONAL DES TECHNISCHEN STELLENPLANS - BEFRISTET</t>
  </si>
  <si>
    <t>ACCANTONAMENTO AL FONDO TFR - PERSONALE COMPARTO RUOLO TECNICO - TEMPO INDETERMINATO</t>
  </si>
  <si>
    <t>ACCANTONAMENTO AL FONDO TFR - PERSONALE COMPARTO RUOLO TECNICO - TEMPO DETERMINATO</t>
  </si>
  <si>
    <t>COMPETENZE FISSE - PERSONALE DIRIGENTE RUOLO AMMINISTRATIVO - TEMPO INDETERMINATO</t>
  </si>
  <si>
    <t>FESTE BEZÜGE - LEITENDES PERSONAL DES VERWALTUNGSSTELLENPLANS - UNBEFRISTET</t>
  </si>
  <si>
    <t>Costo del personale dirigente ruolo amministrativo  - TEMPO indeterminato</t>
  </si>
  <si>
    <t>COMPETENZE FISSE - PERSONALE DIRIGENTE RUOLO AMMINISTRATIVO - TEMPO DETERMINATO</t>
  </si>
  <si>
    <t>FESTE BEZÜGE - LEITENDES PERSONAL DES VERWALTUNGSSTELLENPLANS - BEFRISTET</t>
  </si>
  <si>
    <t>Costo del personale dirigente ruolo amministrativo  - TEMPO determinato</t>
  </si>
  <si>
    <t>FERIE MATURATE NON GODUTE - PERSONALE DIRIGENTE RUOLO AMMINISTRATIVO - TEMPO INDETERMINATO</t>
  </si>
  <si>
    <t>ANGEREIFTER UND NICHT GENOSSENER URLAUB - LEITENDES PERSONAL DES VERWALTUNGSSTELLENPLANS - UNBEFRISTET</t>
  </si>
  <si>
    <t>FERIE MATURATE NON GODUTE - PERSONALE DIRIGENTE RUOLO AMMINISTRATIVO - TEMPO DETERMINATO</t>
  </si>
  <si>
    <t>ANGEREIFTER UND NICHT GENOSSENER URLAUB - LEITENDES PERSONAL DES VERWALTUNGSSTELLENPLANS - BEFRISTET</t>
  </si>
  <si>
    <t>COMPETENZE FISSE - PERSONALE COMPARTO RUOLO AMMINISTRATIVO - TEMPO INDETERMINATO</t>
  </si>
  <si>
    <t>Costo del personale comparto ruolo amministrativo  - TEMPO indeterminato</t>
  </si>
  <si>
    <t>COMPETENZE FISSE - PERSONALE COMPARTO RUOLO AMMINISTRATIVO - TEMPO DETERMINATO</t>
  </si>
  <si>
    <t>Costo del personale comparto ruolo amministrativo  - TEMPO determinato</t>
  </si>
  <si>
    <t>FERIE MATURATE NON GODUTE - PERSONALE COMPARTO RUOLO AMMINISTRATIVO - TEMPO INDETERMINATO</t>
  </si>
  <si>
    <t>FERIE MATURATE NON GODUTE - PERSONALE COMPARTO RUOLO AMMINISTRATIVO - TEMPO DETERMINATO</t>
  </si>
  <si>
    <t>COMPETENZE ACCESSORIE - PERSONALE DIRIGENTE RUOLO AMMINISTRATIVO - TEMPO INDETERMINATO</t>
  </si>
  <si>
    <t>ZUSÄTZLICHE BEZÜGE - LEITENDES PERSONAL DES VERWALTUNGSSTELLENPLANS - UNBEFRISTET</t>
  </si>
  <si>
    <t xml:space="preserve">COMPETENZE ACCESSORIE - PERSONALE DIRIGENTE RUOLO AMMINISTRATIVO - TEMPO DETERMINATO </t>
  </si>
  <si>
    <t>ZUSÄTZLICHE BEZÜGE - LEITENDES PERSONAL DES VERWALTUNGSSTELLENPLANS - BEFRISTET</t>
  </si>
  <si>
    <t>COMPETENZE ACCESSORIE - PERSONALE COMPARTO RUOLO AMMINISTRATIVO - TEMPO INDETERMINATO</t>
  </si>
  <si>
    <t>COMPETENZE ACCESSORIE - PERSONALE COMPARTO RUOLO AMMINISTRATIVO - TEMPO DETERMINATO</t>
  </si>
  <si>
    <t xml:space="preserve">INCENTIVI - PERSONALE DIRIGENTE RUOLO AMMINISTRATIVO - TEMPO INDETERMINATO </t>
  </si>
  <si>
    <t>PRODUKTIVITÄTSSTEIGERUNGSPRÄMIEN - LEITENDES PERSONAL DES VERWALTUNGSSTELLENPLANS - UNBEFRISTET</t>
  </si>
  <si>
    <t xml:space="preserve">INCENTIVI - PERSONALE DIRIGENTE RUOLO AMMINISTRATIVO - TEMPO DETERMINATO </t>
  </si>
  <si>
    <t>PRODUKTIVITÄTSSTEIGERUNGSPRÄMIEN - LEITENDES PERSONAL DES VERWALTUNGSSTELLENPLANS - BEFRISTET</t>
  </si>
  <si>
    <t>INCENTIVI - PERSONALE COMPARTO RUOLO AMMINISTRATIVO - TEMPO INDETERMINATO</t>
  </si>
  <si>
    <t>INCENTIVI - PERSONALE COMPARTO RUOLO AMMINISTRATIVO - TEMPO DETERMINATO</t>
  </si>
  <si>
    <t xml:space="preserve">ONERI SOCIALI - PERSONALE DIRIGENTE RUOLO AMMINISTRATIVO - TEMPO INDETERMINATO </t>
  </si>
  <si>
    <t>SOZIALABGABEN - LEITENDES PERSONAL DES VERWALTUNGSSTELLENPLANS - UNBEFRISTET</t>
  </si>
  <si>
    <t xml:space="preserve">ONERI SOCIALI - PERSONALE DIRIGENTE RUOLO AMMINISTRATIVO - TEMPO DETERMINATO </t>
  </si>
  <si>
    <t>SOZIALABGABEN - LEITENDES PERSONAL DES VERWALTUNGSSTELLENPLANS - BEFRISTET</t>
  </si>
  <si>
    <t xml:space="preserve">ONERI SOCIALI - PERSONALE COMPARTO RUOLO AMMINISTRATIVO - TEMPO INDETERMINATO </t>
  </si>
  <si>
    <t xml:space="preserve">ONERI SOCIALI - PERSONALE COMPARTO RUOLO AMMINISTRATIVO - TEMPO DETERMINATO </t>
  </si>
  <si>
    <t xml:space="preserve">ONERI SOCIALI FERIE MATURATE NON GODUTE - PERSONALE DIRIGENTE RUOLO AMMINISTRATIVO - TEMPO INDETERMINATO  </t>
  </si>
  <si>
    <t>SOZIALABGABEN ANGEREIFTER UND NICHT GENOSSENER URLAUB - LEITENDES PERSONAL DES VERWALTUNGSSTELLENPLANS - UNBEFRISTET</t>
  </si>
  <si>
    <t xml:space="preserve">ONERI SOCIALI FERIE MATURATE NON GODUTE - PERSONALE DIRIGENTE RUOLO AMMINISTRATIVO - TEMPO DETERMINATO </t>
  </si>
  <si>
    <t>SOZIALABGABEN ANGEREIFTER UND NICHT GENOSSENER URLAUB - LEITENDES PERSONAL DES VERWALTUNGSSTELLENPLANS - BEFRISTET</t>
  </si>
  <si>
    <t xml:space="preserve">ONERI SOCIALI FERIE MATURATE NON GODUTE - PERSONALE COMPARTO RUOLO AMMINISTRATIVO - TEMPO INDETERMINATO </t>
  </si>
  <si>
    <t xml:space="preserve">ONERI SOCIALI FERIE MATURATE NON GODUTE - PERSONALE COMPARTO RUOLO AMMINISTRATIVO - TEMPO DETERMINATO </t>
  </si>
  <si>
    <t>ACCANTONAMENTI E ONERI DIFFERITI - PERSONALE RUOLO AMMINISTRATIVO</t>
  </si>
  <si>
    <t>RÜCKSTELLUNGEN UND AUFGESCHOBENE ZAHLUNGEN AN DAS PERSONAL DES VERWALTUNGSSTELLENPLANS</t>
  </si>
  <si>
    <t xml:space="preserve">INCENTIVI DA LIQUIDARE - PERSONALE DIRIGENTE RUOLO AMMINISTRATIVO - TEMPO INDETERMINATO  </t>
  </si>
  <si>
    <t xml:space="preserve">INCENTIVI DA LIQUIDARE - PERSONALE DIRIGENTE RUOLO AMMINISTRATIVO - TEMPO DETERMINATO  </t>
  </si>
  <si>
    <t xml:space="preserve">INCENTIVI DA LIQUIDARE - PERSONALE COMPARTO RUOLO AMMINISTRATIVO - TEMPO INDETERMINATO  </t>
  </si>
  <si>
    <t xml:space="preserve">INCENTIVI DA LIQUIDARE - PERSONALE COMPARTO RUOLO AMMINISTRATIVO - TEMPO DETERMINATO  </t>
  </si>
  <si>
    <t>ZU LIQUIDIERENDE ZUSÄTZLICHE BEZÜGE - LEITENDES PERSONAL DES VERWALTUNGSSTELLENPLANS - UNBEFRISTET</t>
  </si>
  <si>
    <t>ZU LIQUIDIERENDE ZUSÄTZLICHE BEZÜGE - LEITENDES PERSONAL DES VERWALTUNGSSTELLENPLANS - BEFRISTET</t>
  </si>
  <si>
    <t>ZU LIQUIDIERENDE ZUSÄTZLICHE BEZÜGE - NICHT LEITENDES PERSONAL DES VERWALTUNGSSTELLENPLANS - UNBEFRISTET</t>
  </si>
  <si>
    <t>ZU LIQUIDIERENDE ZUSÄTZLICHE BEZÜGE - NICHT LEITENDES PERSONAL DES VERWALTUNGSSTELLENPLANS - BEFRISTET</t>
  </si>
  <si>
    <t xml:space="preserve">ONERI SOCIALI DA LIQUIDARE - PERSONALE DIRIGENTE RUOLO AMMINISTRATIVO - TEMPO INDETERMINATO  </t>
  </si>
  <si>
    <t>ZU LIQUIDIERENDE SOZIALABGABEN - LEITENDES PERSONAL DES VERWALTUNGSSTELLENPLANS - UNBEFRISTET</t>
  </si>
  <si>
    <t xml:space="preserve">ONERI SOCIALI DA LIQUIDARE - PERSONALE DIRIGENTE RUOLO AMMINISTRATIVO - TEMPO DETERMINATO  </t>
  </si>
  <si>
    <t>ZU LIQUIDIERENDE SOZIALABGABEN - LEITENDES PERSONAL DES VERWALTUNGSSTELLENPLANS - BEFRISTET</t>
  </si>
  <si>
    <t xml:space="preserve">ONERI SOCIALI DA LIQUIDARE - PERSONALE COMPARTO RUOLO AMMINISTRATIVO - TEMPO INDETERMINATO  </t>
  </si>
  <si>
    <t xml:space="preserve">ONERI SOCIALI DA LIQUIDARE - PERSONALE COMPARTO RUOLO AMMINISTRATIVO - TEMPO DETERMINATO  </t>
  </si>
  <si>
    <t xml:space="preserve">ALTRI ONERI PER IL PERSONALE DA LIQUIDARE - PERSONALE DIRIGENTE RUOLO AMMINISTRATIVO - TEMPO INDETERMINATO  </t>
  </si>
  <si>
    <t>ANDERE ZU LIQUIDIERENDE PERSONALAUSGABEN - LEITENDES PERSONAL DES VERWALTUNGSSTELLENPLANS - UNBEFRISTET</t>
  </si>
  <si>
    <t xml:space="preserve">ALTRI ONERI PER IL PERSONALE DA LIQUIDARE - PERSONALE DIRIGENTE RUOLO AMMINISTRATIVO - TEMPO DETERMINATO  </t>
  </si>
  <si>
    <t>ANDERE ZU LIQUIDIERENDE PERSONALAUSGABEN - LEITENDES PERSONAL DES VERWALTUNGSSTELLENPLANS - BEFRISTET</t>
  </si>
  <si>
    <t xml:space="preserve">ALTRI ONERI PER IL PERSONALE DA LIQUIDARE - PERSONALE COMPARTO RUOLO AMMINISTRATIVO - TEMPO INDETERMINATO  </t>
  </si>
  <si>
    <t>ANDERE ZU LIQUIDIERENDE PERSONALAUSGABEN - NICHT LEITENDES PERSONAL DES VERWALTUNGSSTELLENPLANS - UNBEFRISTET</t>
  </si>
  <si>
    <t xml:space="preserve">ALTRI ONERI PER IL PERSONALE DA LIQUIDARE - PERSONALE COMPARTO RUOLO AMMINISTRATIVO - TEMPO DETERMINATO  </t>
  </si>
  <si>
    <t>ANDERE ZU LIQUIDIERENDE PERSONALAUSGABEN - NICHT LEITENDES PERSONAL DES VERWALTUNGSSTELLENPLANS - BEFRISTET</t>
  </si>
  <si>
    <t xml:space="preserve">ACCANTONAMENTO AL FONDO TFR - PERSONALE DIRIGENTE  RUOLO AMMINISTRATIVO - TEMPO INDETERMINATO  </t>
  </si>
  <si>
    <t>ZUWEISUNG AN RÜCKSTELLUNGEN FÜR ABFERTIGUNG - LEITENDES PERSONAL DES VERWALTUNGSSTELLENPLANS - UNBEFRISTET</t>
  </si>
  <si>
    <t xml:space="preserve">ACCANTONAMENTO AL FONDO TFR - PERSONALE DIRIGENTE  RUOLO AMMINISTRATIVO - TEMPO DETERMINATO  </t>
  </si>
  <si>
    <t>ZUWEISUNG AN RÜCKSTELLUNGEN FÜR ABFERTIGUNG - LEITENDES PERSONAL DES VERWALTUNGSSTELLENPLANS - BEFRISTET</t>
  </si>
  <si>
    <t xml:space="preserve">ACCANTONAMENTO AL FONDO TFR - PERSONALE COMPARTO  RUOLO AMMINISTRATIVO - TEMPO INDETERMINATO  </t>
  </si>
  <si>
    <t xml:space="preserve">ACCANTONAMENTO AL FONDO TFR - PERSONALE COMPARTO  RUOLO AMMINISTRATIVO - TEMPO DETERMINATO  </t>
  </si>
  <si>
    <t>COMPENSI PER IL PERSONALE SANITARIO PREPOSTO ASSISTENZA ZOOIATRICA</t>
  </si>
  <si>
    <t>INSUSSISTENZE DELL'ATTIVO RELATIVE ALL'ACQUISTO PRESTAZ. SANITARIE DA OPERATORI ACCREDITATI</t>
  </si>
  <si>
    <t>INSUSSISTENZE DELL'ATTIVO RELATIVE ALL'ACQUISTO DI BENI E SERVIZI</t>
  </si>
  <si>
    <t>590.200.14</t>
  </si>
  <si>
    <t>WERTSCHÖPFUNGSSTEUER AUF ZU LIQUIDIERENDE LÖHNE UND GEHÄLTER </t>
  </si>
  <si>
    <t>590.220.05</t>
  </si>
  <si>
    <t>ACCANTONAMENTO AL FONDO IMPOSTE E TASSE</t>
  </si>
  <si>
    <t>ZUWEISUNGEN AN RÜCKSTELLUNG FÜR STEUERN UND GEBÜHREN</t>
  </si>
  <si>
    <t>NICHT ABZIEHBARE MWST GEM.EX-ART.19 ABS. 3, DPR 633/72</t>
  </si>
  <si>
    <t>810.300.50</t>
  </si>
  <si>
    <t>UTILIZZO QUOTA DI CONTRIBUTI IN C/CAPITALE DA AMMINISTRAZIONI STATALI PER RICERCA</t>
  </si>
  <si>
    <t>VERWENDUNG VON ANTEILEN VON STAATLICHEN INVESTITIONSBEITRÄGEN FÜR FORSCHUNG</t>
  </si>
  <si>
    <t>810.300.60</t>
  </si>
  <si>
    <t>UTILIZZO QUOTA DI CONTRIBUTI IN C/CAPITALE DA AMMINISTRAZIONI STATALI - EX ART. 20 LEGGE 67/88</t>
  </si>
  <si>
    <t>VERWENDUNG VON ANTEILEN VON STAATLICHEN INVESTITIONSBEITRÄGEN - GEM. ART. 20 GESETZ 67/88</t>
  </si>
  <si>
    <t>810.300.70</t>
  </si>
  <si>
    <t>UTILIZZO FINANZIAMENTI DA PRIVATI VINCOLATI AD INVESTIMENTI - DONAZIONI E LASCITI</t>
  </si>
  <si>
    <t>INCENTIVI DA LIQUIDARE - PERSONALE DIRIGENTE MEDICO RUOLO SANITARIO - TEMPO INDETERMINATO</t>
  </si>
  <si>
    <t>INCENTIVI DA LIQUIDARE - PERSONALE DIRIGENTE MEDICO RUOLO SANITARIO - TEMPO DETERMINATO</t>
  </si>
  <si>
    <t>INCENTIVI DA LIQUIDARE - PERSONALE DIRIGENTE NON MEDICO RUOLO SANITARIO - TEMPO INDETERMINATO</t>
  </si>
  <si>
    <t>INCENTIVI DA LIQUIDARE - PERSONALE DIRIGENTE NON MEDICO RUOLO SANITARIO - TEMPO DETERMINATO</t>
  </si>
  <si>
    <t>INCENTIVI DA LIQUIDARE - PERSONALE COMPARTO RUOLO SANITARIO - TEMPO DETERMINATO</t>
  </si>
  <si>
    <t>COMPETENZE ACCESSORIE DA LIQUIDARE - PERSONALE COMPARTO RUOLO SANITARIO - TEMPO INDETERMINATO</t>
  </si>
  <si>
    <t>ALTRI ONERI PER IL PERSONALE DA LIQUIDARE - PERSONALE COMPARTO RUOLO TECNICO - TEMPO INDETERMINATO</t>
  </si>
  <si>
    <t xml:space="preserve">ALTRO PERSONALE ESTERNO SANITARIO COMPARTO - TEMPO DETERMINATO   </t>
  </si>
  <si>
    <t>ALTRE IMMOBILIZZAZIONI</t>
  </si>
  <si>
    <t>ACCANTONAMENTI PER CONTENZIOSO PERSONALE DIPENDENTE</t>
  </si>
  <si>
    <t xml:space="preserve">ALTRE SOPRAVVENIENZE PASSIVE </t>
  </si>
  <si>
    <t>IRAP FERIE MATURATE NON GODUTE</t>
  </si>
  <si>
    <t>IRAP SU RETRIBUZIONI DA LIQUIDARE</t>
  </si>
  <si>
    <t>PRECONSUNTIVO</t>
  </si>
  <si>
    <t>MATERIALI E PRODOTTI  PER USO VETERINARIO</t>
  </si>
  <si>
    <t>ABSCHLUSS</t>
  </si>
  <si>
    <t xml:space="preserve">Importi: Euro    </t>
  </si>
  <si>
    <t>400.500.40</t>
  </si>
  <si>
    <t>RIMBORSI PER ASSISTENZA MEDICA NELLE RESIDENZE PER ANZIANI - DA PUBBLICO DELLA PAB</t>
  </si>
  <si>
    <t>VERGÜTUNGEN FÜR ÄRZTLICHE BETREUUNG IN DEN SENIORENWOHNHEIMEN - VON ÖFFENTLICHEN EINRICHTUNGEN DES LANDES</t>
  </si>
  <si>
    <t>400.500.45</t>
  </si>
  <si>
    <t>VERGÜTUNGEN FÜR ÄRZTLICHE BETREUUNG IN DEN SENIORENWOHNHEIMEN - VON PRIVATEN DES LANDES</t>
  </si>
  <si>
    <t>ACQUISTI DI MATERIALI PER MANUTENZIONE</t>
  </si>
  <si>
    <t>EINKÄUFE VON MATERIAL FÜR INSTANDHALTUNG</t>
  </si>
  <si>
    <t>MATERIALI ED ACCESSORI PER MANUTENZIONE AUTOMEZZI</t>
  </si>
  <si>
    <t>MANUTENZIONE E RIPARAZIONE (ORDINARIA ESTERNALIZZATA)</t>
  </si>
  <si>
    <t>INSTANDHALTUNG UND REPARATUREN  (ORDENTLICHE UND AN DRITTE VERGEBENE)</t>
  </si>
  <si>
    <t>ACQUISTI SERVIZI SANITARI PER MEDICINA DI BASE</t>
  </si>
  <si>
    <t>ACQUISTI SERVIZI SANITARI PER ASSISTENZA FARMACEUTICA</t>
  </si>
  <si>
    <t>370.200.12</t>
  </si>
  <si>
    <t>ANKAUF LEISTUNGEN FÜR PHARMAZEUTISCHE BETREUUNG VON AUSLÄNDISCHEN SANITÄTSBETRIEBEN (VERRECHNETE MOBILITÄT)</t>
  </si>
  <si>
    <t>420.260.00</t>
  </si>
  <si>
    <t>260</t>
  </si>
  <si>
    <t>CONTRIBUTI A SOCIETÁ PARTECIPATE E/O ENTI DIPENDENTI DELLA PAB</t>
  </si>
  <si>
    <t>BEITRÄGE AN BETEILIGTE UNTERNEHMEN UND/ODER ABHÄNGIGE KÖRPERSCHAFTEN DES LANDES</t>
  </si>
  <si>
    <t>420.260.10</t>
  </si>
  <si>
    <t xml:space="preserve">ALTRI CANONI DI NOLEGGIO </t>
  </si>
  <si>
    <t>SONSTIGE GEBÜHREN FÜR MIETE</t>
  </si>
  <si>
    <t>ZUWEISUNGEN AN RÜCKSTELLUNGEN FÜR SONSTIGE AUSZUZAHLENDE ABGABEN - LEITUNGSORGANE</t>
  </si>
  <si>
    <t>ZUWEISUNG AN RÜCKSTELLUNG FÜR LEISTUNGSPRÄMIE (SUMAI)</t>
  </si>
  <si>
    <t>TRASFERIMENTI PREVISTI DALL'ART. 7 del D.LGS. 19.11.2008 N. 194 (RIFINANZIAMENTO CONTROLLI  VETERINARI UFFICIALI)</t>
  </si>
  <si>
    <t>ÜBERWEISUNGEN IM SINNE VON ART. 7 DER GESETZESVERORDNUNG NR. 194 vom 19.11.2008 (REFINANZIERUNG AMTSTIERÄRZTLICHE KONTROLLEN)</t>
  </si>
  <si>
    <t>ACCANTONAMENTI PER RINNOVO CONVENZIONI</t>
  </si>
  <si>
    <t>ZUWEISUNGEN AN RÜCKSTELLUNGEN FÜR VERTRAGSERNEUERUNGEN</t>
  </si>
  <si>
    <t>535.700.25</t>
  </si>
  <si>
    <t>ACCANTONAMENTI PER CONTENZIOSO PERSONALE NON DIPENDENTE</t>
  </si>
  <si>
    <t>ZUWEISUNGEN AN RÜCKSTELLUNGEN FÜR STREIFÄLLE DES NICHT BEDIENSTETEN PERSONALS</t>
  </si>
  <si>
    <t>SOPRAVVENIENZE PASSIVE V/TERZI RELATIVE ALLA MOBILITÀ EXTRA PAB</t>
  </si>
  <si>
    <t>AUSSERORDENTLICHE AUFWÄNDE GEGENÜBER DRITTEN BETREFFEND MOBILITÄT AUSSERHALB DES LANDES</t>
  </si>
  <si>
    <t>INSUSSISTENZE DELL'ATTIVO RELATIVE ALLA MOBILITÀ EXTRA PAB</t>
  </si>
  <si>
    <t>AKTIVSCHWUND BETREFFEND DIE MOBILITÄT AUSSERHALB DES LANDES</t>
  </si>
  <si>
    <t>MINUSVALENZE DA ALIENAZIONI DI IMMOBILIZZAZIONI ACQUISITE CON FINANZIAMENTI PER INVESTIMENTI - SOGGETTE A STERILIZZAZIONE</t>
  </si>
  <si>
    <t>VERLUSTE AUS VERÄUSSERUNGEN VON ANLAGEGÜTERN, DIE MIT FINANZIERUNGEN FÜR INVESTITIONEN ERWORBEN WURDEN - DER STERILISIERUNG UNTERWORFEN</t>
  </si>
  <si>
    <t xml:space="preserve">MINUSVALENZE DA ALIENAZIONI DI IMMOBILIZZAZIONI ACQUISITE CON FINANZIAMENTI PER INVESTIMENTI - SOGGETTE A STERILIZZAZIONE </t>
  </si>
  <si>
    <t>MINUSVALENZE DA ALIENAZIONI DI IMMOBILIZZAZIONI ACQUISITE CON RISERVA UTILE O ALTRI FINANZIAMENTI - NON SOGGETTE A STERILIZZAZIONE</t>
  </si>
  <si>
    <t>VERLUSTE AUS VERÄUSSERUNGEN VON MIT GEWINNVORTRÄGEN ODER ANDEREN FINANZIERUNGEN ERWORBENEN ANLAGEGÜTERN - NICHT DER STERILISIERUNG UNTERWORFEN</t>
  </si>
  <si>
    <t>ASSISTENZA INTEGRATIVA</t>
  </si>
  <si>
    <t>ERGÄNZENDE BETREUUNG</t>
  </si>
  <si>
    <t>RIMBORSI A FARMACIE PUBBLICHE PER PRESIDI SANITARI EX LP 16/2012</t>
  </si>
  <si>
    <t>400.700.21</t>
  </si>
  <si>
    <t>RIMBORSI A FARMACIE PUBBLICHE PER PRESIDI SANITARI EROGATI ALLE CASE DI RIPOSO</t>
  </si>
  <si>
    <t>RIMBORSI A FARMACIE PRIVATE ED ESERCIZI COMMERCIALI PER PRESIDI SANITARI EX LP 16/2012</t>
  </si>
  <si>
    <t>RÜCKERSTATTUNGEN AN PRIVATE APOTHEKEN UND HANDELSBETRIEBE FÜR GALENIKA</t>
  </si>
  <si>
    <t>RÜCKERSTATTUNGEN AN PRIVATE APOTHEKEN UND HANDELSBETRIEBE FÜR DIÄTPRODUKTE</t>
  </si>
  <si>
    <t>PRESTAZIONI DI CUI L.P. 16/2012 (GALENICI E MATERIALE SANITARIO)</t>
  </si>
  <si>
    <t>810.320.00</t>
  </si>
  <si>
    <t>UTILIZZO FINANZIAMENTI PER INVESTIMENTI DA PLUSVALENZE E CONTRIBUTI REINVESTITI</t>
  </si>
  <si>
    <t>VERWENDUNG VON FINANZIERUNGEN AUS INVESTIERTEN VERÄUSSERUNGSGEWINNEN UND BEITRÄGEN</t>
  </si>
  <si>
    <t>810.320.10</t>
  </si>
  <si>
    <t>INSUSSISTENZE DEL PASSIVO RELATIVE ALLA MOBILITÀ EXTRA PAB</t>
  </si>
  <si>
    <t>SOPRAVVENIENZE ATTIVE V/TERZI RELATIVE ALLA MOBILITÀ EXTRA PAB</t>
  </si>
  <si>
    <t>AUSSERORDENTLICHE ERTRÄGE GEGENÜBER DRITTEN BETREFFEND MOBILITÄT AUSSERHALB DES LANDES</t>
  </si>
  <si>
    <t>ALTRI INTERESSI ATTIVI</t>
  </si>
  <si>
    <t>SONSTIGE AKTIVZINSEN</t>
  </si>
  <si>
    <t>SPERIMENTAZIONE FARMACI</t>
  </si>
  <si>
    <t>MODELLVERSUCHE MEDIKAMENTE</t>
  </si>
  <si>
    <t>390.100.05</t>
  </si>
  <si>
    <t>ASSISTENZA SPECIALISTICA ESTERNA DA IRCCS E POLICLINICI PRIVATI CONVENZIONATI</t>
  </si>
  <si>
    <t>EXTERNE FACHÄRZTLICHE BETREUUNG VON KONVENTIONIERTEN PRIVATEN IRCCS UND POLIKLINIKEN</t>
  </si>
  <si>
    <t>390.100.12</t>
  </si>
  <si>
    <t>ASSISTENZA SPECIALISTICA ESTERNA DA OSPEDALI CLASSIFICATI PRIVATI CONVENZIONATI</t>
  </si>
  <si>
    <t>EXTERNE FACHÄRZTLICHE BETREUUNG VON KONVENTIONIERTEN ALS PRIVAT EINGESTUFTEN KRANKENHÄUSERN</t>
  </si>
  <si>
    <t>ASSISTENZA SPECIALISTICA ESTERNA DA ALTRI SOGGETTI PRIVATI CONVENZIONATI</t>
  </si>
  <si>
    <t>EXTERNE FACHÄRZTLICHE BETREUUNG VON ANDEREN KONVENTIONIERTEN PRIVATEN SUBJEKTEN</t>
  </si>
  <si>
    <t>ASSISTENZA SPECIALISTICA ESTERNA DA IRCCS PRIVATI E POLICLINICI PRIVATI</t>
  </si>
  <si>
    <t>EXTERNE FACHÄRZTLICHE BETREUUNG VON PRIVATEN IRCCS UND POLIKLINIKEN</t>
  </si>
  <si>
    <t>ASSISTENZA SPECIALISTICA ESTERNA DA CASE DI CURA PRIVATE</t>
  </si>
  <si>
    <t>390.150.14</t>
  </si>
  <si>
    <t xml:space="preserve">ASSISTENZA SPECIALISTICA ESTERNA DA OSPEDALI CLASSIFICATI PRIVATI </t>
  </si>
  <si>
    <t>EXTERNE FACHÄRZTLICHE BETREUUNG VON  ALS PRIVAT EINGESTUFTEN KRANKENHÄUSERN</t>
  </si>
  <si>
    <t>ASSISTENZA SPECIALISTICA ESTERNA DA PRIVATO PER CITTADINI NON RESIDENTI (MOBILITÀ ATTIVA IN COMPENSAZIONE)</t>
  </si>
  <si>
    <t>ASSISTENZA SPECIALISTICA ESTERNA DA ALTRI PRIVATI</t>
  </si>
  <si>
    <t>390.150.40</t>
  </si>
  <si>
    <t>ASSISTENZA SPECIALISTICA ESTERNA EROGATA DA ISTITUTI PUBBLICI EXTRA PAB (FATTURATA DIRETTAMENTE)</t>
  </si>
  <si>
    <t>EXTERNE FACHÄRZTLICHE BETREUUNG VON ÖFFENTLICHEN EINRICHTUNGEN AUSSERHALB DES LANDES (DIREKT VERRECHNET)</t>
  </si>
  <si>
    <t>390.150.50</t>
  </si>
  <si>
    <t>ACQUISTI SERVIZI SANITARI PER ASSISTENZA PROTESICA, RIABILITATIVA E INTEGRATIVA E ACQUISTO PRESTAZIONI DI PSICHIATRIA, DISTRIBUZIONE DIRETTA FARMACI, TERMALI  E SOCIO SANITARIE A RILEVANZA SANITARIA</t>
  </si>
  <si>
    <t>PROTHETISCHE BETREUUNG ART. 26, ABSATZ 3 G. 833/78 UND M.D.  332 VOM 27. AUGUST 1999</t>
  </si>
  <si>
    <t>400.150.00</t>
  </si>
  <si>
    <t>ASSISTENZA RIABILITATIVA DA SOGGETTI PUBBLICI</t>
  </si>
  <si>
    <t>400.150.10</t>
  </si>
  <si>
    <t>ASSISTENZA RIABILITATIVA RESIDENZIALE E SEMIRESIDENZIALE EX ART 26  L. 833/78 IN ISTITUTI PUBBLICI EXTRA PAB</t>
  </si>
  <si>
    <t>STATIONÄRE UND TEILSTATIONÄRE REHABILITATIONSBETREUUNG IN ÖFFENTLICHEN EINRICHTUNGEN AUSSERHALB DES LANDES GEMÄSS ART. 26 G. 833/78</t>
  </si>
  <si>
    <t>ASSISTENZA RIABILITATIVA DA SOGGETTI PRIVATI</t>
  </si>
  <si>
    <t>REHABILITATIONSBETREUUNG VON PRIVATEN SUBJEKTEN</t>
  </si>
  <si>
    <t>400.200.05</t>
  </si>
  <si>
    <t>ASSISTENZA RIABILITATIVA AMBULATORIALE E DOMICILIARE EX ART. 26  L. 833/78 EROGATA DA ISTITUTI PRIVATI NELLA PAB</t>
  </si>
  <si>
    <t>REHABILITATIONSBETREUUNG IM AMBULATORIUM UND ZUHAUSE GEMÄSS ART. 26 G. 833/78 VON PRIVATEN EINRICHTUNGEN DES LANDES</t>
  </si>
  <si>
    <t>400.300.30</t>
  </si>
  <si>
    <t>400.300.40</t>
  </si>
  <si>
    <t>400.300.50</t>
  </si>
  <si>
    <t>400.300.60</t>
  </si>
  <si>
    <t>400.300.70</t>
  </si>
  <si>
    <t>ACQUISTO PRESTAZIONI DI PSICHIATRIA RESIDENZIALE E SEMIRESIDENZIALE</t>
  </si>
  <si>
    <t>ANKAUF VON STATIONÄR UND TEILSTATIONÄR ERBRACHTEN PSYCHIATRISCHEN LEISTUNGEN</t>
  </si>
  <si>
    <t>400.400.30</t>
  </si>
  <si>
    <t>PRESTAZIONI DI PSICHIATRIA RESIDENZIALE E SEMIRESIDENZIALE AI DISABILI PSICHICI DA PUBBLICO DELLA PAB</t>
  </si>
  <si>
    <t>B.2.A.8.2</t>
  </si>
  <si>
    <t xml:space="preserve">da pubblico (altri soggetti pubbl. della Regione) </t>
  </si>
  <si>
    <t>400.400.40</t>
  </si>
  <si>
    <t>PRESTAZIONI DI PSICHIATRIA RESIDENZIALE E SEMIRESIDENZIALE AI DISABILI PSICHICI DA PUBBLICO EXTRA PAB</t>
  </si>
  <si>
    <t>400.400.50</t>
  </si>
  <si>
    <t>PRESTAZIONI DI PSICHIATRIA RESIDENZIALE E SEMIRESIDENZIALE AI DISABILI PSICHICI DA PRIVATO DELLA PAB</t>
  </si>
  <si>
    <t>400.400.60</t>
  </si>
  <si>
    <t>PRESTAZIONI DI PSICHIATRIA RESIDENZIALE E SEMIRESIDENZIALE AI DISABILI PSICHICI DA PRIVATO EXTRA PAB</t>
  </si>
  <si>
    <t>400.450.00</t>
  </si>
  <si>
    <t xml:space="preserve">ACQUISTO PRESTAZIONI SOCIO-SANITARIE A RILEVANZA SANITARIA - ASSISTENZA A DISABILI </t>
  </si>
  <si>
    <t>ANKAUF SOZIAL-GESUNDHEITLICHER LEISTUNGEN VON GESUNDHEITLICHER RELEVANZ - BETREUUNG VON BEHINDERTEN</t>
  </si>
  <si>
    <t>400.450.10</t>
  </si>
  <si>
    <t>400.450.20</t>
  </si>
  <si>
    <t>400.450.30</t>
  </si>
  <si>
    <t>400.450.40</t>
  </si>
  <si>
    <t>ASSISTENZA TERRITORIALE RESIDENZIALE PER ANZIANI NON AUTOSUFFICIENTI - RETTA GIORNALIERA - DA ISTITUTI PUBBLICI DELLA PAB</t>
  </si>
  <si>
    <t>ASSISTENZA TERRITORIALE RESIDENZIALE  PER ANZIANI NON AUTOSUFFICIENTI - RETTA GIORNALIERA - DA PRIVATO DELLA PAB</t>
  </si>
  <si>
    <t>ASSISTENZA TERRITORIALE RESIDENZIALE PER ANZIANI NON AUTOSUFFICIENTI - COSTI DEL PERSONALE - DA PRIVATO DELLA PAB</t>
  </si>
  <si>
    <t>ASSISTENZA TERRITORIALE RESIDENZIALE PER ANZIANI NON AUTOSUFFICIENTI - DA ISTITUTI PUBBLICI EXTRA PAB</t>
  </si>
  <si>
    <t>ASSISTENZA TERRITORIALE RESIDENZIALE PER ANZIANI NON AUTOSUFFICIENTI - DA PRIVATO EXTRA PAB</t>
  </si>
  <si>
    <t>STATIONÄRE BETREUUNG VON ALTEN, PFLEGEBEDÜRFTIGEN MENSCHEN AUF DEM TERRITORIUM - TAGESSATZ - VON ÖFFENTLICHEN EINRICHTUNGEN DES LANDES</t>
  </si>
  <si>
    <t>STATIONÄRE BETREUUNG VON ALTEN, PFLEGEBEDÜRFTIGEN MENSCHEN AUF DEM TERRITORIUM - PERSONALKOSTEN - VON ÖFFENTLICHEN EINRICHTUNGEN DES LANDES</t>
  </si>
  <si>
    <t>STATIONÄRE BETREUUNG VON ALTEN, PFLEGEBEDÜRFTIGEN MENSCHEN AUF DEM TERRITORIUM - VON ÖFFENTLICHEN EINRICHTUNGEN AUSSERHALB DES LANDES</t>
  </si>
  <si>
    <t>STATIONÄRE BETREUUNG VON ALTEN, PFLEGEBEDÜRFTIGEN MENSCHEN AUF DEM TERRITORIUM - VON PRIVATEN AUSSERHALB DES LANDES</t>
  </si>
  <si>
    <t>400.550.00</t>
  </si>
  <si>
    <t>ACQUISTO PRESTAZIONI SOCIO-SANITARIE A RILEVANZA SANITARIA - CURE PALLIATIVE</t>
  </si>
  <si>
    <t>ANKAUF SOZIAL-GESUNDHEITLICHER LEISTUNGEN VON GESUNDHEITLICHER RELEVANZ - PALLIATIVBETREUUNG</t>
  </si>
  <si>
    <t>400.550.10</t>
  </si>
  <si>
    <t>PALLIATIVBETREUUNG IM AMBULATORIUM UND ZUHAUSE VON ÖFFENTLICHEN EINRICHTUNGEN DES LANDES</t>
  </si>
  <si>
    <t>400.550.20</t>
  </si>
  <si>
    <t>PRESTAZIONI DI ASSISTENZA AMBULATORIALE E DOMICILIARE PER CURE PALLIATIVE EROGATA DA ISTITUTI PUBBLICI EXTRA PAB</t>
  </si>
  <si>
    <t>PALLIATIVBETREUUNG IM AMBULATORIUM UND ZUHAUSE VON ÖFFENTLICHEN EINRICHTUNGEN AUSSERHALB DES LANDES</t>
  </si>
  <si>
    <t>400.550.30</t>
  </si>
  <si>
    <t>PRESTAZIONI DI ASSISTENZA AMBULATORIALE E DOMICILIARE PER CURE PALLIATIVE EROGATA DA ISTITUTI PRIVATI DELLA PAB</t>
  </si>
  <si>
    <t>PALLIATIVBETREUUNG IM AMBULATORIUM UND ZUHAUSE VON PRIVATEN EINRICHTUNGEN DES LANDES</t>
  </si>
  <si>
    <t>400.550.40</t>
  </si>
  <si>
    <t>PRESTAZIONI DI ASSISTENZA AMBULATORIALE E DOMICILIARE PER CURE PALLIATIVE EROGATA DA ISTITUTI PRIVATI EXTRA PAB</t>
  </si>
  <si>
    <t>PALLIATIVBETREUUNG IM AMBULATORIUM UND ZUHAUSE VON PRIVATEN EINRICHTUNGEN AUSSERHALB DES LANDES</t>
  </si>
  <si>
    <t>400.550.50</t>
  </si>
  <si>
    <t>PRESTAZIONI DI ASSISTENZA RIABILITATIVA RESIDENZIALE E SEMIRESIDENZIALE PER CURE PALLIATIVE IN ISTITUTI PUBBLICI DELLA PAB</t>
  </si>
  <si>
    <t>STATIONÄRE UND TEILSTATIONÄRE REHABILITATIONSLEISTUNGEN FÜR PALLIATIVBETREUUNG IN  ÖFFENTLICHEN EINRICHTUNGEN DES LANDES</t>
  </si>
  <si>
    <t>400.550.60</t>
  </si>
  <si>
    <t>PRESTAZIONI DI ASSISTENZA RIABILITATIVA RESIDENZIALE E SEMIRESIDENZIALE PER CURE PALLIATIVE IN ISTITUTI PUBBLICI EXTRA PAB</t>
  </si>
  <si>
    <t>STATIONÄRE UND TEILSTATIONÄRE REHABILITATIONSLEISTUNGEN FÜR PALLIATIVBETREUUNG IN  ÖFFENTLICHEN EINRICHTUNGEN AUSSERHALB DES LANDES</t>
  </si>
  <si>
    <t>400.550.70</t>
  </si>
  <si>
    <t>PRESTAZIONI DI ASSISTENZA RIABILITATIVA RESIDENZIALE E SEMIRESIDENZIALE PER CURE PALLIATIVE IN ISTITUTI PRIVATI DELLA PAB</t>
  </si>
  <si>
    <t>400.550.80</t>
  </si>
  <si>
    <t>PRESTAZIONI DI ASSISTENZA RIABILITATIVA RESIDENZIALE E SEMIRESIDENZIALE PER CURE PALLIATIVE IN ISTITUTI PRIVATI EXTRA PAB</t>
  </si>
  <si>
    <t>STATIONÄRE UND TEILSTATIONÄRE REHABILITATIONSLEISTUNGEN FÜR PALLIATIVBETREUUNG IN  PRIVATEN EINRICHTUNGEN AUSSERHALB DES LANDES</t>
  </si>
  <si>
    <t>400.570.00</t>
  </si>
  <si>
    <t>ACQUISTO PRESTAZIONI SOCIO-SANITARIE A RILEVANZA SANITARIA - ASSISTENZA A PERSONE AFFETTE DA HIV</t>
  </si>
  <si>
    <t>ANKAUF SOZIAL-GESUNDHEITLICHER LEISTUNGEN VON GESUNDHEITLICHER RELEVANZ - BETREUUNG VON PERSONEN MIT HIV-INFEKTION</t>
  </si>
  <si>
    <t>400.570.10</t>
  </si>
  <si>
    <t>PRESTAZIONI DI ASSISTENZA RIABILITATIVA RESIDENZIALE E SEMIRESIDENZIALE A PERSONE AFFETTE DA HIV IN ISTITUTI PRIVATI DELLA PAB</t>
  </si>
  <si>
    <t>STATIONÄRE UND TEILSTATIONÄRE REHABILITATIONSBETREUUNG VON PERSONEN MIT HIV-INFEKTION IN  PRIVATEN EINRICHTUNGEN DES LANDES</t>
  </si>
  <si>
    <t>400.570.20</t>
  </si>
  <si>
    <t>PRESTAZIONI DI ASSISTENZA RIABILITATIVA RESIDENZIALE E SEMIRESIDENZIALE A PERSONE AFFETTE DA HIV IN ISTITUTI PRIVATI EXTRA PAB</t>
  </si>
  <si>
    <t>STATIONÄRE UND TEILSTATIONÄRE REHABILITATIONSBETREUUNG VON PERSONEN MIT HIV-INFEKTION IN  PRIVATEN EINRICHTUNGEN AUSSERHALB DES LANDES</t>
  </si>
  <si>
    <t>410.100.49</t>
  </si>
  <si>
    <t>49</t>
  </si>
  <si>
    <t>ASSISTENZA OSPEDALIERA IN REGIME DI RICOVERO DA  CASE DI CURA PRIVATE CONVENZIONATE - PER ACUZIE</t>
  </si>
  <si>
    <t>ASSISTENZA OSPEDALIERA IN REGIME DI RICOVERO DA  CASE DI CURA PRIVATE CONVENZIONATE - PER POST-ACUZIE</t>
  </si>
  <si>
    <t>410.100.52</t>
  </si>
  <si>
    <t>ASSISTENZA OSPEDALIERA IN REGIME DI RICOVERO DA OSPEDALI CLASSIFICATI PRIVATI</t>
  </si>
  <si>
    <t>STATIONÄRE KRANKENHAUSBETREUUNG VON ALS PRIVAT EINGESTUFTEN KRANKENHÄUSERN</t>
  </si>
  <si>
    <t>B.2.A.7.4.B</t>
  </si>
  <si>
    <t>Servizi sanitari per assistenza ospedaliera da Ospedali Classificati privati</t>
  </si>
  <si>
    <t>PRESTAZIONI DI RICOVERO DA  PRIVATI PER CITTADINI NON RESIDENTI NELLA PAB (MOBILITÁ ATTIVA IN COMPENSAZIONE)</t>
  </si>
  <si>
    <t>AUFENTHALTSBEZOGENE LEISTUNGEN VON PRIVATEN FÜR NICHT IM LAND ANSÄSSIGE BÜRGER (AKTIVE VERRECHNETE MOBILITÄT)</t>
  </si>
  <si>
    <t>SONSTIGE GESUNDHEITSDIENSTE UND SOZIAL-GESUNDHEITLICHE DIENSTE VON GESUNDHEITLICHER RELEVANZ VON SANITÄTSBETRIEBEN  AUSSERHALB DES LANDES (DIREKT VERRECHNET)</t>
  </si>
  <si>
    <t>ALTRI SERVIZI SANITARI DA PRIVATO</t>
  </si>
  <si>
    <t>FORNITURA DI PRODOTTI SANITARI</t>
  </si>
  <si>
    <t>SONSTIGE GESUNDHEITSLEISTUNGEN UND SOZIAL-GESUNDHEITLICHE LEISTUNGEN MIT GESUNDHEITLICHER RELEVANZ FÜR SANITÄTSBETRIEBE AUSSERHALB DES LANDES (DIREKT VERRECHNET)</t>
  </si>
  <si>
    <t>ALTRE PRESTAZIONI SANITARIE E SOCIO-SANITARIE A RILEVANZA SANITARIA AD ALTRI SOGGETTI PUBBLICI</t>
  </si>
  <si>
    <t>ALTRE PRESTAZIONI SANITARIE E SOCIO-SANITARIE A RILEVANZA SANITARIA A STRUTTURE PRIVATE</t>
  </si>
  <si>
    <t>SONSTIGE GESUNDHEITSLEISTUNGEN UND SOZIAL-GESUNDHEITLICHE LEISTUNGEN VON GESUNDHEITLICHER RELEVANZ FÜR PRIVATE EINRICHTUNGEN</t>
  </si>
  <si>
    <t>PRESTAZIONI SANITARIE EROGATE DA PRIVATI  V/ RESIDENTI EXTRAREGIONE (MOBILITÀ ATTIVA IN COMPENSAZIONE)</t>
  </si>
  <si>
    <t>PRESTAZIONI DI RICOVERO EROGATE DA PRIVATI  V/ RESIDENTI EXTRAREGIONE (MOBILITÀ ATTIVA IN COMPENSAZIONE)</t>
  </si>
  <si>
    <t>ALTRE PRESTAZIONI NON DI RICOVERO EROGATE DA PRIVATI  V/ RESIDENTI EXTRAREGIONE (MOBILITÀ ATTIVA IN COMPENSAZIONE)</t>
  </si>
  <si>
    <t>PRESTAZIONI DI RICOVERO PER ACUZIE A PRIVATI</t>
  </si>
  <si>
    <t>PRESTAZIONI DI RICOVERO PER POSTACUZIE A PRIVATI</t>
  </si>
  <si>
    <t>ALTRE PRESTAZIONI SANITARIE E SOCIO-SANITARIE A RILEVANZA SANITARIA A PRIVATI</t>
  </si>
  <si>
    <t>SONSTIGE GESUNDHEITSLEISTUNGEN UND SOZIAL-GESUNDHEITLICHE LEISTUNGEN VON GESUNDHEITLICHER RELEVANZ FÜR PRIVATE</t>
  </si>
  <si>
    <t>RICAVI PER ALTRE PRESTAZIONI NON SANITARIE</t>
  </si>
  <si>
    <t>ERLÖSE AUS ANDEREN NICHT MEDIZINISCHEN LEISTUNGEN</t>
  </si>
  <si>
    <t>IM AUFTRAG VERTEILTE MEDIKAMENTE - GESETZ NR. 405/2001 ART. 8 BUCHST. A)</t>
  </si>
  <si>
    <t>SANGUE ED EMOCOMPONENTI DA AZIENDE SANITARIE PUBBLICHE EXTRA PAB (MOBILITÀ COMPENSATA)</t>
  </si>
  <si>
    <t>ACQUISTI SERVIZI PER ASSISTENZA SANITARIA DI BASE DA  AZIENDE SANITARIE EXTRA PAB (MOBILITÀ COMPENSATA)</t>
  </si>
  <si>
    <t>ANKAUF LEISTUNGEN FÜR GESUNDHEITLICHE GRUNDVERSORGUNG VON SANITÄTSBETRIEBEN AUSSERHALB DES LANDES (VERRECHNETE MOBILITÄT)</t>
  </si>
  <si>
    <t>ANKAUF LEISTUNGEN FÜR PHARMAZEUTISCHE BETREUUNG VON SANITÄTSBETRIEBEN AUSSERHALB DES LANDES (VERRECHNETE MOBILITÄT)</t>
  </si>
  <si>
    <t>CONVENZIONI SANITARIE PER ASSISTENZA SPECIALISTICA AMBULATORIALE INTERNA</t>
  </si>
  <si>
    <t>KONVENTIONEN FÜR INTERNE AMBULANTE FACHÄRZTLICHE BETREUUNG</t>
  </si>
  <si>
    <t>EXTERNE FACHÄRZTLICHE BETREUUNG VON KONVENTIONIERTEN PRIVATKLINIKEN</t>
  </si>
  <si>
    <t>EXTERNE FACHÄRZTLICHE BETREUUNG VON SANITÄTSBETRIEBEN AUSSERHALB DES LANDES (VERRECHNETE MOBILITÄT)</t>
  </si>
  <si>
    <t>EXTERNE FACHÄRZTLICHE BETREUUNG VON PRIVATKLINIKEN</t>
  </si>
  <si>
    <t>EXTERNE FACHÄRZTLICHE BETREUUNG VON PRIVATEN FÜR NICHT ANSÄSSIGE BÜRGER (AKTIVE VERRECHNETE MOBILITÄT)</t>
  </si>
  <si>
    <t>EXTERNE FACHÄRZTLICHE BETREUUNG VON AUSLÄNDISCHEN SANITÄTSBETRIEBEN (VERRECHNETE MOBILITÄT)</t>
  </si>
  <si>
    <t>ACQUISTO PRESTAZIONI SOCIO-SANITARIE A RILEVANZA SANITARIA - ASSISTENZA A NON AUTOSUFFICIENTI</t>
  </si>
  <si>
    <t>ANKAUF SOZIAL-GESUNDHEITLICHER LEISTUNGEN VON GESUNDHEITLICHER RELEVANZ - BETREUUNG VON PFLEGEBEDÜRFTIGEN MENSCHEN</t>
  </si>
  <si>
    <t>STATIONÄRE BETREUUNG VON ALTEN, PFLEGEBEDÜRFTIGEN MENSCHEN AUF DEM TERRITORIUM - TAGESSATZ - VON PRIVATEN DES LANDES</t>
  </si>
  <si>
    <t>STATIONÄRE BETREUUNG VON ALTEN, PFLEGEBEDÜRFTIGEN MENSCHEN  AUF DEM TERRITORIUM - PERSONALKOSTEN - VON PRIVATEN DES LANDES</t>
  </si>
  <si>
    <t>400.500.50</t>
  </si>
  <si>
    <t>SONSTIGE STATIONÄRE BETREUUNG VON PFLEGEBEDÜRFTIGEN MENSCHEN AUF DEM TERRITORIUM - SOZIAL-GESUNDHEITLICHE LEISTUNGEN VON GESUNDHEITLICHER RELEVANZ - VON PRIVATEN DES LANDES</t>
  </si>
  <si>
    <t>THERMALBETREUUNG VON SANITÄTSBETRIEBEN AUSSERHALB DES LANDES (VERRECHNETE MOBILITÄT)</t>
  </si>
  <si>
    <t>ACQUISTO PRESTAZIONI PER DISTRIBUZIONE DIRETTA FARMACI DA AZIENDE SANITARIE EXTRA PAB (MOBILITÀ COMPENSATA)</t>
  </si>
  <si>
    <t>ANKAUF LEISTUNGEN FÜR DIREKTE MEDIKAMENTENVERTEILUNG VON SANITÄTSBETRIEBEN AUSSERHALB DES LANDES (VERRECHNETE MOBILITÄT)</t>
  </si>
  <si>
    <t>AUFENTHALTSBEZOGENE  LEISTUNGEN VON SANITÄTSBETRIEBEN  AUSSERHALB DES LANDES (VERRECHNETE MOBILITÄT)</t>
  </si>
  <si>
    <t>AUFENTHALTSBEZOGENE  LEISTUNGEN VON AUSLÄNDISCHEN SANITÄTSBETRIEBEN (VERRECHNETE MOBILITÄT)</t>
  </si>
  <si>
    <t>STATIONÄRE KRANKENHAUSBETREUUNG VON KONVENTIONIERTEN PRIVATKLINIKEN - AKUTPFLEGE</t>
  </si>
  <si>
    <t>KRANKENHAUSAUFENTHALTSBEZOGENE LEISTUNGEN  FÜR SANITÄTSBETRIEBE AUSSERHALB DES LANDES (VERRECHNETE MOBILITÄT)</t>
  </si>
  <si>
    <t>PRESTAZIONI DI RICOVERO AD AZIENDE SANITARIE ESTERE (MOBILITÀ COMPENSATA)</t>
  </si>
  <si>
    <t>KRANKENHAUSAUFENTHALTSBEZOGENE LEISTUNGEN  FÜR AUSLÄNDISCHE SANITÄTSBETRIEBE (VERRECHNETE MOBILITÄT)</t>
  </si>
  <si>
    <t>RICAVI PER PRESTAZIONI SANITARIE E SOCIO-SANITARIE A RILEVANZA SANITARIA (NON DI RICOVERO)</t>
  </si>
  <si>
    <t xml:space="preserve">ERLÖSE AUS GESUNDHEITSLEISTUNGEN UND SOZIAL-GESUNDHEITLICHEN LEISTUNGEN VON GESUNDHEITLICHER RELEVANZ (NICHT AUFENTHALTSBEZOGENE LEISTUNGEN) </t>
  </si>
  <si>
    <t>ALTRE PRESTAZIONI SANITARIE E SOCIO-SANITARIE A RILEVANZA SANITARIA AD AZIENDE SANITARIE EXTRA PAB (MOBILITÀ COMPENSATA)</t>
  </si>
  <si>
    <t>SONSTIGE GESUNDHEITSLEISTUNGEN UND SOZIAL-GESUNDHEITLICHE LEISTUNGEN VON GESUNDHEITLICHER RELEVANZ FÜR SANITÄTSBETRIEBE AUSSERHALB DES LANDES (VERRECHNETE MOBILITÄT)</t>
  </si>
  <si>
    <t>PRESTAZIONI NON DI RICOVERO AD AZIENDE SANITARIE E CASSE MUTUA ESTERE (FATTURATE DIRETTAMENTE)</t>
  </si>
  <si>
    <t>PRESTAZIONI NON DI RICOVERO AD AZIENDE SANITARIE ESTERE (MOBILITÀ COMPENSATA)</t>
  </si>
  <si>
    <t>740.200.60</t>
  </si>
  <si>
    <t>RÜCKZAHLUNG FÜR VERPFLEGUNG UND UNTERKUNFT DES NICHT BEDIENSTETEN PERSONALS UND VON ANDEREN PRIVATEN SUBJEKTEN</t>
  </si>
  <si>
    <t>RIMBORSO VITTO ED ALLOGGIO DA ALTRI SOGGETTI PUBBLICI</t>
  </si>
  <si>
    <t>RIMBORSO VITTO ED ALLOGGIO DA PERSONALE NON DIPENDENTE E DA ALTRI SOGGETTI PRIVATI</t>
  </si>
  <si>
    <t>RIMBORSI PER ASSISTENZA MEDICA NELLE RESIDENZE PER ANZIANI - DA PRIVATO DELLA PAB</t>
  </si>
  <si>
    <t>ALTRA ASSISTENZA TERRITORIALE  RESIDENZIALE PER NON AUTOSUFFICIENTI - PRESTAZIONI SOCIOSANITARIE A RILEVANZA SANITARIA DA PRIVATO DELLA PAB</t>
  </si>
  <si>
    <t>VERWENDUNGSGEBUNDENE BEITRÄGE DES LANDES FÜR LAUFENDE AUSGABEN AUSSERHALB DES LGF</t>
  </si>
  <si>
    <t>ANDERE AUSSERORDENTLICHE AUFWÄNDE</t>
  </si>
  <si>
    <t>UTILIZZO FINANZIAMENTI PER INVESTIMENTI - DONAZIONI E LASCITI DA SOGGETTI PUBBLICI</t>
  </si>
  <si>
    <t>UTILIZZO QUOTA DI DONAZIONI E LASCITI DA PAB</t>
  </si>
  <si>
    <t>UTILIZZO QUOTA DI DONAZIONI E LASCITI DA ALTRI SOGGETTI PUBBLICI</t>
  </si>
  <si>
    <t>810.310.00</t>
  </si>
  <si>
    <t>810.310.10</t>
  </si>
  <si>
    <t>810.310.20</t>
  </si>
  <si>
    <t>300.450.35</t>
  </si>
  <si>
    <t>PRESIDI SANITARI PER DIABETICI - ART. 3, LEGGE Nr. 115/1987 - DISTRIBUZIONE PER CONTO DELL'AZIENDA</t>
  </si>
  <si>
    <t>400.970.00</t>
  </si>
  <si>
    <t>970</t>
  </si>
  <si>
    <t>ANKAUF LEISTUNGEN FÜR DIE VERTEILUNG IM AUFTRAG DES BETRIEBES VON HEILBEHELFEN</t>
  </si>
  <si>
    <t>400.970.05</t>
  </si>
  <si>
    <t>400.970.15</t>
  </si>
  <si>
    <t>Acquisti di servizi sanitari per assitenza integrativa</t>
  </si>
  <si>
    <t>400.700.22</t>
  </si>
  <si>
    <t>RIMBORSI A FARMACIE PRIVATE PER PRESIDI SANITARI EROGATI ALLE CASE DI RIPOSO</t>
  </si>
  <si>
    <t>descrizioni schema bilancio 2018</t>
  </si>
  <si>
    <t>codice schema bilancio 2018</t>
  </si>
  <si>
    <r>
      <t>S</t>
    </r>
    <r>
      <rPr>
        <b/>
        <sz val="12"/>
        <rFont val="Verdana"/>
        <family val="2"/>
      </rPr>
      <t>CHEMA</t>
    </r>
    <r>
      <rPr>
        <b/>
        <sz val="14"/>
        <rFont val="Verdana"/>
        <family val="2"/>
      </rPr>
      <t xml:space="preserve"> D</t>
    </r>
    <r>
      <rPr>
        <b/>
        <sz val="12"/>
        <rFont val="Verdana"/>
        <family val="2"/>
      </rPr>
      <t xml:space="preserve">I </t>
    </r>
    <r>
      <rPr>
        <b/>
        <sz val="14"/>
        <rFont val="Verdana"/>
        <family val="2"/>
      </rPr>
      <t>B</t>
    </r>
    <r>
      <rPr>
        <b/>
        <sz val="12"/>
        <rFont val="Verdana"/>
        <family val="2"/>
      </rPr>
      <t>ILANCIO</t>
    </r>
  </si>
  <si>
    <t>Decreto Interministeriale del 20 marzo 2013</t>
  </si>
  <si>
    <t xml:space="preserve">Beträge: Euro    </t>
  </si>
  <si>
    <t>BILANZSCHEMA</t>
  </si>
  <si>
    <t>Interministerielles Dekret vom 20. März 2013</t>
  </si>
  <si>
    <t>h) Wertbericht. der Finanzaktiva</t>
  </si>
  <si>
    <t>h) rettifiche di valore di attività finanziarie</t>
  </si>
  <si>
    <t>780.200.18</t>
  </si>
  <si>
    <t>INSUSSISTENZE DEL PASSIVO RELATIVE AL PERSONALE - C/TFR</t>
  </si>
  <si>
    <t>PASSIVSCHWUND BETREFFEND DAS PERSONAL K/ABFERTIGUNG ("TFR")</t>
  </si>
  <si>
    <t xml:space="preserve">descrizioni CE/SP ministeriali 2019 </t>
  </si>
  <si>
    <t xml:space="preserve">codice CE/SP ministeriali 2019 </t>
  </si>
  <si>
    <t>Direzione Generale della Digitalizzazione, del Sistema Informativo Sanitario e della Statistica</t>
  </si>
  <si>
    <t>MODELLO DI RILEVAZIONE DEL CONTO ECONOMICO 
ENTI DEL SERVIZIO SANITARIO NAZIONALE</t>
  </si>
  <si>
    <t>ENTE SSN</t>
  </si>
  <si>
    <t xml:space="preserve">    TRIMESTRE</t>
  </si>
  <si>
    <t>(Unità di euro)</t>
  </si>
  <si>
    <t>DESCRIZIONE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</si>
  <si>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</si>
  <si>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</si>
  <si>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</si>
  <si>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</si>
  <si>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</si>
  <si>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</si>
  <si>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</si>
  <si>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</si>
  <si>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</si>
  <si>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</si>
  <si>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</si>
  <si>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</si>
  <si>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</si>
  <si>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</si>
  <si>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</si>
  <si>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</si>
  <si>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</si>
  <si>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</si>
  <si>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</si>
  <si>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</si>
  <si>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</si>
  <si>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</si>
  <si>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</si>
  <si>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</si>
  <si>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</si>
  <si>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</si>
  <si>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</si>
  <si>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AA0361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</si>
  <si>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</si>
  <si>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</si>
  <si>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</si>
  <si>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</si>
  <si>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</si>
  <si>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</si>
  <si>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</si>
  <si>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</si>
  <si>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</si>
  <si>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</si>
  <si>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</si>
  <si>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</si>
  <si>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</si>
  <si>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</si>
  <si>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</si>
  <si>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</si>
  <si>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</si>
  <si>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</si>
  <si>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</si>
  <si>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</si>
  <si>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AA0471</t>
  </si>
  <si>
    <t>A.4.A.3.3) Prestazioni pronto soccorso non seguite da ricovero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</si>
  <si>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</si>
  <si>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</si>
  <si>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</si>
  <si>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</si>
  <si>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</si>
  <si>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</si>
  <si>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</si>
  <si>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</si>
  <si>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</si>
  <si>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</si>
  <si>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</si>
  <si>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</si>
  <si>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</si>
  <si>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</si>
  <si>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</si>
  <si>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</si>
  <si>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</si>
  <si>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</si>
  <si>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</si>
  <si>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</si>
  <si>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</si>
  <si>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</si>
  <si>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AA0631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</si>
  <si>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</si>
  <si>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</si>
  <si>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</si>
  <si>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>AA0831</t>
  </si>
  <si>
    <t>A.5.C.4) Altri concorsi, recuperi e rimborsi da parte della Regione - GSA</t>
  </si>
  <si>
    <t>AA0921</t>
  </si>
  <si>
    <t>A.5.E.2) Rimborso per Pay back sui dispositivi medici</t>
  </si>
  <si>
    <t>A.5.E.3) Altri concorsi, recuperi e rimborsi da privati</t>
  </si>
  <si>
    <t>A.6.A)  Compartecipazione alla spesa per prestazioni sanitarie - Ticket sulle prestazioni di specialistica ambulatoriale e APA-PAC</t>
  </si>
  <si>
    <t>B.1.A.1.1) Medicinali con AIC, ad eccezione di vaccini, emoderivati di produzione regionale, ossigeno e altri gas medicali</t>
  </si>
  <si>
    <t>BA0051</t>
  </si>
  <si>
    <t>B.1.A.1.3) Ossigeno e altri gas medicali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</si>
  <si>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</si>
  <si>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</si>
  <si>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</si>
  <si>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</si>
  <si>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</si>
  <si>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</si>
  <si>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</si>
  <si>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BA0301</t>
  </si>
  <si>
    <t>B.1.A.9.1)  Prodotti farmaceutici ed emoderivati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</si>
  <si>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</si>
  <si>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</si>
  <si>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</si>
  <si>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</si>
  <si>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</si>
  <si>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</si>
  <si>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</si>
  <si>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</si>
  <si>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</si>
  <si>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</si>
  <si>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</si>
  <si>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</si>
  <si>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BA0541</t>
  </si>
  <si>
    <t>B.2.A.3.2) prestazioni di pronto soccorso  non seguite da ricovero - da pubblico (Aziende sanitarie pubbliche della Regione)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</si>
  <si>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</si>
  <si>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</si>
  <si>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</si>
  <si>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B.2.A.3.5) - da pubblico (Extraregione)</t>
  </si>
  <si>
    <t>BA0561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</si>
  <si>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</si>
  <si>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</si>
  <si>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</si>
  <si>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</si>
  <si>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</si>
  <si>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</si>
  <si>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</si>
  <si>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</si>
  <si>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</si>
  <si>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</si>
  <si>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</si>
  <si>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</si>
  <si>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</si>
  <si>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</si>
  <si>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</si>
  <si>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</si>
  <si>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</si>
  <si>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</si>
  <si>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BA1151</t>
  </si>
  <si>
    <t>B.2.A.12.1.A) Assistenza domiciliare integrata (ADI)</t>
  </si>
  <si>
    <t>BA1152</t>
  </si>
  <si>
    <t>B.2.A.12.1.B) Altre prestazioni socio-sanitarie a rilevanza sanitaria</t>
  </si>
  <si>
    <t>BA1161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</si>
  <si>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</si>
  <si>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</si>
  <si>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</si>
  <si>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</si>
  <si>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BA1341</t>
  </si>
  <si>
    <t>B.2.A.14.7)  Rimborsi, assegni e contributi v/Regione - GSA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</si>
  <si>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</si>
  <si>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</si>
  <si>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</si>
  <si>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B.2.A.15.3.C) Collaborazioni coordinate e continuative sanitarie e sociosanitarie da privato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</si>
  <si>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</si>
  <si>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</si>
  <si>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</si>
  <si>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</si>
  <si>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B.2.A.17) Costi GSA per differenziale saldo mobilità interregionale</t>
  </si>
  <si>
    <t>BA1601</t>
  </si>
  <si>
    <t>B.2.B.1.3.A)   Mensa dipendenti</t>
  </si>
  <si>
    <t>BA1602</t>
  </si>
  <si>
    <t>B.2.B.1.3.B)   Mensa degenti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</si>
  <si>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</si>
  <si>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</si>
  <si>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BA2061</t>
  </si>
  <si>
    <t>B.4.D)  Canoni di project financing</t>
  </si>
  <si>
    <t>B.4.E)  Locazioni e noleggi da Aziende sanitarie pubbliche della Regione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</si>
  <si>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</si>
  <si>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</si>
  <si>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</si>
  <si>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</si>
  <si>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</si>
  <si>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</si>
  <si>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</si>
  <si>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</si>
  <si>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</si>
  <si>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</si>
  <si>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</si>
  <si>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</si>
  <si>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</si>
  <si>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</si>
  <si>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</si>
  <si>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</si>
  <si>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</si>
  <si>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</si>
  <si>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</si>
  <si>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</si>
  <si>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</si>
  <si>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</si>
  <si>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</si>
  <si>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</si>
  <si>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</si>
  <si>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</si>
  <si>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</si>
  <si>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</si>
  <si>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</si>
  <si>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</si>
  <si>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</si>
  <si>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</si>
  <si>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</si>
  <si>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</si>
  <si>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</si>
  <si>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</si>
  <si>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</si>
  <si>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</si>
  <si>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</si>
  <si>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</si>
  <si>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</si>
  <si>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</si>
  <si>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</si>
  <si>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</si>
  <si>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</si>
  <si>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</si>
  <si>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</si>
  <si>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</si>
  <si>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BA2741</t>
  </si>
  <si>
    <t>B.14.A.5) Accantonamenti per franchigia assicurativa</t>
  </si>
  <si>
    <t>B.14.A.6)  Altri accantonamenti per rischi</t>
  </si>
  <si>
    <t>BA2751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</si>
  <si>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</si>
  <si>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</si>
  <si>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</si>
  <si>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</si>
  <si>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</si>
  <si>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</si>
  <si>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</si>
  <si>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</si>
  <si>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</si>
  <si>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</si>
  <si>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</si>
  <si>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</si>
  <si>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</si>
  <si>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</si>
  <si>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</si>
  <si>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</si>
  <si>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</si>
  <si>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</si>
  <si>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</si>
  <si>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</si>
  <si>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</si>
  <si>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</si>
  <si>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</si>
  <si>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</si>
  <si>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</si>
  <si>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B.14.D.10) Altri accantonamenti</t>
  </si>
  <si>
    <t>EA0051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</si>
  <si>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</si>
  <si>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</si>
  <si>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</si>
  <si>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</si>
  <si>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</si>
  <si>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</si>
  <si>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</si>
  <si>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</si>
  <si>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</si>
  <si>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</si>
  <si>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EA0461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</si>
  <si>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</si>
  <si>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</si>
  <si>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</si>
  <si>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</si>
  <si>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</si>
  <si>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</si>
  <si>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</si>
  <si>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</si>
  <si>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</si>
  <si>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</si>
  <si>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 xml:space="preserve">Y) Imposte e tasse </t>
  </si>
  <si>
    <t>Totale imposte e tasse (Y)</t>
  </si>
  <si>
    <t>041</t>
  </si>
  <si>
    <t>300.100.42</t>
  </si>
  <si>
    <t>EMODERIVATI DI PRODUZIONE REGIONALE DA ALTRI SOGGETTI PUBBLICI</t>
  </si>
  <si>
    <t>B.1.A.1.4.3</t>
  </si>
  <si>
    <t xml:space="preserve"> Emoderivati di produzione regionale da altri soggetti</t>
  </si>
  <si>
    <t>MENSA DIPENDENTI E BUONI PASTO</t>
  </si>
  <si>
    <t xml:space="preserve">MENSA FÜR DAS BEDIENSTETE PERSONAL UND ESSENSGUTSCHEINE </t>
  </si>
  <si>
    <t>B.2.B.1.3.A</t>
  </si>
  <si>
    <t>Mensa dipendenti</t>
  </si>
  <si>
    <t>Medicinali con AIC, ad eccezione di vaccini, emoderivati di produzione regionale, ossigeno e altri gas medicali</t>
  </si>
  <si>
    <t>OSSIGENO E ALTRI GAS MEDICALI CON AIC</t>
  </si>
  <si>
    <t>Ossigeno e altri gas medicali</t>
  </si>
  <si>
    <t>OSSIGENO E ALTRI GAS MEDICALI SENZA AIC</t>
  </si>
  <si>
    <t>SAUERSTOFF  UND ANDERE MEDIZINISCHE GASE OHNE AIC</t>
  </si>
  <si>
    <t>B.1.A.1.4.2</t>
  </si>
  <si>
    <t>Emoderivati di produzione regionale da pubblico (Aziende sanitarie pubbliche della Regione) - Mobilità extraregionale</t>
  </si>
  <si>
    <t>350.450.00</t>
  </si>
  <si>
    <t>ALTRE RETI DI TRASMISSIONE DATI</t>
  </si>
  <si>
    <t>SONSTIGE DATENÜBERTRAGUNGSNETZE</t>
  </si>
  <si>
    <t>350.450.10</t>
  </si>
  <si>
    <t>B.2.A.3.7</t>
  </si>
  <si>
    <t>B.2.A.3.8.G</t>
  </si>
  <si>
    <t>B.2.A.3.8.A</t>
  </si>
  <si>
    <t>B.2.A.3.8.E</t>
  </si>
  <si>
    <t>B.2.A.3.8.C</t>
  </si>
  <si>
    <t>Servizi sanitari per assistenza specialistica da Ospedali Classificati privati</t>
  </si>
  <si>
    <t>B.2.A.3.5</t>
  </si>
  <si>
    <t>B.2.A.3.9</t>
  </si>
  <si>
    <t>390.170.00</t>
  </si>
  <si>
    <t>170</t>
  </si>
  <si>
    <t>390.170.01</t>
  </si>
  <si>
    <t>01</t>
  </si>
  <si>
    <t>prestazioni di pronto soccorso  non seguite da ricovero - da pubblico (Extraregione)</t>
  </si>
  <si>
    <t>390.170.05</t>
  </si>
  <si>
    <t>B.2.A.3.8.B</t>
  </si>
  <si>
    <t>Servizi sanitari per prestazioni di pronto soccorso non seguite da ricovero - da IRCCS privati e Policlinici privati</t>
  </si>
  <si>
    <t>390.170.10</t>
  </si>
  <si>
    <t>ERSTE-HILFE-LEISTUNGEN AUF WELCHE KEINE STATIONÄRE AUFNAHME FOLGT - VON KONVENTIONIERTEN PRIVATKLINIKEN</t>
  </si>
  <si>
    <t>B.2.A.3.8.F</t>
  </si>
  <si>
    <t xml:space="preserve"> Servizi sanitari per prestazioni di pronto soccorso non seguite da ricovero - da Case di Cura private</t>
  </si>
  <si>
    <t>390.170.12</t>
  </si>
  <si>
    <t>B.2.A.3.8.D</t>
  </si>
  <si>
    <t>Servizi sanitari per prestazioni di pronto soccorso non seguite da ricovero - da Ospedali Classificati privati</t>
  </si>
  <si>
    <t>390.170.20</t>
  </si>
  <si>
    <t>PRESTAZIONI DI PRONTO SOCCORSO NON SEGUITE DA RICOVERO - DA ALTRI SOGGETTI PRIVATI  CONVENZIONATI</t>
  </si>
  <si>
    <t>B.2.A.3.8.H</t>
  </si>
  <si>
    <t xml:space="preserve"> Servizi sanitari per prestazioni di pronto soccorso non seguite da ricovero - da altri privati</t>
  </si>
  <si>
    <t>390.170.30</t>
  </si>
  <si>
    <t>ERSTE-HILFE-LEISTUNGEN AUF WELCHE KEINE STATIONÄRE AUFNAHME FOLGT - VON NICHT KONVENTIONIERTEN  PRIVATEN IRCCS UND POLIKLINIKEN</t>
  </si>
  <si>
    <t>390.170.35</t>
  </si>
  <si>
    <t>390.170.40</t>
  </si>
  <si>
    <t>390.170.42</t>
  </si>
  <si>
    <t>PRESTAZIONI DI PRONTO SOCCORSO NON SEGUITE DA RICOVERO - DA ALTRI SOGGETTI PRIVATI NON CONVENZIONATI</t>
  </si>
  <si>
    <t>390.170.60</t>
  </si>
  <si>
    <t>B.2.A.3.10</t>
  </si>
  <si>
    <t xml:space="preserve"> Servizi sanitari per prestazioni di pronto soccorso non seguite da ricovero - da privato per cittadini non residenti - Extraregione (mobilità attiva in compensazione)</t>
  </si>
  <si>
    <t>B.2.A.12.6</t>
  </si>
  <si>
    <t>B.2.A.8.3</t>
  </si>
  <si>
    <t>- da pubblico (Extraregione) - non soggette a compensazione</t>
  </si>
  <si>
    <t>400.590.00</t>
  </si>
  <si>
    <t>ACQUISTO ALTRE PRESTAZIONI SOCIO-SANITARIE A RILEVANZA SANITARIA</t>
  </si>
  <si>
    <t>400.590.20</t>
  </si>
  <si>
    <t>da pubblico  (Extraregione) - Acquisto di Altre prestazioni sociosanitarie a rilevanza sanitaria erogate a soggetti pubblici Extraregione</t>
  </si>
  <si>
    <t>B.2.A.16.7</t>
  </si>
  <si>
    <t xml:space="preserve"> Costi per prestazioni sanitarie erogate da aziende sanitarie estere (fatturate direttamente)</t>
  </si>
  <si>
    <t>430.600.00</t>
  </si>
  <si>
    <t>CANONI DI PROJECT FINANCING</t>
  </si>
  <si>
    <t>RATEN FÜR PROJECT FINANCING</t>
  </si>
  <si>
    <t>430.600.10</t>
  </si>
  <si>
    <t>B.4.D</t>
  </si>
  <si>
    <t>Canoni di project financing</t>
  </si>
  <si>
    <t>B.14.D.10</t>
  </si>
  <si>
    <t>460.900.12</t>
  </si>
  <si>
    <t>ALTRI ONERI DIVERSI DI GESTIONE - PER AUTOASSICURAZIONE</t>
  </si>
  <si>
    <t>B.9.C.4</t>
  </si>
  <si>
    <t>Altri oneri diversi di gestione - per Autoassicurazione</t>
  </si>
  <si>
    <t>B.14.D.6</t>
  </si>
  <si>
    <t>Acc. per Trattamento di fine rapporto dipendenti</t>
  </si>
  <si>
    <t>B.11.A.2</t>
  </si>
  <si>
    <t>B.11.B</t>
  </si>
  <si>
    <t>B.12.A</t>
  </si>
  <si>
    <t>530.100.11</t>
  </si>
  <si>
    <t>B.13.A.1</t>
  </si>
  <si>
    <t>Prodotti farmaceutici ed emoderivati</t>
  </si>
  <si>
    <t>530.100.12</t>
  </si>
  <si>
    <t>ACCANTONAMENTI AL FONDO SVALUTAZIONE SCORTE - SANGUE ED EMOCOMPONENTI</t>
  </si>
  <si>
    <t>B.13.A.2</t>
  </si>
  <si>
    <t>Sangue ed emocomponenti</t>
  </si>
  <si>
    <t>530.100.13</t>
  </si>
  <si>
    <t>ACCANTONAMENTI AL FONDO SVALUTAZIONE  SCORTE - DISPOSITIVI MEDICI</t>
  </si>
  <si>
    <t>ZUWEISUNG AN DEN ABWERTUNGSFONDS DER RESTBESTÄNDE - MEDIZINPRODUKTE</t>
  </si>
  <si>
    <t>B.13.A.3</t>
  </si>
  <si>
    <t>530.100.14</t>
  </si>
  <si>
    <t>ACCANTONAMENTI AL FONDO SVALUTAZIONE SCORTE - PRODOTTI DIETETICI</t>
  </si>
  <si>
    <t>ZUWEISUNG AN DEN ABWERTUNGSFONDS DER RESTBESTÄNDE - DIÄTPRODUKTE</t>
  </si>
  <si>
    <t>B.13.A.4</t>
  </si>
  <si>
    <t>Prodotti dietetici</t>
  </si>
  <si>
    <t>530.100.15</t>
  </si>
  <si>
    <t>ACCANTONAMENTI AL FONDO SVALUTAZIONE SCORTE - MATERIALI PER LA PROFILASSI (VACCINI)</t>
  </si>
  <si>
    <t>ZUWEISUNG AN DEN ABWERTUNGSFONDS DER RESTBESTÄNDE - MATERIAL FÜR DIE PROPHYLAXE (IMPFSTOFFE)</t>
  </si>
  <si>
    <t>B.13.A.5</t>
  </si>
  <si>
    <t>Materiali per la profilassi (vaccini)</t>
  </si>
  <si>
    <t>530.100.16</t>
  </si>
  <si>
    <t>ACCANTONAMENTI AL FONDO SVALUTAZIONE SCORTE - PRODOTTI CHIMICI</t>
  </si>
  <si>
    <t>ZUWEISUNG AN DEN ABWERTUNGSFONDS DER RESTBESTÄNDE - CHEMISCHE PRODUKTE</t>
  </si>
  <si>
    <t>B.13.A.6</t>
  </si>
  <si>
    <t>530.100.17</t>
  </si>
  <si>
    <t>ACCANTONAMENTI AL FONDO SVALUTAZIONE SCORTE - MATERIALI E PRODOTTI  PER USO VETERINARIO</t>
  </si>
  <si>
    <t>B.13.A.7</t>
  </si>
  <si>
    <t>530.100.18</t>
  </si>
  <si>
    <t>ACCANTONAMENTI AL FONDO SVALUTAZIONE SCORTE - ALTRI BENI E PRODOTTI SANITARI</t>
  </si>
  <si>
    <t>B.13.A.8</t>
  </si>
  <si>
    <t>530.100.21</t>
  </si>
  <si>
    <t>VARIAZIONE DELLE SCORTE NON SANITARIE - PRODOTTI ALIMENTARI</t>
  </si>
  <si>
    <t>B.13.B.1</t>
  </si>
  <si>
    <t>530.100.22</t>
  </si>
  <si>
    <t>B.13.B.2</t>
  </si>
  <si>
    <t>Materiali di guardaroba, di pulizia, e di convivenza in genere</t>
  </si>
  <si>
    <t>530.100.23</t>
  </si>
  <si>
    <t>B.13.B.3</t>
  </si>
  <si>
    <t>530.100.24</t>
  </si>
  <si>
    <t>VARIAZIONE DELLE SCORTE NON SANITARIE - CANCELLERIA, STAMPATI E MATERIALI DI CONSUMO PER L'INFORMATICA</t>
  </si>
  <si>
    <t>B.13.B.4</t>
  </si>
  <si>
    <t>530.100.25</t>
  </si>
  <si>
    <t>VARIAZIONE DELLE SCORTE NON SANITARIE - MATERIALI PER MANUTENZIONE</t>
  </si>
  <si>
    <t>B.13.B.5</t>
  </si>
  <si>
    <t>530.100.26</t>
  </si>
  <si>
    <t>B.13.B.6</t>
  </si>
  <si>
    <t>B.14.D.3</t>
  </si>
  <si>
    <t>B.14.D.4</t>
  </si>
  <si>
    <t>B.14.D.5</t>
  </si>
  <si>
    <t>B.14.D.1</t>
  </si>
  <si>
    <t>B.14.D.2</t>
  </si>
  <si>
    <t>ACCANTONAMENTI AL FONDO PER TRATTAMENTI DI QUIESCENZA</t>
  </si>
  <si>
    <t>B.14.D.7</t>
  </si>
  <si>
    <t>Acc. per Trattamenti di quiescenza e simili</t>
  </si>
  <si>
    <t>535.630.00</t>
  </si>
  <si>
    <t>630</t>
  </si>
  <si>
    <t>ACCANTONAMENTI PER FONDI INTEGRATIVI PENSIONE</t>
  </si>
  <si>
    <t>535.630.10</t>
  </si>
  <si>
    <t>B.14.D.8</t>
  </si>
  <si>
    <t>Acc. per Fondi integrativi pensione</t>
  </si>
  <si>
    <t>B.14.A.1</t>
  </si>
  <si>
    <t>B.14.A.2</t>
  </si>
  <si>
    <t>B.14.A.6</t>
  </si>
  <si>
    <t>B.14.A.3</t>
  </si>
  <si>
    <t>B.14.A.4</t>
  </si>
  <si>
    <t>535.700.50</t>
  </si>
  <si>
    <t>ACCANTONAMENTI PER FRANCHIGIA ASSICURATIVA</t>
  </si>
  <si>
    <t>B.14.A.5</t>
  </si>
  <si>
    <t>Accantonamenti per franchigia assicurativa</t>
  </si>
  <si>
    <t>535.700.92</t>
  </si>
  <si>
    <t>92</t>
  </si>
  <si>
    <t>B.14.A.7</t>
  </si>
  <si>
    <t>Altri accantonamenti per interessi di mora</t>
  </si>
  <si>
    <t>535.800.05</t>
  </si>
  <si>
    <t>ACCANTONAMENTI PER QUOTE INUTILIZZATE DEI CONTRIBUTI INDISTINTI FINALIZZATI DA PAB DA FSP</t>
  </si>
  <si>
    <t>B.14.C.1</t>
  </si>
  <si>
    <t>Accantonamenti per quote inutilizzate contributi da Regione e Prov. Aut. per quota F.S. indistinto finalizzato</t>
  </si>
  <si>
    <t>B.14.C.2</t>
  </si>
  <si>
    <t>B.14.C.3</t>
  </si>
  <si>
    <t>B.14.C.4</t>
  </si>
  <si>
    <t>B.14.C.5</t>
  </si>
  <si>
    <t>535.800.50</t>
  </si>
  <si>
    <t>ACCANTONAMENTI PER QUOTE INUTILIZZATE DEI CONTRIBUTI PER RICERCA DA PRIVATI</t>
  </si>
  <si>
    <t>ZUWEISUNGEN AN RÜCKSTELLUNGEN FÜR NICHT VERWENDETE FORSCHUNGSBEITRÄGE VON PRIVATEN</t>
  </si>
  <si>
    <t>B.14.C.6</t>
  </si>
  <si>
    <t>Accantonamenti per quote inutilizzate contributi da soggetti privati per ricerca</t>
  </si>
  <si>
    <t>560.200.05</t>
  </si>
  <si>
    <t>INSUSSISTENZE DELL'ATTIVO RELATIVE A QUOTE DI CONTRIBUTI VINCOLATI DA PAB</t>
  </si>
  <si>
    <t>E.2.B.4.1</t>
  </si>
  <si>
    <t xml:space="preserve"> Insussistenze passive per quote F.S. vincolato</t>
  </si>
  <si>
    <t>E.2.B.4.3.A</t>
  </si>
  <si>
    <t>E.2.B.4.3.B</t>
  </si>
  <si>
    <t>E.2.B.4.3.C</t>
  </si>
  <si>
    <t>E.2.B.4.3.D</t>
  </si>
  <si>
    <t>E.2.B.4.3.E</t>
  </si>
  <si>
    <t>E.2.B.4.3.F</t>
  </si>
  <si>
    <t>E.2.B.4.3.G</t>
  </si>
  <si>
    <t>600.100.11</t>
  </si>
  <si>
    <t>600.100.12</t>
  </si>
  <si>
    <t>VARIAZIONE DELLE SCORTE - SANGUE ED EMOCOMPONENTI</t>
  </si>
  <si>
    <t>600.100.13</t>
  </si>
  <si>
    <t>VARIAZIONE DELLE SCORTE - DISPOSITIVI MEDICI</t>
  </si>
  <si>
    <t>VERÄNDERUNGEN DER RESTBESTÄNDE - MEDIZINPRODUKTE</t>
  </si>
  <si>
    <t>600.100.14</t>
  </si>
  <si>
    <t>VARIAZIONE DELLE SCORTE - PRODOTTI DIETETICI</t>
  </si>
  <si>
    <t>VERÄNDERUNGEN DER RESTBESTÄNDE - DIÄTPRODUKTE</t>
  </si>
  <si>
    <t>600.100.15</t>
  </si>
  <si>
    <t>VARIAZIONE DELLE SCORTE - MATERIALI PER LA PROFILASSI (VACCINI)</t>
  </si>
  <si>
    <t>VERÄNDERUNGEN DER RESTBESTÄNDE - MATERIAL FÜR DIE PROPHYLAXE (IMPFSTOFFE)</t>
  </si>
  <si>
    <t>600.100.16</t>
  </si>
  <si>
    <t>VARIAZIONE DELLE SCORTE - PRODOTTI CHIMICI</t>
  </si>
  <si>
    <t>VERÄNDERUNGEN DER RESTBESTÄNDE - CHEMISCHE PRODUKTE</t>
  </si>
  <si>
    <t>600.100.17</t>
  </si>
  <si>
    <t>VARIAZIONE DELLE SCORTE - MATERIALI E PRODOTTI  PER USO VETERINARIO</t>
  </si>
  <si>
    <t>600.100.18</t>
  </si>
  <si>
    <t>VARIAZIONE DELLE SCORTE - ALTRI BENI E PRODOTTI SANITARI</t>
  </si>
  <si>
    <t>600.200.11</t>
  </si>
  <si>
    <t>600.200.12</t>
  </si>
  <si>
    <t>600.200.13</t>
  </si>
  <si>
    <t>600.200.14</t>
  </si>
  <si>
    <t>600.200.15</t>
  </si>
  <si>
    <t>600.200.16</t>
  </si>
  <si>
    <t>A.1.A.1.1</t>
  </si>
  <si>
    <t>Finanziamento indistinto</t>
  </si>
  <si>
    <t>700.100.12</t>
  </si>
  <si>
    <t>CONTRIBUTI IN C/ESERCIZIO DA PAB CON DESTINAZIONE INDISTINTA FINALIZZATA</t>
  </si>
  <si>
    <t>A.1.A.1.2</t>
  </si>
  <si>
    <t>Finanziamento indistinto finalizzato</t>
  </si>
  <si>
    <t>700.100.14</t>
  </si>
  <si>
    <t>CONTRIBUTI IN C/ESERCIZIO DA PAB CON DESTINAZIONE INDISTINTA PER FUNZIONI - PRONTO SOCCORSO</t>
  </si>
  <si>
    <t>A.1.A.1.3.A</t>
  </si>
  <si>
    <t>Funzioni - Pronto Soccorso</t>
  </si>
  <si>
    <t>700.100.16</t>
  </si>
  <si>
    <t>CONTRIBUTI IN C/ESERCIZIO DA PAB CON DESTINAZIONE INDISTINTA PER FUNZIONI</t>
  </si>
  <si>
    <t>A.1.A.1.3.B</t>
  </si>
  <si>
    <t>Funzioni - Altro</t>
  </si>
  <si>
    <t>BEITRÄGE FÜR LAUFENDE AUSGABEN VOM GESUNDHEITSMINISTERIUM UND ANDEREN STAATLICHEN VERWALTUNGEN</t>
  </si>
  <si>
    <t>710.100.05</t>
  </si>
  <si>
    <t>CONTRIBUTI IN C/ESERCIZIO DA MINISTERO DELLA SALUTE (EXTRA FONDO)</t>
  </si>
  <si>
    <t>BEITRÄGE FÜR LAUFENDE AUSGABEN VOM GESUNDHEITSMINISTERIUM (AUSSERHALB DES LGF)</t>
  </si>
  <si>
    <t>Contributi da Ministero della Salute (extra fondo)</t>
  </si>
  <si>
    <t>CONTRIBUTI IN C/ESERCIZIO DA AMMINISTRAZIONI STATALI CON VINCOLO DI DESTINAZIONE</t>
  </si>
  <si>
    <t>VERWENDUNGSGEBUNDENE BEITRÄGE FÜR LAUFENDE AUSGABEN VON STAATLICHEN VERWALTUNGEN</t>
  </si>
  <si>
    <t>CONTRIBUTI IN C/ESERCIZIO DA ALTRI ENTI PUBBLICI CON VINCOLO DI DESTINAZIONE</t>
  </si>
  <si>
    <t>VERWENDUNGSGEBUNDENE BEITRÄGE FÜR LAUFENDE AUSGABEN VON ANDEREN ÖFFENTLICHEN KÖRPERSCHAFTEN</t>
  </si>
  <si>
    <t>A.1.B.3.2</t>
  </si>
  <si>
    <t>710.400.05</t>
  </si>
  <si>
    <t>UTILIZZO FONDI PER QUOTE INUTILIZZATE CONTRIBUTI DI ESERCIZI PRECEDENTI DA PAB PER FSP DA INDISTINTA FINALIZZATA</t>
  </si>
  <si>
    <t>Utilizzo fondi per quote inutilizzate contributi di esercizi precedenti da Regione o Prov. Aut. per quota F.S. regionale indistinto finalizzato</t>
  </si>
  <si>
    <t>A.3.E</t>
  </si>
  <si>
    <t>A.4.A.3.15.B</t>
  </si>
  <si>
    <t>A.4.A.3.18</t>
  </si>
  <si>
    <t>A.4.A.3.16</t>
  </si>
  <si>
    <t>A.4.A.3.14</t>
  </si>
  <si>
    <t>A.4.A.3.12</t>
  </si>
  <si>
    <t>Altre prestazioni sanitarie e sociosanitarie a rilevanza sanitaria erogate a soggetti pubblici Extraregione</t>
  </si>
  <si>
    <t>720.200.31</t>
  </si>
  <si>
    <t>PRESTAZIONI ASSISTENZA INTEGRATIVA AD AZIENDE SANITARIE PUBBLICHE (EXTRAREGIONE)</t>
  </si>
  <si>
    <t>Prestazioni assistenza integrativa da pubblico (extraregione)</t>
  </si>
  <si>
    <t>720.200.32</t>
  </si>
  <si>
    <t>PRESTAZIONI ASSISTENZA PROTESICA AD AZIENDE SANITARIE PUBBLICHE (EXTRAREGIONE)</t>
  </si>
  <si>
    <t>A.4.A.3.11</t>
  </si>
  <si>
    <t>Prestazioni assistenza protesica da pubblico (extraregione)</t>
  </si>
  <si>
    <t>720.200.60</t>
  </si>
  <si>
    <t>Prestazioni pronto soccorso non seguite da ricovero</t>
  </si>
  <si>
    <t>720.200.80</t>
  </si>
  <si>
    <t>ALTRE PRESTAZIONI SANITARIE E SOCIO-SANITARIE A RILEVANZA SANITARIA NON SOGGETTE A COMPENSAZIONE EXTRA PAB</t>
  </si>
  <si>
    <t>A.4.A.15.B</t>
  </si>
  <si>
    <t>720.250.25</t>
  </si>
  <si>
    <t>A.4.B.3</t>
  </si>
  <si>
    <t xml:space="preserve">  Prestazioni  di pronto soccorso non seguite da ricovero da priv. Extraregione in compensazione  (mobilità attiva)</t>
  </si>
  <si>
    <t>720.250.30</t>
  </si>
  <si>
    <t>LEISTUNGEN FÜR DIE VERTEILUNG VON MEDIKAMENTEN IM RAHMEN VON FILE F - VON PRIVATEN FÜR NICHT IM LAND ANSÄSSIGE BÜRGER (AKTIVE VERRECHNETE MOBILITÄT)</t>
  </si>
  <si>
    <t>Prestazioni di File F da priv. Extraregione in compensazione (mobilità attiva)</t>
  </si>
  <si>
    <t>A.4.B.5</t>
  </si>
  <si>
    <t>A.5.E.3</t>
  </si>
  <si>
    <t>740.300.15</t>
  </si>
  <si>
    <t>RIMBORSO PER PAY BACK SUI DISPOSITIVI MEDICI</t>
  </si>
  <si>
    <t>PAY-BACK-RÜCKVERGÜTUNGEN FÜR MEDIZINPRODUKTE</t>
  </si>
  <si>
    <t>Rimborso per Pay-back sui dispositivi medici</t>
  </si>
  <si>
    <t>770.900.30</t>
  </si>
  <si>
    <t>PROVENTI FINANZIARI DA CREDITI ISCRITTI NELLE IMMOBILIZZAZIONI</t>
  </si>
  <si>
    <t>FINANZERTRÄGE AUS FORDERUNGEN DES FINANZANLAGEVERMÖGENS</t>
  </si>
  <si>
    <t>C.2.B</t>
  </si>
  <si>
    <t>Proventi finanziari da crediti iscritti nelle immobilizzazioni</t>
  </si>
  <si>
    <t>770.900.90</t>
  </si>
  <si>
    <t>C.2.D</t>
  </si>
  <si>
    <t>Altri proventi finanziari diversi dai precedenti</t>
  </si>
  <si>
    <t>E.1.B.2.3.A</t>
  </si>
  <si>
    <t>E.1.B.2.3.B</t>
  </si>
  <si>
    <t>E.1.B.2.3.C</t>
  </si>
  <si>
    <t>E.1.B.2.3.D</t>
  </si>
  <si>
    <t>E.1.B.2.3.E</t>
  </si>
  <si>
    <t>E.1.B.2.3.F</t>
  </si>
  <si>
    <t>E.1.B.2.3.G</t>
  </si>
  <si>
    <t>400.100.01</t>
  </si>
  <si>
    <t>ASSISTENZA PROTESICA DA ALTRI SOGGETTI PUBBLICI DELLA PAB ART. 26, C. 3 L. 833/78 E DM 27 AGOSTO 1999, N. 332.</t>
  </si>
  <si>
    <t>B.2.A.6.2</t>
  </si>
  <si>
    <t>400.100.02</t>
  </si>
  <si>
    <t>02</t>
  </si>
  <si>
    <t>ASSISTENZA PROTESICA DA PUBBLICO EXTRA PAB ART. 26, C. 3 L. 833/78 E DM 27 AGOSTO 1999, N. 332.</t>
  </si>
  <si>
    <t>B.2.A.6.3</t>
  </si>
  <si>
    <t>ZUWEISUNGEN AN RÜCKSTELLUNGEN FÜR NICHT VERWENDETE BETRÄGE DER NICHT ZWECKGEBUNDENEN ZIELGERICHTETEN BEITRÄGE DES LANDES AUS DEM LGF</t>
  </si>
  <si>
    <t>LIEFERUNG VON MEDIZINISCHEN GÜTERN VON SANITÄTSBETRIEBEN AUSSERHALB DES LANDES</t>
  </si>
  <si>
    <t>da pubblico (Extraregione) non soggette a compensazione</t>
  </si>
  <si>
    <t>Acquisti prestazioni  socio-sanitarie a rilevanza sanitaria</t>
  </si>
  <si>
    <t>ASSISTENZA SPECIALISTICA ESTERNA - PRESTAZIONI DI PRONTO SOCCORSO NON SEGUITE DA RICOVERO</t>
  </si>
  <si>
    <t>PRESTAZIONI DI PRONTO SOCCORSO NON SEGUITE DA RICOVERO - DA IRCCS PRIVATI E POLICLINICI PRIVATI CONVENZIONATI</t>
  </si>
  <si>
    <t>PRESTAZIONI DI PRONTO SOCCORSO NON SEGUITE DA RICOVERO - DA CASE DI CURA PRIVATE CONVENZIONATE</t>
  </si>
  <si>
    <t>PRESTAZIONI DI PRONTO SOCCORSO NON SEGUITE DA RICOVERO - DA OSPEDALI CLASSIFICATI PRIVATI CONVENZIONATI</t>
  </si>
  <si>
    <t>PRESTAZIONI DI PRONTO SOCCORSO NON SEGUITE DA RICOVERO - DA IRCCS PRIVATI E POLICLINICI PRIVATI NON CONVENZIONATI</t>
  </si>
  <si>
    <t>PRESTAZIONI DI PRONTO SOCCORSO NON SEGUITE DA RICOVERO - DA CASE DI CURA PRIVATE NON CONVENZIONATE</t>
  </si>
  <si>
    <t>PRESTAZIONI DI PRONTO SOCCORSO NON SEGUITE DA RICOVERO - DA OSPEDALI CLASSIFICATI PRIVATI NON CONVENZIONATI</t>
  </si>
  <si>
    <t>ACCANTONAMENTI AL FONDO SVALUTAZIONE  SCORTE - PRODOTTI FARMACEUTICI ED EMODERIVATI</t>
  </si>
  <si>
    <t>VARIAZIONE DELLE SCORTE NON SANITARIE - TESSILI, VESTIARIO E MATERIALI PER LA PULIZIA E DI CONVIVENZA</t>
  </si>
  <si>
    <t>VARIAZIONE DELLE SCORTE NON SANITARIE - COMBUSTIBILI, CARBURANTI E LUBRIFICANTI</t>
  </si>
  <si>
    <t>VARIAZIONE DELLE SCORTE NON SANITARIE - ALTRI BENI NON SANITARI</t>
  </si>
  <si>
    <t>VARIAZIONE DELLE SCORTE - PRODOTTI FARMACEUTICI ED EMODERIVATI</t>
  </si>
  <si>
    <t>PRESTAZIONI DI PRONTO SOCCORSO NON SEGUITO DA RICOVERO AD AZIENDE SANITARIE EXTRA PAB</t>
  </si>
  <si>
    <t>PRESTAZIONI DI PRONTO SOCCORSO NON SEGUITE DA RICOVERO EROGATE DA PRIVATI  V/ RESIDENTI EXTRAREGIONE (MOBILITÀ ATTIVA IN COMPENSAZIONE)</t>
  </si>
  <si>
    <t>PRESTAZIONI DI DISTRIBUZIONE FARMACI FILE F EROGATE DA PRIVATI  V/ RESIDENTI EXTRA PAB (MOBILITÀ ATTIVA IN COMPENSAZIONE)</t>
  </si>
  <si>
    <t>PRESTAZIONI NON DI RICOVERO - AMBULATORIALI - EROGATE DA PRIVATI  V/ RESIDENTI EXTRAREGIONE (MOBILITÀ ATTIVA IN COMPENSAZIONE)</t>
  </si>
  <si>
    <t xml:space="preserve">NICHT VERWENDUNGSGEBUNDENE ZIELGERICHTETE BEITRÄGE DES LANDES FÜR LAUFENDE AUSGABEN </t>
  </si>
  <si>
    <t>NICHT VERWENDUNGSGEBUNDENE BEITRÄGE DES LANDES FÜR LAUFENDE AUSGABEN - NOTAUFNAHME</t>
  </si>
  <si>
    <t>NICHT VERWENDUNGSGEBUNDENE BEITRÄGE DES LANDES FÜR LAUFENDE AUSGABEN -VERSORGUNGSFUNKTIONEN</t>
  </si>
  <si>
    <t>ATTENZIONE - NUOVI CONTI A ZERO</t>
  </si>
  <si>
    <t>340.900.05</t>
  </si>
  <si>
    <t>ALTRI SERVIZI RESI DA ENTI PUBBLICI</t>
  </si>
  <si>
    <t xml:space="preserve">SONSTIGE VON ÖFFENTLICHEN EINRICHTUNGEN ERBRACHTE DIENSTLEISTUNGEN </t>
  </si>
  <si>
    <t>B.2.B.1.12.B</t>
  </si>
  <si>
    <t>Altri servizi non sanitari da altri soggetti pubblici</t>
  </si>
  <si>
    <t>BLUTPRODUKTE AUS REGIONALER PRODUKTION VON ÖFFENTLICHEN SANITÄTSBETRIEBEN AUSSERHALB DES LANDES (VERRECHNETE MOBILITÄT)</t>
  </si>
  <si>
    <t>BLUTPRODUKTE AUS REGIONALER PRODUKTION VON ANDEREN ÖFFENTLICHEN EINRICHTUNGEN</t>
  </si>
  <si>
    <t>BLUT UND BLUTBESTANDTEILE</t>
  </si>
  <si>
    <t>BLUT UND BLUTBESTANDTEILE VON ÖFFENTLICHEN SANITÄTSBETRIEBEN AUSSERHALB DES LANDES (VERRECHNETE MOBILITÄT)</t>
  </si>
  <si>
    <t>BLUT UND BLUTBESTANDTEILE VON ANDEREN ANBIETERN</t>
  </si>
  <si>
    <t>MATERIAL FÜR HYGIENISCH-GESUNDHEITLICHE PROPHYLAXE</t>
  </si>
  <si>
    <t xml:space="preserve">TIERÄRZTLICHE MEDIZINISCHE PRODUKTE </t>
  </si>
  <si>
    <t>TIERÄRZTLICHES MATERIAL UND  PRODUKTE</t>
  </si>
  <si>
    <t>ANDERE MEDIZINISCHE GÜTER UND PRODUKTE</t>
  </si>
  <si>
    <t>EINKÄUFE VON NICHT-MEDIZINISCHEN  GÜTERN</t>
  </si>
  <si>
    <t>SCHREIBWAREN, DRUCKWARE UND VERBRAUCHSMATERIAL FÜR INFORMATIK</t>
  </si>
  <si>
    <t>EINKÄUFE VON ANDEREN NICHT-MEDIZINISCHEN GÜTERN</t>
  </si>
  <si>
    <t>LEISTUNGEN FÜR PATIENTENTRANSPORT</t>
  </si>
  <si>
    <t>SERVIZI DI TRASPORTO SANITARI DA ALTRI SOGGETTI PUBBLICI DELLA PAB - ELISOCCORSO</t>
  </si>
  <si>
    <t>LEISTUNGEN FÜR PATIENTENTRANSPORT VON ANDEREN ÖFFENTLICHEN EINRICHTUNGEN DES LANDES - FLUGRETTUNG</t>
  </si>
  <si>
    <t>LEISTUNGEN FÜR PATIENTENTRANSPORT VON PRIVATEN - FLUGRETTUNG</t>
  </si>
  <si>
    <t>ANDERE PATIENTENTRANSPORTE VON ANDEREN ÖFFENTLICHEN EINRICHTUNGEN DES LANDES</t>
  </si>
  <si>
    <t>PATIENTENTRANSPORTE VON ÖFFENTLICHEN EINRICHTUNGEN AUSSERHALB DES LANDES VERRECHNET</t>
  </si>
  <si>
    <t>SERVIZI DI TRASPORTO SANITARI DA PUBBLICO EXTRA PAB (MOBILITÀ COMPENSATA)</t>
  </si>
  <si>
    <t>PATIENTENTRANSPORTE VON ÖFFENTLICHEN EINRICHTUNGEN AUSSERHALB DES LANDES (VERRECHNETE MOBILITÄT)</t>
  </si>
  <si>
    <t>PATIENTENTRANSPORTE VON PRIVATEN</t>
  </si>
  <si>
    <t>NICHT-MEDIZINISCHE TRANSPORTE</t>
  </si>
  <si>
    <t>GESUNDHEITSBERATUNGEN VON SANITÄTSBETRIEBEN AUSSERHALB DES LANDES</t>
  </si>
  <si>
    <t>GESUNDHEITSBERATUNGEN VON AUSLÄNDISCHEN SANITÄTSBETRIEBEN</t>
  </si>
  <si>
    <t>GESUNDHEITSBERATUNGEN VON PRIVATEN GESUNDHEITSEINRICHTUNGEN</t>
  </si>
  <si>
    <t>ANDERE GESUNDHEITSBERATUNGEN</t>
  </si>
  <si>
    <t>ALTRI SERVIZI RESI DA ASSOCIAZIONI E DA ALTRI PRIVATI</t>
  </si>
  <si>
    <t xml:space="preserve">SONSTIGE VON VEREINEN UND ANDEREN PRIVATEN ERBRACHTE DIENSTLEISTUNGEN </t>
  </si>
  <si>
    <t>DIENST FÜR DIE ZUVERFÜGUNGSTELLUNG VON GESUNDHEITSPERSONAL</t>
  </si>
  <si>
    <t>EINKÄUFE VON GESUNDHEITSLEISTUNGEN - BASISMEDIZIN</t>
  </si>
  <si>
    <t>KONVENTIONEN FÜR KINDERÄRZTLICHE BETREUUNG</t>
  </si>
  <si>
    <t>VERGÜTUNGEN - KONVENTIONEN FÜR KINDERÄRZTLICHE BETREUUNG</t>
  </si>
  <si>
    <t>SOZIALABGABEN - KONVENTIONEN FÜR KINDERÄRZTLICHE BETREUUNG</t>
  </si>
  <si>
    <t>KONVENTIONEN FÜR ÄRZTLICHEN BEREITSCHAFTSDIENST NACHT- UND FEIERTAGE</t>
  </si>
  <si>
    <t>VERGÜTUNGEN - KONVENTIONEN FÜR ÄRZTLICHEN BEREITSCHAFTSDIENST NACHT- UND FEIERTAGE</t>
  </si>
  <si>
    <t>LEISTUNGEN DER NOTAUFNAHME OHNE ANSCHLIESSENDE  STATIONÄRE AUFNAHME - VON SANITÄTSBETRIEBEN AUSSERHALB DES LANDES (VERRECHNETE MOBILITÄT)</t>
  </si>
  <si>
    <t>LEISTUNGEN DER NOTAUFNAHME OHNE ANSCHLIESSENDE  STATIONÄRE AUFNAHME - VON KONVENTIONIERTEN  PRIVATEN IRCCS UND POLIKLINIKEN</t>
  </si>
  <si>
    <t>LEISTUNGEN DER NOTAUFNAHME OHNE ANSCHLIESSENDE  STATIONÄRE AUFNAHME - VON KONVENTIONIERTEN ALS PRIVAT EINGESTUFTEN KRANKENHÄUSERN</t>
  </si>
  <si>
    <t>LEISTUNGEN DER NOTAUFNAHME OHNE ANSCHLIESSENDE  STATIONÄRE AUFNAHME - VON ANDEREN KONVENTIONIERTEN PRIVATEN EINRICHTUNGEN</t>
  </si>
  <si>
    <t>LEISTUNGEN DER NOTAUFNAHME OHNE ANSCHLIESSENDE  STATIONÄRE AUFNAHME - VON NICHT KONVENTIONIERTEN PRIVATKLINIKEN</t>
  </si>
  <si>
    <t>LEISTUNGEN DER NOTAUFNAHME OHNE ANSCHLIESSENDE  STATIONÄRE AUFNAHME - VON NICHT KONVENTIONIERTEN ALS PRIVAT EINGESTUFTEN KRANKENHÄUSERN</t>
  </si>
  <si>
    <t xml:space="preserve">LEISTUNGEN DER NOTAUFNAHME OHNE ANSCHLIESSENDE  STATIONÄRE AUFNAHME  - VON ANDEREN NICHT KONVENTIONIERTEN PRIVATEN EINRICHTUNGEN </t>
  </si>
  <si>
    <t>LEISTUNGEN DER NOTAUFNAHME OHNE ANSCHLIESSENDE  STATIONÄRE AUFNAHME  - VON PRIVATEN EINRICHTUNGEN FÜR NICHT IM LAND ANSÄSSIGE BÜRGER (AKTIVE VERRECHNETE MOBILITÄT)</t>
  </si>
  <si>
    <t>ANKAUF VON GESUNDHEITSLEISTUNGEN FÜR PROTHETISCHE, ERGÄNZENDE UND REHABILITATIONSBETREUUNG  SOWIE VON PSYCHIATRISCHEN LEISTUNGEN, LEISTUNGEN FÜR DIE DIREKTE VERTEILUNG VON MEDIKAMENTEN, THERMALLEISTUNGEN UND SOZIAL-GESUNDHEITLICHEN LEISTUNGEN VON GESUNDHEITLICHER RELEVANZ</t>
  </si>
  <si>
    <t>PROTHETISCHE BETREUUNG VON ANDEREN ÖFFENTLICHEN EINRICHTUNGEN DES LANDES ART. 26, ABSATZ 3 G. 833/78 UND M.D.  332 VOM 27. AUGUST 1999</t>
  </si>
  <si>
    <t>PROTHETISCHE BETREUUNG VON ÖFFENTLICHEN EINRICHTUNGEN AUSSERHALB DES LANDES ART. 26, ABSATZ 3 G. 833/78 UND M.D.  332 VOM 27. AUGUST 1999</t>
  </si>
  <si>
    <t xml:space="preserve">RÜCKERSTATTUNGEN AN PRIVATE APOTHEKEN UND HANDELSBETRIEBE FÜR HEILBEHELFE </t>
  </si>
  <si>
    <t>RÜCKERSTATTUNGEN AN ÖFFENTLICHE APOTHEKEN FÜR HEILBEHELFE GEM. LG 16/2012</t>
  </si>
  <si>
    <t>RÜCKERSTATTUNGEN AN PRIVATE APOTHEKEN UND HANDELSBETRIEBE FÜR HEILBEHELFE GEM. LG 16/2012</t>
  </si>
  <si>
    <t xml:space="preserve">RIMBORSI A FARMACIE PUBBLICHE PER GALENICI  </t>
  </si>
  <si>
    <t>ANKAUF LEISTUNGEN FÜR DIE VERTEILUNG IM AUFTRAG DES BETRIEBES VON HEILBEHELFEN FÜR DIABETIKER - ART. 3, GESETZ Nr. 115/1987 - VON ÖFFENTLICHEN EINRICHTUNGEN (ANDERE ÖFFENTLICHE EINRICHTUNGEN DES LANDES)</t>
  </si>
  <si>
    <t>ACQUISTO PRESTAZIONI PER LA DISTRIBUZIONE PER CONTO DELL'AZIENDA DEI PRESIDI SANITARI PER DIABETICI - ART. 3, LEGGE Nr. 115/1987 - DA PRIVATO</t>
  </si>
  <si>
    <t>ANKAUF LEISTUNGEN FÜR DIE VERTEILUNG IM AUFTRAG DES BETRIEBES VON HEILBEHELFEN FÜR DIABETIKER - ART. 3,  GESETZ NR. 115/1987 - VON PRIVATEN</t>
  </si>
  <si>
    <t xml:space="preserve">ACQUISTI SERVIZI SANITARI PER ASSISTENZA OSPEDALIERA E ALTRE PRESTAZIONI SANITARIE NON DI RICOVERO </t>
  </si>
  <si>
    <t>PRESTAZIONI DI RICOVERO DA AZIENDE SANITARIE EXTRA PAB (MOBILITÀ COMPENSATA)</t>
  </si>
  <si>
    <t>AUFENTHALTSBEZOGENE LEISTUNGEN VON ANDEREN ÖFFENTLICHEN EINRICHTUNGEN DES LANDES</t>
  </si>
  <si>
    <t>NICHT AUFENTHALTSBEZOGENE GESUNDHEITSLEISTUNGEN</t>
  </si>
  <si>
    <t>GESUNDHEITSLEISTUNGEN (IBMDR) VON SANITÄTSBETRIEBEN AUSSERHALB DES LANDS (VERRECHNETE MOBILITÄT)</t>
  </si>
  <si>
    <t>SONSTIGE GESUNDHEITSDIENSTE UND SOZIAL-GESUNDHEITLICHE DIENSTE VON GESUNDHEITLICHER RELEVANZ VON ÖFFENTLICHEN EINRICHTUNGEN AUSSERHALB DES LANDES</t>
  </si>
  <si>
    <t>FORNITURA DI PERSONALE DA  PUBBLICO EXTRA PAB</t>
  </si>
  <si>
    <t>ZURVERFÜGUNGSTELLUNG VON PERSONAL VON ÖFFENTLICHEN EINRICHTUNGEN AUSSERHALB DES LANDES</t>
  </si>
  <si>
    <t>NICHT AUFENTHALTSBEZOGENE GESUNDHEITSLEISTUNGEN VON AUSLÄNDISCHEN SANITÄTSBETRIEBEN (DIREKT VERRECHNET)</t>
  </si>
  <si>
    <t>NICHT AUFENTHALTSBEZOGENE GESUNDHEITSLEISTUNGEN VON AUSLÄNDISCHEN SANITÄTSBETRIEBEN (VERRECHNETE MOBILITÄT)</t>
  </si>
  <si>
    <t>SONSTIGE GESUNDHEITLICHE DIENSTLEISTUNGEN VON PRIVATEN</t>
  </si>
  <si>
    <t>ZURVERFÜGUNGSTELLUNG VON PERSONAL VON PRIVATEN GESUNDHEITSEINRICHTUNGEN (DIREKT VERRECHNET)</t>
  </si>
  <si>
    <t>LIEFERUNG VON MEDIZINISCHEN GÜTERN</t>
  </si>
  <si>
    <t xml:space="preserve">BEITRÄGE FÜR EHRENAMTLICHE VEREINE </t>
  </si>
  <si>
    <t>BEITRÄGE FÜR NICHT EHRENAMTLICHE VEREINE UND SONSTIGE KÖRPERSCHAFTEN</t>
  </si>
  <si>
    <t>MIETEN - GESUNDHEITLICHER BEREICH</t>
  </si>
  <si>
    <t>MIETEN - NICHT GESUNDHEITLICHER BEREICH</t>
  </si>
  <si>
    <t>ANDERE VERSCHIEDENE VERWALTUNGSAUFWENDUNGEN - SELBSTVERSICHERUNG</t>
  </si>
  <si>
    <t>BETEILIGUNGEN AN DAS GESUNDHEITSPERSONAL FÜR FREIBERUFLICHE LEISTUNGEN</t>
  </si>
  <si>
    <t xml:space="preserve">EXTERNES MEDIZINISCHES ÄRZTLICHES PERSONAL - BEFRISTET  </t>
  </si>
  <si>
    <t>SONSTIGES EXTERNES NICHT-LEITENDES GESUNDHEITLICHES PERSONAL - BEFRISTET</t>
  </si>
  <si>
    <t>EXTERNES MEDIZINISCHES PERSONAL - ZAHNÄRZTLICHE LEISTUNGEN LG 16/88 ART. 3</t>
  </si>
  <si>
    <t>KOORDINIERTE UND KONTINUIERLICHE ZUSAMMENARBEIT IM MEDIZINISCHEN BEREICH</t>
  </si>
  <si>
    <t>KOORDINIERTE UND KONTINUIERLICHE  ZUSAMMENARBEIT IM MEDIZINISCHEN BEREICH- SOZIALABGABEN</t>
  </si>
  <si>
    <t>NICHT-MEDIZIONISCHE KOORDINIERTE UND KONTINUIERLICHE ZUSAMMENARBEIT</t>
  </si>
  <si>
    <t>NICHT-MEDIZIONISCHE KOORDINIERTE UND KONTINUIERLICHE ZUSAMMENARBEIT - SOZIALABGABEN</t>
  </si>
  <si>
    <t>VERGÜTUNGEN FÜR BEI  SANITÄTSBETRIEBEN AUSSERHALB DES LANDES TÄTIGES GESUNDHEITSPERSONAL</t>
  </si>
  <si>
    <t>VERGÜTUNGEN FÜR BEI ANDEREN KÖRPERSCHAFTEN TÄTIGES GESUNDHEITSPERSONAL</t>
  </si>
  <si>
    <t>VERGÜTUNGEN FÜR BEI SANITÄTSBETRIEBEN AUSSERHALB DES LANDES TÄTIGES NICHT-MEDIZINISCHES PERSONAL</t>
  </si>
  <si>
    <t>VERGÜTUNGEN FÜR BEI ANDEREN KÖRPERSCHAFTEN TÄTIGES NICHT-MEDIZINISCHES PERSONAL</t>
  </si>
  <si>
    <t>ZUWEISUNG AN DEN ABWERTUNGSFONDS DES LAGERS</t>
  </si>
  <si>
    <t xml:space="preserve">ZUWEISUNG AN DEN ABWERTUNGSFONDS DER RESTBESTÄNDE -PHARMAZEUTISCHE PRODUKTE UND BLUTPRODUKTE </t>
  </si>
  <si>
    <t>ZUWEISUNG AN DEN ABWERTUNGSFONDS DER RESTBESTÄNDE -BLUT UND BLUTBESTANDTEILE</t>
  </si>
  <si>
    <t>ZUWEISUNG AN DEN ABWERTUNGSFONDS DER RESTBESTÄNDE - TIERÄRZTLICHES MATERIAL UND  PRODUKTE</t>
  </si>
  <si>
    <t>ZUWEISUNG AN DEN ABWERTUNGSFONDS DER RESTBESTÄNDE - ANDERE GESUNDHEITSGÜTER UND -PRODUKTE</t>
  </si>
  <si>
    <t>ZUWEISUNGEN AN RÜCKSTELLUNGEN FÜR AUSZUZAHLENDE AUFWENDUNGEN FÜR KONVENTIONIERTE EINRICHTUNGEN</t>
  </si>
  <si>
    <t>ERNEUERUNG DER VERTRÄGE ÄRZTLICHES PERSONAL- SANITÄTSSTELLENPLAN</t>
  </si>
  <si>
    <t>ERNEUERUNG DER VERTRÄGE NICHTÄRZTLICHE LEITER - SANITÄTSSTELLENPLAN</t>
  </si>
  <si>
    <t>ERNEUERUNG DER VERTRÄGE NICHTLEITENDES PERSONAL - SANITÄTSSTELLENPLAN</t>
  </si>
  <si>
    <t>ZUWEISUNGEN AN RÜCKSTELLUNGEN FÜR RUHESTANDSBEHANDLUNG</t>
  </si>
  <si>
    <t xml:space="preserve">ZUWEISUNGEN FÜR ZUSATZRENTENFONDS </t>
  </si>
  <si>
    <t>ZUWEISUNGEN FÜR ZUSATZRENTENFONDS</t>
  </si>
  <si>
    <t>RÜCKSTELLUNGEN FÜR SELBSTBEHALT DER VERSICHERUNG</t>
  </si>
  <si>
    <t>ZUWEISUNGEN AN RÜCKSTELLUNGEN FÜR NICHT VERWENDETE ZWECKGEBUNDENE BEITRÄGE VON ANDEREN ÖFFENTLICHEN KÖRPERSCHAFTEN</t>
  </si>
  <si>
    <t>PASSIVZINSEN FÜR KASSENVORSCHÜSSE</t>
  </si>
  <si>
    <t>PASSIVZINSEN FÜR ANDERE FORMEN VON DARLEHEN EX ART. 3 GESETZESVERTRETENDES DEKRET 502/92</t>
  </si>
  <si>
    <t>PASSIVZINSEN FÜR ANDERE FORMEN VON DARLEHEN EX ART. 3 GESETZESVERTRETENDES DEKRET 502/93</t>
  </si>
  <si>
    <t>AKTIVSCHWUND BETREFFEND ZWECKGEBUNDENE BEITRÄGE DES LANDES</t>
  </si>
  <si>
    <t>AKTIVSCHWUND BETREFFEND DIE ANKÄUFE  VON GESUNDHEITSLEISTUNGEN VON AKKREDITIERTEN ANBIETERN</t>
  </si>
  <si>
    <t>GEMEINDEABFALLSTEUER</t>
  </si>
  <si>
    <t>VERÄNDERUNGEN DER MEDIZINISCHEN RESTBESTÄNDE</t>
  </si>
  <si>
    <t xml:space="preserve">VERÄNDERUNGEN DER RESTBESTÄNDE -PHARMAZEUTISCHE PRODUKTE UND BLUTPRODUKTE </t>
  </si>
  <si>
    <t>VERÄNDERUNGEN DER RESTBESTÄNDE - BLUT UND BLUTBESTANDTEILE</t>
  </si>
  <si>
    <t xml:space="preserve">VERÄNDERUNGEN DER RESTBESTÄNDE - TIERÄRZTLICHES MATERIAL UND  PRODUKTE </t>
  </si>
  <si>
    <t>VERÄNDERUNGEN DER RESTBESTÄNDE - ANDERE GESUNDHEITSGÜTER UND -PRODUKTE</t>
  </si>
  <si>
    <t>VERÄNDERUNGEN DER NICHT-MEDIZINISCHEN RESTBESTÄNDE</t>
  </si>
  <si>
    <t>VERÄNDERUNGEN DER NICHT-MEDIZINISCHEN RESTBESTÄNDE - LEBENSMITTEL</t>
  </si>
  <si>
    <t>VERÄNDERUNGEN DER NICHT-MEDIZINISCHEN RESTBESTÄNDE - TEXTILIEN, BEKLEIDUNG UND MATERIAL FÜR REINIGUNG UND HAUSHALT</t>
  </si>
  <si>
    <t>VERÄNDERUNGEN DER NICHT-MEDIZINISCHEN RESTBESTÄNDE - SCHREIBWAREN, DRUCKWARE UND VERBRAUCHSMATERIAL FÜR INFORMATIK</t>
  </si>
  <si>
    <t>VERÄNDERUNGEN DER NICHT-MEDIZINISCHEN RESTBESTÄNDE - MATERIAL FÜR INSTANDHALTUNG</t>
  </si>
  <si>
    <t>VERÄNDERUNGEN DER NICHT-MEDIZINISCHEN RESTBESTÄNDE - ANDERE NICHT MEDIZINISCHE GÜTER</t>
  </si>
  <si>
    <t>BEITRÄGE DES LANDES FÜR LAUFENDE AUSGABEN AUS DEM ZUSÄTZLICHEN FONDS FÜR DIE FINANZIERUNG DER GRUNDLEGENDEN BETREUUNGSFORMEN</t>
  </si>
  <si>
    <t xml:space="preserve">VERWENDUNG RÜCKSTELLUNGEN FÜR NICHT VERWENDETE BEITRÄGE DES LANDES AUS LGF VERGANGENER GESCHÄFTSJAHRE ZIELGERICHTETER UNGEBUNDENE ZUWEISUNG) </t>
  </si>
  <si>
    <t xml:space="preserve">UTILIZZO FONDI PER QUOTE INUTILIZZATE CONTRIBUTI VINCOLATI DI ESERCIZI PRECEDENTI DA ALTRI SOGGETTI PUBBLICI </t>
  </si>
  <si>
    <t xml:space="preserve">VERWENDUNG RÜCKSTELLUNGEN FÜR NICHT VERWENDETE ZWECKGEBUNDENE BEITRÄGE VERGANGENER GESCHÄFTSJAHRE VON ANDEREN ÖFFENTLICHEN KÖRPERSCHAFTEN </t>
  </si>
  <si>
    <t>KRANKENHAUSAUFENTHALTSBEZOGENE LEISTUNGEN FÜR ANDERE ÖFFENTLICHE EINRICHTUNGEN</t>
  </si>
  <si>
    <t>KRANKENHAUSAUFENTHALTSBEZOGENE LEISTUNGEN  FÜR PRIVATE EINRICHTUNGEN</t>
  </si>
  <si>
    <t>NICHT KRANKENHAUSAUFENTHALTSBEZOGENE GESUNDHEITSLEISTUNGEN  FÜR SANITÄTSBETRIEBE AUSSERHALB DES LANDES FÜR PHARMAZEUTISCHE BETREUUNG (VERRECHNETE MOBILITÄT)</t>
  </si>
  <si>
    <t>NICHT KRANKENHAUSAUFENTHALTSBEZOGENE GESUNDHEITSLEISTUNGEN  FÜR SANITÄTSBETRIEBE AUSSERHALB DES LANDES FÜR GESUNDHEITLICHE GRUNDVERSORGUNG (VERRECHNETE MOBILITÄT)</t>
  </si>
  <si>
    <t>NICHT KRANKENHAUSAUFENTHALTSBEZOGENE GESUNDHEITSLEISTUNGEN  FÜR SANITÄTSBETRIEBE AUSSERHALB DES LANDES FÜR FACHÄRZTLICHE BETREUUNG (VERRECHNETE MOBILITÄT)</t>
  </si>
  <si>
    <t>NICHT KRANKENHAUSAUFENTHALTSBEZOGENE GESUNDHEITSLEISTUNGEN  FÜR SANITÄTSBETRIEBE AUSSERHALB DES LANDES FÜR THERMALKUREN (VERRECHNETE MOBILITÄT)</t>
  </si>
  <si>
    <t>NICHT KRANKENHAUSAUFENTHALTSBEZOGENE GESUNDHEITSLEISTUNGEN  FÜR SANITÄTSBETRIEBE AUSSERHALB DES LANDES FÜR DIREKTE VERABREICHUNG VON MEDIKAMENTEN (VERRECHNETE MOBILITÄT)</t>
  </si>
  <si>
    <t>NICHT KRANKENHAUSAUFENTHALTSBEZOGENE GESUNDHEITSLEISTUNGEN  FÜR SANITÄTSBETRIEBE AUSSERHALB DES LANDES FÜR KRANKENWAGEN- ODER HUBSCHRAUBERTRANSPORTE (VERRECHNETE MOBILITÄT)</t>
  </si>
  <si>
    <t>NICHT KRANKENHAUSAUFENTHALTSBEZOGENE GESUNDHEITSLEISTUNGEN  FÜR SANITÄTSBETRIEBE AUSSERHALB DES LANDES FÜR VERABREICHUNG VON BLUTBESTANDTEILEN UND STAMMZELLEN (VERRECHNETE MOBILITÄT)</t>
  </si>
  <si>
    <t>SONSTIGE GESUNDHEITSLEISTUNGEN UND SOZIAL-GESUNDHEITLICHE LEISTUNGEN VON GESUNDHEITLICHER RELEVANZ FÜR ANDERE ÖFFENTLICHE EINRICHTUNGEN</t>
  </si>
  <si>
    <t>GESUNDHEITSLEISTUNGEN FÜR ERGÄNZENDE BETREUUNG FÜR ÖFFENTLICHE SANITÄTSBETRIEBE AUSSERHALB DES LANDES</t>
  </si>
  <si>
    <t>GESUNDHEITSLEISTUNGEN FÜR PROTHESISCHE BETREUUNG FÜR ÖFFENTLICHE SANITÄTSBETRIEBE AUSSERHALB DES LANDES</t>
  </si>
  <si>
    <t>LEISTUNGEN IN DER NOTAUFNAHME OHNE ANSCHLIESSENDE  STATIONÄRE AUFNAHME - FÜR SANITÄTSBETRIEBE AUSSERHALB DES LANDES</t>
  </si>
  <si>
    <t>GESUNDHEITSLEISTUNGEN VON PRIVATEN FÜR ANSÄSSIGE ANDERER REGIONEN (AKTIVE VERRECHNETE MOBILITÄT)</t>
  </si>
  <si>
    <t>KRANKENHAUSAUFENTHALTSBEZOGENE LEISTUNGEN VON PRIVATEN FÜR ANSÄSSIGE ANDERER REGIONEN (AKTIVE VERRECHNETE MOBILITÄT)</t>
  </si>
  <si>
    <t>NICHT KRANKENHAUSAUFENTHALTSBEZOGENE, FACHÄRZTLICHE LEISTUNGEN VON PRIVATEN FÜR ANSÄSSIGE ANDERER REGIONEN (AKTIVE VERRECHNETE MOBILITÄT)</t>
  </si>
  <si>
    <t>LEISTUNGEN IN DER NOTAUFNAHME OHNE ANSCHLIESSENDE  STATIONÄRE AUFNAHME  - VON PRIVATEN FÜR NICHT IM LAND ANSÄSSIGE BÜRGER (AKTIVE VERRECHNETE MOBILITÄT)</t>
  </si>
  <si>
    <t>GESUNDHEITSBERATUNGEN  FÜR SANITÄTSBETRIEBE AUSSERHALB DES LANDES</t>
  </si>
  <si>
    <t>NICHT-MEDIZINISCHE BERATUNGEN FÜR SANITÄTSBETRIEBE AUSSERHALB DES LANDES</t>
  </si>
  <si>
    <t>GESUNDHEITSBERATUNGEN FÜR ANDERE SUBJEKTE</t>
  </si>
  <si>
    <t>NICHT-MEDIZINISCHE BERATUNGEN FÜR ANDERE</t>
  </si>
  <si>
    <t>KRANKENHAUSAUFENTHALTSBEZOGENE LEISTUNGEN FÜR AKUTPFLEGE FÜR PRIVATE</t>
  </si>
  <si>
    <t>KRANKENHAUSAUFENTHALTSBEZOGENE LEISTUNGEN FÜR POSTAKUTE BEHANDLUNG FÜR PRIVATE</t>
  </si>
  <si>
    <t>TICKET - AMBULANTE FACHÄRZTLICHE BETREUUNG</t>
  </si>
  <si>
    <t>TICKET - NOTAUFNAHME</t>
  </si>
  <si>
    <t>RÜCKERSTATTUNGEN AUS REGRESSFÄLLEN FÜR GESUNDHEITSLEISTUNGEN</t>
  </si>
  <si>
    <t>ANDERE RÜCKVERGÜTUNGEN FÜR PHARMAZEUTISCHE BETREUUNG VON ÖFFENTLICHEN KÖRPERSCHAFTEN</t>
  </si>
  <si>
    <t>ERLÖSE AUS LIEFERUNGEN VON GÜTERN FÜR SANITÄTSBETRIEBE AUSSERHALB DES LANDES</t>
  </si>
  <si>
    <t>VERGÜTUNGEN FÜR  RECHTE AUF GESUNHEITSVERSORGUNG</t>
  </si>
  <si>
    <t>RICAVI</t>
  </si>
  <si>
    <t>ERLÖSE</t>
  </si>
  <si>
    <t>PHARMAZEUTISCHE PRODUKTE MIT AIC, AUSGENOMMEN IMPFSTOFFE UND BLUTPRODUKTE AUS REGIONALER PRODUKTION</t>
  </si>
  <si>
    <t>SAUERSTOFF UND ANDERE MEDIZINISCHE GASE MIT AIC</t>
  </si>
  <si>
    <t>EMODERIVATI DI PRODUZIONE REGIONALE DA AZIENDE SANITARIE PUBBLICHE EXTRA PAB (MOBILITÀ COMPENSATA)</t>
  </si>
  <si>
    <t>HEILBEHELFE FÜR DIABETIKER - ART. 3, GESETZ NR. 115/1987 - IM AUFTRAG DES BETRIEBES VERTEILT</t>
  </si>
  <si>
    <t>ALTRI SERVIZI DI TRASPORTO SANITARI DA ALTRI SOGGETTI PUBBLICI DELLA PAB</t>
  </si>
  <si>
    <t>CONSULENZE SANITARIE DA AZIENDE SANITARIE EXTRA PAB</t>
  </si>
  <si>
    <t>ACQUISTI DI SERVIZI PER ASSISTENZA FARMACEUTICA DA AZIENDE SANITARIE EXTRA PAB (MOBILITÀ COMPENSATA)</t>
  </si>
  <si>
    <t>ACQUISTI DI SERVIZI PER ASSISTENZA FARMACEUTICA DA AZIENDE SANITARIE ESTERE (MOBILITÀ COMPENSATA)</t>
  </si>
  <si>
    <t>ASSISTENZA SPECIALISTICA ESTERNA DA AZIENDE SANITARIE EXTRA PAB FATTURATA DIRETTAMENTE</t>
  </si>
  <si>
    <t>ASSISTENZA SPECIALISTICA ESTERNA DA AZIENDE SANITARIE EXTRA PAB (MOBILITÀ COMPENSATA)</t>
  </si>
  <si>
    <t>ASSISTENZA SPECIALISTICA ESTERNA DA AZIENDE SANITARIE ESTERE (MOBILITÀ COMPENSATA)</t>
  </si>
  <si>
    <t xml:space="preserve">EXTERNE FACHÄRZTLICHE BETREUUNG - LEISTUNGEN DER NOTAUFNAHME OHNE ANSCHLIESSENDE STATIONÄRE AUFNAHME  </t>
  </si>
  <si>
    <t>PRESTAZIONI DI PRONTO SOCCORSO NON SEGUITE DA RICOVERO DA AZIENDE SANITARIE EXTRA PAB (MOBILITÀ COMPENSATA)</t>
  </si>
  <si>
    <t>ASSISTENZA RIABILITATIVA RESIDENZIALE E SEMIRESIDENZIALE IN ISTITUTI COME SCHEMA TIPO ART. 26 L. 833/78 DA PRIVATO EXTRA PAB</t>
  </si>
  <si>
    <t>STATIONÄR UND TEILSTATIONÄR ERBRACHTE PSYCHIATRISCHE LEISTUNGEN AN GEISTIG BEHINDERTE VON ÖFFENTLICHEN EINRICHTUNGEN DES LANDES</t>
  </si>
  <si>
    <t>STATIONÄR UND TEILSTATIONÄR ERBRACHTE PSYCHIATRISCHE LEISTUNGEN AN GEISTIG BEHINDERTE VON ÖFFENTLICHEN EINRICHTUNGEN AUSSERHALB DES LANDES</t>
  </si>
  <si>
    <t>STATIONÄR UND TEILSTATIONÄR ERBRACHTE PSYCHIATRISCHE LEISTUNGEN AN GEISTIG BEHINDERTE VON PRIVATEN EINRICHTUNGEN DES LANDES</t>
  </si>
  <si>
    <t>STATIONÄR UND TEILSTATIONÄR ERBRACHTE PSYCHIATRISCHE LEISTUNGEN AN GEISTIG BEHINDERTE VON PRIVATEN EINRICHTUNGEN AUSSERHALB DES LANDES</t>
  </si>
  <si>
    <t>ASSISTENZA TERRITORIALE RESIDENZIALE PER ANZIANI NON AUTOSUFFICIENTI - COSTI DEL PERSONALE DA ISTITUTI PUBBLICI DELLA PAB</t>
  </si>
  <si>
    <t>PRESTAZIONI DI ASSISTENZA AMBULATORIALE E DOMICILIARE PER CURE PALLIATIVE EROGATA DA ISTITUTI PUBBLICI DELLA PAB</t>
  </si>
  <si>
    <t>STATIONÄRE UND TEILSTATIONÄRE REHABILITATIONSLEISTUNGEN FÜR PALLIATIVBETREUUNG IN PRIVATEN EINRICHTUNGEN DES LANDES</t>
  </si>
  <si>
    <t>RIMBORSI A FARMACIE PUBBLICHE PER PRESIDI SANITARI</t>
  </si>
  <si>
    <t>RÜCKERSTATTUNGEN AN ÖFFENTLICHE APOTHEKEN FÜR HEILBEHELFE</t>
  </si>
  <si>
    <t>RÜCKERSTATTUNGEN AN ÖFFENTLICHE APOTHEKEN FÜR VERSORGUNG SENIORENWOHNHEIME MIT HEILBEHELFEN</t>
  </si>
  <si>
    <t>RÜCKERSTATTUNGEN AN PRIVATE APOTHEKEN FÜR VERSORGUNG SENIORENWOHNHEIME MIT HEILBEHELFEN</t>
  </si>
  <si>
    <t>ASSISTENZA TERMALE DA AZIENDE SANITARIE EXTRA PAB (MOBILITÀ COMPENSATA)</t>
  </si>
  <si>
    <t>ACQUISTO PRESTAZIONI PER LA DISTRIBUZIONE PER CONTO DELL'AZIENDA DEI PRESIDI SANITARI PER DIABETICI - ART. 3, LEGGE Nr. 115/1987 - DA PUBBLICO (ALTRI SOGGETTI PUBBLICI DELLA PAB)</t>
  </si>
  <si>
    <t>PRESTAZIONI DI RICOVERO DA AZIENDE SANITARIE EXTRA PAB  (FATTURATE DIRETTAMENTE)</t>
  </si>
  <si>
    <t>PRESTAZIONI DI RICOVERO DA AZIENDE SANITARIE ESTERE (MOBILITÀ COMPENSATA)</t>
  </si>
  <si>
    <t>STATIONÄRE KRANKENHAUSBETREUUNG VON KONVENTIONIERTEN PRIVATKLINIKEN - POST-AKUTPFLEGE</t>
  </si>
  <si>
    <t>AUFENTHALTSBEZOGENE LEISTUNGEN VON PRIVATEN IRCCS UND POLIKLINIKEN</t>
  </si>
  <si>
    <t>ALTRI SERVIZI SANITARI E SOCIO-SANITARI A RILEVANZA SANITARIA DA AZIENDE SANITARIE EXTRA PAB (FATTURATE DIRETTAMENTE)</t>
  </si>
  <si>
    <t>PRESTAZIONI SANITARIE IBMDR DA AZIENDE SANITARIE EXTRA PAB (MOBILITÀ COMPENSATA)</t>
  </si>
  <si>
    <t>ALTRI SERVIZI SANITARI E SOCIO-SANITARI A RILEVANZA SANITARIA DA PUBBLICO EXTRA PAB</t>
  </si>
  <si>
    <t>PRESTAZIONI SANITARIE NON DI RICOVERO DA AZIENDE SANITARIE ESTERE (MOBILITÀ COMPENSATA)</t>
  </si>
  <si>
    <t>CONTRIBUTI AD ASSOCIAZIONI DI VOLONTARIATO</t>
  </si>
  <si>
    <t xml:space="preserve">CONTRIBUTI AD ASSOCIAZIONI NON DI VOLONTARIATO E AD ALTRI ENTI </t>
  </si>
  <si>
    <t>FESTE BEZÜGE - NICHT LEITENDES PERSONAL DES SANITÄTSSTELLENPLANS - UNBEFRISTET</t>
  </si>
  <si>
    <t>FESTE BEZÜGE - NICHT LEITENDES PERSONAL DES SANITÄTSSTELLENPLANS - BEFRISTET</t>
  </si>
  <si>
    <t>ANGEREIFTER UND NICHT GENOSSENER URLAUB - NICHT LEITENDES PERSONAL DES SANITÄTSSTELLENPLANS - UNBEFRISTET</t>
  </si>
  <si>
    <t>ANGEREIFTER UND NICHT GENOSSENER URLAUB - NICHT LEITENDES PERSONAL DES SANITÄTSSTELLENPLANS - BEFRISTET</t>
  </si>
  <si>
    <t>COMPETENZE ACCESSORIE - PERSONALE COMPARTO RUOLO SANITARIO - TEMPO DETERMINATO</t>
  </si>
  <si>
    <t>ZUSÄTZLICHE BEZÜGE - NICHT LEITENDES PERSONAL DES SANITÄTSSTELLENPLANS - BEFRISTET</t>
  </si>
  <si>
    <t>PRODUKTIVITÄTSSTEIGERUNGSPRÄMIEN - LEITENDES ÄRZTLICHES PERSONAL DES SANITÄTSSTELLENPLANS - UNBEFRISTET</t>
  </si>
  <si>
    <t>PRODUKTIVITÄTSSTEIGERUNGSPRÄMIEN - LEITENDES ÄRZTLICHES PERSONAL DES SANITÄTSSTELLENPLANS - BEFRISTET</t>
  </si>
  <si>
    <t>PRODUKTIVITÄTSSTEIGERUNGSPRÄMIEN - NICHT LEITENDES PERSONAL DES SANITÄTSSTELLENPLANS - UNBEFRISTET</t>
  </si>
  <si>
    <t>PRODUKTIVITÄTSSTEIGERUNGSPRÄMIEN - NICHT LEITENDES PERSONAL DES SANITÄTSSTELLENPLANS - BEFRISTET</t>
  </si>
  <si>
    <t>BETEILIGUNGEN AN DEN PFLEGESATZAUFSCHLÄGEN - LEITENDES ÄRZTLICHES PERSONAL DES SANITÄTSSTELLENPLANS - UNBEFRISTET</t>
  </si>
  <si>
    <t>BETEILIGUNGEN AN DEN PFLEGESATZAUFSCHLÄGEN - LEITENDES ÄRZTLICHES PERSONAL DES SANITÄTSSTELLENPLANS - BEFRISTET</t>
  </si>
  <si>
    <t>SOZIALABGABEN - LEITENDES NICHT ÄRZTLICHES PERSONAL DES SANITÄTSSTELLENPLANS - UNBEFRISTET</t>
  </si>
  <si>
    <t>SOZIALABGABEN - LEITENDES NICHT ÄRZTLICHES PERSONAL DES SANITÄTSSTELLENPLANS - BEFRISTET</t>
  </si>
  <si>
    <t>SOZIALABGABEN - NICHT LEITENDES PERSONAL DES SANITÄTSSTELLENPLANS - UNBEFRISTET</t>
  </si>
  <si>
    <t>SOZIALABGABEN - NICHT LEITENDES PERSONAL DES SANITÄTSSTELLENPLANS - BEFRISTET</t>
  </si>
  <si>
    <t>SOZIALABGABEN ANGEREIFTER UND NICHT GENOSSENER URLAUB - NICHT LEITENDES PERSONAL DES SANITÄTSSTELLENPLANS - UNBEFRISTET</t>
  </si>
  <si>
    <t>SOZIALABGABEN ANGEREIFTER UND NICHT GENOSSENER URLAUB - NICHT LEITENDES PERSONAL DES SANITÄTSSTELLENPLANS - BEFRISTET</t>
  </si>
  <si>
    <t>ZU LIQUIDIERENDE PRODUKTIVITÄTSSTEIGERUNGSPRÄMIEN - LEITENDES ÄRZTLICHES PERSONAL DES SANITÄTSSTELLENPLANS - UNBEFRISTET</t>
  </si>
  <si>
    <t>ZU LIQUIDIERENDE PRODUKTIVITÄTSSTEIGERUNGSPRÄMIEN - LEITENDES ÄRZTLICHES PERSONAL DES SANITÄTSSTELLENPLANS - BEFRISTET</t>
  </si>
  <si>
    <t>ZU LIQUIDIERENDE PRODUKTIVITÄTSSTEIGERUNGSPRÄMIEN - LEITENDES NICHT ÄRZTLICHES PERSONAL DES SANITÄTSSTELLENPLANS - UNBEFRISTET</t>
  </si>
  <si>
    <t>ZU LIQUIDIERENDE PRODUKTIVITÄTSSTEIGERUNGSPRÄMIEN - LEITENDES NICHT ÄRZTLICHES PERSONAL DES SANITÄTSSTELLENPLANS - BEFRISTET</t>
  </si>
  <si>
    <t>INCENTIVI DA LIQUIDARE - PERSONALE COMPARTO RUOLO SANITARIO - TEMPO INDETERMINATO</t>
  </si>
  <si>
    <t>ZU LIQUIDIERENDE PRODUKTIVITÄTSSTEIGERUNGSPRÄMIEN - NICHT LEITENDES PERSONAL DES SANITÄTSSTELLENPLANS - UNBEFRISTET</t>
  </si>
  <si>
    <t>ZU LIQUIDIERENDE PRODUKTIVITÄTSSTEIGERUNGSPRÄMIEN - NICHT LEITENDES PERSONAL DES SANITÄTSSTELLENPLANS - BEFRISTET</t>
  </si>
  <si>
    <t>ZU LIQUIDIERENDE ZUSÄTZLICHE BEZÜGE - LEITENDES ÄRZTLICHES PERSONAL DES SANITÄTSSTELLENPLANS - UNBEFRISTET</t>
  </si>
  <si>
    <t>COMPETENZE ACCESSORIE DA LIQUIDARE - PERSONALE DIRIGENTE MEDICO RUOLO SANITARIO - TEMPO DETERMINATO</t>
  </si>
  <si>
    <t>ZU LIQUIDIERENDE ZUSÄTZLICHE BEZÜGE - LEITENDES ÄRZTLICHES PERSONAL DES SANITÄTSSTELLENPLANS - BEFRISTET</t>
  </si>
  <si>
    <t>ZU LIQUIDIERENDE ZUSÄTZLICHE BEZÜGE - LEITENDES NICHT ÄRZTLICHES PERSONAL DES SANITÄTSSTELLENPLANS - UNBEFRISTET</t>
  </si>
  <si>
    <t>ZU LIQUIDIERENDE ZUSÄTZLICHE BEZÜGE - LEITENDES NICHT ÄRZTLICHES PERSONAL DES SANITÄTSSTELLENPLANS - BEFRISTET</t>
  </si>
  <si>
    <t>ZU LIQUIDIERENDE ZUSÄTZLICHE BEZÜGE - NICHT LEITENDES PERSONAL DES SANITÄTSSTELLENPLANS - UNBEFRISTET</t>
  </si>
  <si>
    <t>ZU LIQUIDIERENDE ZUSÄTZLICHE BEZÜGE - NICHT LEITENDES PERSONAL DES SANITÄTSSTELLENPLANS - BEFRISTET</t>
  </si>
  <si>
    <t>ZU LIQUIDIERENDE SOZIALABGABEN - NICHT LEITENDES PERSONAL DES SANITÄTSSTELLENPLANS - UNBEFRISTET</t>
  </si>
  <si>
    <t>ANDERE ZU LIQUIDIERENDE PERSONALAUSGABEN - LEITENDES NICHT ÄRZTLICHES PERSONAL DES SANITÄTSSTELLENPLANS - UNBEFRISTET</t>
  </si>
  <si>
    <t>ZUWEISUNG AN RÜCKSTELLUNGEN FÜR ABFERTIGUNG - NICHT LEITENDES PERSONAL DES SANITÄTSSTELLENPLANS - UNBEFRISTET</t>
  </si>
  <si>
    <t>ZUWEISUNG AN RÜCKSTELLUNGEN FÜR ABFERTIGUNG - NICHT LEITENDES PERSONAL DES SANITÄTSSTELLENPLANS - BEFRISTET</t>
  </si>
  <si>
    <t>FESTE BEZÜGE - NICHT LEITENDES PERSONAL DES FACHSTELLENPLANS - BEFRISTET</t>
  </si>
  <si>
    <t>PRODUKTIVITÄTSSTEIGERUNGSPRÄMIEN - NICHT LEITENDES PERSONAL DES FACHSTELLENPLANS - UNBEFRISTET</t>
  </si>
  <si>
    <t>PRODUKTIVITÄTSSTEIGERUNGSPRÄMIEN - NICHT LEITENDES PERSONAL DES FACHSTELLENPLANS - BEFRISTET</t>
  </si>
  <si>
    <t>SOZIALABGABEN - NICHT LEITENDES PERSONAL DES FACHSTELLENPLANS - UNBEFRISTET</t>
  </si>
  <si>
    <t>SOZIALABGABEN - NICHT LEITENDES PERSONAL DES FACHSTELLENPLANS - BEFRISTET</t>
  </si>
  <si>
    <t>SOZIALABGABEN ANGEREIFTER UND NICHT GENOSSENER URLAUB - NICHT LEITENDES PERSONAL DES FACHSTELLENPLANS - UNBEFRISTET</t>
  </si>
  <si>
    <t>SOZIALABGABEN ANGEREIFTER UND NICHT GENOSSENER URLAUB - NICHT LEITENDES PERSONAL DES FACHSTELLENPLANS - BEFRISTET</t>
  </si>
  <si>
    <t>ZU LIQUIDIERENDE PRODUKTIVITÄTSSTEIGERUNGSPRÄMIEN - LEITENDES PERSONAL DES FACHSTELLENPLANS - UNBEFRISTET</t>
  </si>
  <si>
    <t>ZU LIQUIDIERENDE PRODUKTIVITÄTSSTEIGERUNGSPRÄMIEN - LEITENDES PERSONAL DES FACHSTELLENPLANS - BEFRISTET</t>
  </si>
  <si>
    <t>ZU LIQUIDIERENDE PRODUKTIVITÄTSSTEIGERUNGSPRÄMIEN - NICHT LEITENDES PERSONAL DES FACHSTELLENPLANS - UNBEFRISTET</t>
  </si>
  <si>
    <t>ZU LIQUIDIERENDE PRODUKTIVITÄTSSTEIGERUNGSPRÄMIEN - NICHT LEITENDES PERSONAL DES FACHSTELLENPLANS - BEFRISTET</t>
  </si>
  <si>
    <t>ZU LIQUIDIERENDE ZUSÄTZLICHE BEZÜGE - LEITENDES PERSONAL DES FACHSTELLENPLANS - UNBEFRISTET</t>
  </si>
  <si>
    <t>ZU LIQUIDIERENDE ZUSÄTZLICHE BEZÜGE - LEITENDES PERSONAL DES FACHSTELLENPLANS - BEFRISTET</t>
  </si>
  <si>
    <t>ZU LIQUIDIERENDE ZUSÄTZLICHE BEZÜGE - NICHT LEITENDES PERSONAL DES FACHSTELLENPLANS - UNBEFRISTET</t>
  </si>
  <si>
    <t>ZU LIQUIDIERENDE ZUSÄTZLICHE BEZÜGE - NICHT LEITENDES PERSONAL DES FACHSTELLENPLANS - BEFRISTET</t>
  </si>
  <si>
    <t>ZU LIQUIDIERENDE SOZIALABGABEN - LEITENDES PERSONAL DES FACHSTELLENPLANS - UNBEFRISTET</t>
  </si>
  <si>
    <t>ZU LIQUIDIERENDE SOZIALABGABEN - LEITENDES PERSONAL DES FACHSTELLENPLANS - BEFRISTET</t>
  </si>
  <si>
    <t>ZU LIQUIDIERENDE SOZIALABGABEN - NICHT LEITENDES PERSONAL DES FACHSTELLENPLANS - UNBEFRISTET</t>
  </si>
  <si>
    <t>ZU LIQUIDIERENDE SOZIALABGABEN - NICHT LEITENDES PERSONAL DES FACHSTELLENPLANS - BEFRISTET</t>
  </si>
  <si>
    <t>ANDERE ZU LIQUIDIERENDE PERSONALAUSGABEN - LEITENDES PERSONAL DES FACHSTELLENPLANS - BEFRISTET</t>
  </si>
  <si>
    <t>ZUWEISUNG AN RÜCKSTELLUNGEN FÜR ABFERTIGUNG - NICHT LEITENDES PERSONAL DES FACHSTELLENPLANS - UNBEFRISTET</t>
  </si>
  <si>
    <t>ZUWEISUNG AN RÜCKSTELLUNGEN FÜR ABFERTIGUNG - NICHT LEITENDES PERSONAL DES FACHSTELLENPLANS - BEFRISTET</t>
  </si>
  <si>
    <t>FESTE BEZÜGE - NICHT LEITENDES PERSONAL DES TECHNISCHEN STELLENPLANS - UNBEFRISTET</t>
  </si>
  <si>
    <t>FESTE BEZÜGE - NICHT LEITENDES PERSONAL DES TECHNISCHEN STELLENPLANS - BEFRISTET</t>
  </si>
  <si>
    <t>ANGEREIFTER UND NICHT GENOSSENER URLAUB - NICHT LEITENDES PERSONAL DES TECHNISCHEN STELLENPLANS - UNBEFRISTET</t>
  </si>
  <si>
    <t>ANGEREIFTER UND NICHT GENOSSENER URLAUB - NICHT LEITENDES PERSONAL DES TECHNISCHEN STELLENPLANS - BEFRISTET</t>
  </si>
  <si>
    <t>ZUSÄTZLICHE BEZÜGE - NICHT LEITENDES PERSONAL DES TECHNISCHEN STELLENPLANS - UNBEFRISTET</t>
  </si>
  <si>
    <t>ZUSÄTZLICHE BEZÜGE - NICHT LEITENDES PERSONAL DES TECHNISCHEN STELLENPLANS - BEFRISTET</t>
  </si>
  <si>
    <t>PRODUKTIVITÄTSSTEIGERUNGSPRÄMIEN - NICHT LEITENDES PERSONAL DES TECHNISCHEN STELLENPLANS - UNBEFRISTET</t>
  </si>
  <si>
    <t>PRODUKTIVITÄTSSTEIGERUNGSPRÄMIEN - NICHT LEITENDES PERSONAL DES TECHNISCHEN STELLENPLANS - BEFRISTET</t>
  </si>
  <si>
    <t>SOZIALABGABEN - NICHT LEITENDES PERSONAL DES TECHNISCHEN STELLENPLANS - UNBEFRISTET</t>
  </si>
  <si>
    <t>SOZIALABGABEN - NICHT LEITENDES PERSONAL DES TECHNISCHEN STELLENPLANS - BEFRISTET</t>
  </si>
  <si>
    <t>SOZIALABGABEN ANGEREIFTER UND NICHT GENOSSENER URLAUB - NICHT LEITENDES PERSONAL DES TECHNISCHEN STELLENPLANS - UNBEFRISTET</t>
  </si>
  <si>
    <t>SOZIALABGABEN ANGEREIFTER UND NICHT GENOSSENER URLAUB - NICHT LEITENDES PERSONAL DES TECHNISCHEN STELLENPLANS - BEFRISTET</t>
  </si>
  <si>
    <t>ZU LIQUIDIERENDE PRODUKTIVITÄTSSTEIGERUNGSPRÄMIEN - LEITENDES PERSONAL DES TECHNISCHEN STELLENPLANS - UNBEFRISTET</t>
  </si>
  <si>
    <t>ZU LIQUIDIERENDE PRODUKTIVITÄTSSTEIGERUNGSPRÄMIEN - LEITENDES PERSONAL DES TECHNISCHEN STELLENPLANS - BEFRISTET</t>
  </si>
  <si>
    <t>ZU LIQUIDIERENDE PRODUKTIVITÄTSSTEIGERUNGSPRÄMIEN - NICHT LEITENDES PERSONAL DES TECHNISCHEN STELLENPLANS - UNBEFRISTET</t>
  </si>
  <si>
    <t>INCENTIVI DA LIQUIDARE - PERSONALE COMPARTO RUOLO TECNICO - TEMPO DETERMINATO</t>
  </si>
  <si>
    <t>ZU LIQUIDIERENDE PRODUKTIVITÄTSSTEIGERUNGSPRÄMIEN - NICHT LEITENDES PERSONAL DES TECHNISCHEN STELLENPLANS - BEFRISTET</t>
  </si>
  <si>
    <t>COMPETENZE ACCESSORIE DA LIQUIDARE - PERSONALE DIRIGENTE RUOLO TECNICO - TEMPO INDETERMINATO</t>
  </si>
  <si>
    <t>COMPETENZE ACCESSORIE DA LIQUIDARE - PERSONALE DIRIGENTE RUOLO TECNICO - TEMPO DETERMINATO</t>
  </si>
  <si>
    <t>COMPETENZE ACCESSORIE DA LIQUIDARE - PERSONALE COMPARTO RUOLO TECNICO - TEMPO INDETERMINATO</t>
  </si>
  <si>
    <t>ZU LIQUIDIERENDE ZUSÄTZLICHE BEZÜGE - NICHT LEITENDES PERSONAL DES TECHNISCHEN STELLENPLANS - UNBEFRISTET</t>
  </si>
  <si>
    <t>COMPETENZE ACCESSORIE DA LIQUIDARE - PERSONALE COMPARTO RUOLO TECNICO - TEMPO DETERMINATO</t>
  </si>
  <si>
    <t>ZU LIQUIDIERENDE ZUSÄTZLICHE BEZÜGE - NICHT LEITENDES PERSONAL DES TECHNISCHEN STELLENPLANS - BEFRISTET</t>
  </si>
  <si>
    <t>ONERI SOCIALI DA LIQUIDARE - PERSONALE DIRIGENTE RUOLO TECNICO - TEMPO INDETERMINATO</t>
  </si>
  <si>
    <t>ONERI SOCIALI DA LIQUIDARE - PERSONALE DIRIGENTE RUOLO TECNICO - TEMPO DETERMINATO</t>
  </si>
  <si>
    <t>ONERI SOCIALI DA LIQUIDARE - PERSONALE COMPARTO RUOLO TECNICO - TEMPO INDETERMINATO</t>
  </si>
  <si>
    <t>ZU LIQUIDIERENDE SOZIALABGABEN - NICHT LEITENDES PERSONAL DES TECHNISCHEN STELLENPLANS - UNBEFRISTET</t>
  </si>
  <si>
    <t>ZU LIQUIDIERENDE SOZIALABGABEN - NICHT LEITENDES PERSONAL DES TECHNISCHEN STELLENPLANS - BEFRISTET</t>
  </si>
  <si>
    <t>ZUWEISUNG AN RÜCKSTELLUNGEN FÜR ABFERTIGUNG - NICHT LEITENDES PERSONAL DES TECHNISCHEN STELLENPLANS - UNBEFRISTET</t>
  </si>
  <si>
    <t>ZUWEISUNG AN RÜCKSTELLUNGEN FÜR ABFERTIGUNG - NICHT LEITENDES PERSONAL DES TECHNISCHEN STELLENPLANS - BEFRISTET</t>
  </si>
  <si>
    <t>FESTE BEZÜGE - NICHT LEITENDES PERSONAL DES VERWALTUNGSSTELLENPLANS - UNBEFRISTET</t>
  </si>
  <si>
    <t>FESTE BEZÜGE - NICHT LEITENDES PERSONAL DES VERWALTUNGSSTELLENPLANS - BEFRISTET</t>
  </si>
  <si>
    <t>ANGEREIFTER UND NICHT GENOSSENER URLAUB - NICHT LEITENDES PERSONAL DES VERWALTUNGSSTELLENPLANS - UNBEFRISTET</t>
  </si>
  <si>
    <t>ANGEREIFTER UND NICHT GENOSSENER URLAUB - NICHT LEITENDES PERSONAL DES VERWALTUNGSSTELLENPLANS - BEFRISTET</t>
  </si>
  <si>
    <t>ZUSÄTZLICHE BEZÜGE - NICHT LEITENDES PERSONAL DES VERWALTUNGSSTELLENPLANS - UNBEFRISTET</t>
  </si>
  <si>
    <t>ZUSÄTZLICHE BEZÜGE - NICHT LEITENDES PERSONAL DES VERWALTUNGSSTELLENPLANS - BEFRISTET</t>
  </si>
  <si>
    <t>PRODUKTIVITÄTSSTEIGERUNGSPRÄMIEN - NICHT LEITENDES PERSONAL DES VERWALTUNGSSTELLENPLANS - UNBEFRISTET</t>
  </si>
  <si>
    <t>PRODUKTIVITÄTSSTEIGERUNGSPRÄMIEN - NICHT LEITENDES PERSONAL DES VERWALTUNGSSTELLENPLANS - BEFRISTET</t>
  </si>
  <si>
    <t>SOZIALABGABEN - NICHT LEITENDES PERSONAL DES VERWALTUNGSSTELLENPLANS - UNBEFRISTET</t>
  </si>
  <si>
    <t>SOZIALABGABEN - NICHT LEITENDES PERSONAL DES VERWALTUNGSSTELLENPLANS - BEFRISTET</t>
  </si>
  <si>
    <t>SOZIALABGABEN ANGEREIFTER UND NICHT GENOSSENER URLAUB - NICHT LEITENDES PERSONAL DES VERWALTUNGSSTELLENPLANS - UNBEFRISTET</t>
  </si>
  <si>
    <t>SOZIALABGABEN ANGEREIFTER UND NICHT GENOSSENER URLAUB - NICHT LEITENDES PERSONAL DES VERWALTUNGSSTELLENPLANS - BEFRISTET</t>
  </si>
  <si>
    <t>ZU LIQUIDIERENDE PRODUKTIVITÄTSSTEIGERUNGSPRÄMIEN - LEITENDES PERSONAL DES VERWALTUNGSSTELLENPLANS - UNBEFRISTET</t>
  </si>
  <si>
    <t>ZU LIQUIDIERENDE PRODUKTIVITÄTSSTEIGERUNGSPRÄMIEN - LEITENDES PERSONAL DES VERWALTUNGSSTELLENPLANS - BEFRISTET</t>
  </si>
  <si>
    <t>ZU LIQUIDIERENDE PRODUKTIVITÄTSSTEIGERUNGSPRÄMIEN - NICHT LEITENDES PERSONAL DES VERWALTUNGSSTELLENPLANS - UNBEFRISTET</t>
  </si>
  <si>
    <t>ZU LIQUIDIERENDE PRODUKTIVITÄTSSTEIGERUNGSPRÄMIEN - NICHT LEITENDES PERSONAL DES VERWALTUNGSSTELLENPLANS - BEFRISTET</t>
  </si>
  <si>
    <t xml:space="preserve">COMPETENZE ACCESSORIE DA LIQUIDARE - PERSONALE DIRIGENTE RUOLO AMMINISTRATIVO - TEMPO INDETERMINATO  </t>
  </si>
  <si>
    <t xml:space="preserve">COMPETENZE ACCESSORIE DA LIQUIDARE - PERSONALE DIRIGENTE RUOLO AMMINISTRATIVO - TEMPO DETERMINATO  </t>
  </si>
  <si>
    <t xml:space="preserve">COMPETENZE ACCESSORIE DA LIQUIDARE - PERSONALE COMPARTO RUOLO AMMINISTRATIVO - TEMPO INDETERMINATO  </t>
  </si>
  <si>
    <t xml:space="preserve">COMPETENZE ACCESSORIE DA LIQUIDARE - PERSONALE COMPARTO RUOLO AMMINISTRATIVO - TEMPO DETERMINATO  </t>
  </si>
  <si>
    <t>ZU LIQUIDIERENDE SOZIALABGABEN - NICHT LEITENDES PERSONAL DES VERWALTUNGSSTELLENPLANS - UNBEFRISTET</t>
  </si>
  <si>
    <t>ZU LIQUIDIERENDE SOZIALABGABEN - NICHT LEITENDES PERSONAL DES VERWALTUNGSSTELLENPLANS - BEFRISTET</t>
  </si>
  <si>
    <t>ZUWEISUNG AN RÜCKSTELLUNGEN FÜR ABFERTIGUNG - NICHT LEITENDES PERSONAL DES VERWALTUNGSSTELLENPLANS - UNBEFRISTET</t>
  </si>
  <si>
    <t>ZUWEISUNG AN RÜCKSTELLUNGEN FÜR ABFERTIGUNG - NICHT LEITENDES PERSONAL DES VERWALTUNGSSTELLENPLANS - BEFRISTET</t>
  </si>
  <si>
    <t>COMPARTECIPAZIONI AL PERSONALE  PER ATTIVITÀ LIBERO-PROFESSIONALI - AREA OSPEDALIERA</t>
  </si>
  <si>
    <t>COMPARTECIPAZIONI AL PERSONALE  PER ATTIVITÀ LIBERO-PROFESSIONALI - AREA SPECIALISTICA</t>
  </si>
  <si>
    <t>COMPARTECIPAZIONI AL PERSONALE PER ATTIVITÀ LIBERO-PROFESSIONALI - CONSULENZE (EX ART. 55 C.1 LETT. C), D) ED EX ART. 57-58)</t>
  </si>
  <si>
    <t>COMPARTECIPAZIONI AL PERSONALE  PER ATTIVITÀ LIBERO-PROFESSIONALI - ALTRO</t>
  </si>
  <si>
    <t>PRESTAZIONI AGGIUNTIVE EROGATE DA PERSONALE SANITARIO DIRIGENZA MEDICA PER ATTIVITÀ LIBERO-PROFESSIONALI - AREA SPECIALISTICA</t>
  </si>
  <si>
    <t xml:space="preserve">PERSONALE ESTERNO SANITARIO MEDICO - TEMPO DETERMINATO  </t>
  </si>
  <si>
    <t xml:space="preserve">PERSONALE ESTERNO SANITARIO DIRIGENTE NON MEDICO - TEMPO DETERMINATO  </t>
  </si>
  <si>
    <t xml:space="preserve">EXTERNES GESUNDHEITLICHES NICHT-MEDIZINISCHES PERSONAL - BEFRISTET  </t>
  </si>
  <si>
    <t>PERSONALE ESTERNO TECNICO - TEMPO DETERMINATO</t>
  </si>
  <si>
    <t>PERSONALE ESTERNO SANITARIO - ASSISTENZA ODONTOIATRICA LP 16/88 ART. 3</t>
  </si>
  <si>
    <t>INDENNITÀ ALLIEVI</t>
  </si>
  <si>
    <t>COMPENSI PER IL PERSONALE NON SANITARIO IN COMANDO DA AS EXTRA PAB</t>
  </si>
  <si>
    <t>VERGÜTUNGEN FÜR DAS LEITENDE GESUNHEITSPERSONAL DER TIERÄRZTLICHEN BETREUUNG</t>
  </si>
  <si>
    <t>ZUWEISUNGEN AN RÜCKSTELLUNGEN FÜR RISIKEN AUS ANKÄUFEN VON GESUNDHEITSLEISTUNGEN VON PRIVATEN</t>
  </si>
  <si>
    <t>ACCANTONAMENTI PER QUOTE INUTILIZZATE DEI CONTRIBUTI VINCOLATI DA ALTRI SOGGETTI PUBBLICI</t>
  </si>
  <si>
    <t>AUSSERORDENTLICHE AUFWÄNDE GEGENÜBER DRITTEN BETREFFEND ANKÄUFE VON GESUNDHEITSLEISTUNGEN VON AKKREDITIERTEN ANBIETERN</t>
  </si>
  <si>
    <t>SCONTI E ABBUONI PASSIVI</t>
  </si>
  <si>
    <t>ERZIELTE  PASSIVE UMRECHNUNGSDIFFERENZEN</t>
  </si>
  <si>
    <t>NICHTERZIELTE PASSIVE UMRECHNUNGSDIFFERENZEN</t>
  </si>
  <si>
    <t>CONTRIBUTI IN C/ESERCIZIO DA PAB EXTRA FONDO PER FINANZIAMENTO LEA</t>
  </si>
  <si>
    <t>LEISTUNGEN GEM. LG 16/2012 (GALENIKA UND MEDIZINISCHES MATERIAL)</t>
  </si>
  <si>
    <t>PRESTAZIONI DI RICOVERO AD AZIENDE SANITARIE EXTRA PAB (FATTURATE DIRETTAMENTE)</t>
  </si>
  <si>
    <t>PRESTAZIONI DI RICOVERO AD AZIENDE SANITARIE EXTRA PAB (MOBILITÀ COMPENSATA)</t>
  </si>
  <si>
    <t>PRESTAZIONI DI PSICHIATRIA RESIDENZIALE E SEMIRESIDENZIALE AD AZIENDE SANITARIE PUBBLICHE EXTRA PAB</t>
  </si>
  <si>
    <t>ALTRE PRESTAZIONI SANITARIE E SOCIO-SANITARIE A RILEVANZA SANITARIA  AD AZIENDE SANITARIE EXTRA PAB (FATTURATE DIRETTAMENTE)</t>
  </si>
  <si>
    <t>PRESTAZIONI SANITARIE NON DI RICOVERO AD AZIENDE SANITARIE EXTRA PAB PER ASSISTENZA FARMACEUTICA (MOBILITÀ COMPENSATA)</t>
  </si>
  <si>
    <t>PRESTAZIONI SANITARIE NON DI RICOVERO  AD AZIENDE SANITARIE EXTRA PAB PER ASSISTENZA SANITARIA DI BASE (MOBILITÀ COMPENSATA)</t>
  </si>
  <si>
    <t>PRESTAZIONI SANITARIE NON DI RICOVERO AD AZIENDE SANITARIE EXTRA PAB PER ASSISTENZA SPECIALISTICA AMBULATORIALE (MOBILITÀ COMPENSATA)</t>
  </si>
  <si>
    <t>PRESTAZIONI SANITARIE NON DI RICOVERO AD AZIENDE SANITARIE EXTRA PAB PER CURE TERMALI (MOBILITÀ COMPENSATA)</t>
  </si>
  <si>
    <t>PRESTAZIONI SANITARIE NON DI RICOVERO  AD AZIENDE SANITARIE EXTRA PAB PER SOMMINISTRAZIONE DIRETTA  FARMACI (MOBILITÀ COMPENSATA)</t>
  </si>
  <si>
    <t>PRESTAZIONI SANITARIE NON DI RICOVERO  AD AZIENDE SANITARIE EXTRA PAB PER TRASPORTI CON AMBULANZA ED ELISOCCORSO (MOBILITÀ COMPENSATA)</t>
  </si>
  <si>
    <t>PRESTAZIONI SANITARIE NON DI RICOVERO  AD AZIENDE SANITARIE EXTRA PAB PER CESSIONE DI EMOCOMPONENTI E CELLULE STAMINALI (MOBILITÀ COMPENSATA)</t>
  </si>
  <si>
    <t xml:space="preserve">SONSTIGE  NICHT VERRECHNETE SOZIAL- UND GESUNDHEITSLEISTUNGEN VON GESUNDHEITLICHER RELEVANZ AUSSERHALB DES LANDES </t>
  </si>
  <si>
    <t>ANDERE NICHT KRANKENHAUSAUFENTHALTSBEZOGENE LEISTUNGEN VON PRIVATEN FÜR ANSÄSSIGE ANDERER REGIONEN (AKTIVE VERRECHNETE MOBILITÄT)</t>
  </si>
  <si>
    <t>PRESTAZIONI AMMINISTRATIVE E GESTIONALI AD AZIENDE SANITARIE EXTRA PAB</t>
  </si>
  <si>
    <t>CONSULENZE SANITARIE AD AZIENDE SANITARIE EXTRA PAB</t>
  </si>
  <si>
    <t>CONSULENZE NON SANITARIE AD AZIENDE SANITARIE EXTRA PAB</t>
  </si>
  <si>
    <t>RÜCKZAHLUNG FÜR VERPFLEGUNG UND UNTERKUNFT VON ANDEREN ÖFFENTLICHEN EINRICHTUNGEN</t>
  </si>
  <si>
    <t>RICAVI PER FORNITURE DI BENI AD AZIENDE SANITARIE EXTRA PAB</t>
  </si>
  <si>
    <t>AUSSERORDENTLICHE ERTRÄGE GEGENÜBER DRITTEN BETREFFEND ANKÄUFE VON GESUNDHEITSLEISTUNGEN VON AKKREDITIERTEN ANBIETERN</t>
  </si>
  <si>
    <t>PASSIVSCHWUND BETREFFEND MOBILITÄT AUSSERHALB DES LANDES</t>
  </si>
  <si>
    <t>PASSIVSCHWUND BETREFFEND DIE ANKÄUFE  VON GESUNDHEITSLEISTUNGEN VON AKKREDITIERTEN ANBIETERN</t>
  </si>
  <si>
    <t>UTILIZZO QUOTA DI CONTRIBUTI IN C/CAPITALE DA ALTRI SOGGETTI PUBBLICI</t>
  </si>
  <si>
    <t>VERWENDUNG VON ANTEILEN DER INVESTITIONSBEITRÄGE VON ANDEREN ÖFFENTLICHEN KÖRPERSCHAFTEN</t>
  </si>
  <si>
    <t>PHARMAZEUTISCHE PRODUKTE UND BLUTPRODUKTE</t>
  </si>
  <si>
    <t xml:space="preserve">SONSTIGE VON PRIVATEN, VON VEREINEN UND ÖFFENTLICHEN EINRICHTUNGEN ERBRACHTE DIENSTLEISTUNGEN </t>
  </si>
  <si>
    <t>EINKÄUFE VON GESUNDHEITSLEISTUNGEN  FÜR PHARMAZEUTISCHE BETREUUNG</t>
  </si>
  <si>
    <t>REHABILITATIONSBETREUUNG VON ÖFFENTLICHEN EINRICHTUNGEN</t>
  </si>
  <si>
    <t>ANKAUF VON ANDEREN SOZIAL- UND GESUNDHEITSLEISTUNGEN  VON GESUNDHEITLICHER RELEVANZ</t>
  </si>
  <si>
    <t>ACQUISTO PRESTAZIONI PER DISTRIBUZIONE PER CONTO DELL'AZIENDA DI PRESIDI SANITARI</t>
  </si>
  <si>
    <t>ANKAUF VON GESUNDHEITSDIENSTEN FÜR KRANKENHAUSBETREUUNG UND SONSTIGE NICHT AUFENTHALTSBEZOGENE GESUNDHEITSLEISTUNGEN</t>
  </si>
  <si>
    <t>PASSIVE UMRECHNUNGSDIFFERENZEN</t>
  </si>
  <si>
    <t>CONTRIBUTI IN C/ESERCIZIO DA MINISTERO DELLA SALUTE e  ALTRE AMMINISTRAZIONI STATALI</t>
  </si>
  <si>
    <t xml:space="preserve">MODELL ZUR ERHEBUNG DER ERFOLGSRECHNUNG DER EINRICHTUNGEN DES NATIONALEN GESUNDHEITSDIENSTES </t>
  </si>
  <si>
    <t xml:space="preserve"> </t>
  </si>
  <si>
    <t>JAHR</t>
  </si>
  <si>
    <t xml:space="preserve">JA </t>
  </si>
  <si>
    <t>(Einheiten Euro)</t>
  </si>
  <si>
    <t>BESCHREIBUNG</t>
  </si>
  <si>
    <t>A.1.A.) Beiträge von der Region oder Aut. Prov. für Anteil aus dem RG:</t>
  </si>
  <si>
    <t>A.1.A.1) von der Region oder Aut. Prov. für nicht-verwendungsungebundenen Anteil aus dem regionalen GF</t>
  </si>
  <si>
    <t>A.1.A.1.1) Nicht-verwendungsgebundene Finanzierung</t>
  </si>
  <si>
    <t>A.1.A.1.2) Nicht-verwendungsgebundene festgelegte Finanzierung von der Region</t>
  </si>
  <si>
    <t>A.1.A.1.3) Funktionen</t>
  </si>
  <si>
    <t>A.1.A.1.3.A) Funktionen - Notaufnahme</t>
  </si>
  <si>
    <t>A.1.A.1.3.B) Funktionen - Sonstiges</t>
  </si>
  <si>
    <t>A.1.A.1.4) Festgelegter Betrag für den Betreibsplan gemäß Art. 1, Absatz 528, Gesetz 208/2015</t>
  </si>
  <si>
    <t>A.1.A.2) von der Region oder Aut. Prov. für  zweckgebundenen Anteil aus dem regionalen GF</t>
  </si>
  <si>
    <t>A.1.B.1) von der Region oder Aut. Prov. (außerhalb Fonds)</t>
  </si>
  <si>
    <t>A.1.B.1.1) Beiträge von Region oder Aut. Prov. (außerhalb Fonds) zweckgebunden</t>
  </si>
  <si>
    <t>A.1.B.1.2) Beiträge von Region oder Aut. Prov. (außerhalb Fonds) - Zusätzliche regionale Bilanzmittel zur Deckung der WBS</t>
  </si>
  <si>
    <t>A.1.B.1.3) Beiträge von Region oder Aut. Prov. (außerhalb Fonds) - Zusätzliche regionale Bilanzmittel zur Deckung außerhalb WBS</t>
  </si>
  <si>
    <t>A.1.B.2.1) Beiträge von öffentlichen Sanitätsbetrieben der Region oder Aut. Prov. (außerhalb Fonds) zweckgebunden</t>
  </si>
  <si>
    <t xml:space="preserve">A.1.B.1) Beiträge vom Gesundheitsministerium (außerhalb Fonds) </t>
  </si>
  <si>
    <t>A.1.B.3.2) Beiträge von anderen öffentlichen Subjekten (außerhalb Fonds) zweckgebunden</t>
  </si>
  <si>
    <t>A.1.B.3.3) Beiträge von anderen öffentlichen Subjekten (außerhalb Fonds) G 210/92</t>
  </si>
  <si>
    <t>A.1.B.3.4) Beiträge von anderen öffentlichen Subjekten (außerhalb Fonds) Sonstiges</t>
  </si>
  <si>
    <t>A.1.B.3.5) Beiträge von anderen öffentlichen Subjekten (außerhalb Fonds) - in Anwendung von Artikel 79 Absatz 1-sexies Buchstabe c) des gesetzesvertretendes Dekret 112/2008, umgewandelt durch Gesetz 133/2008 und Gesetz Nr. 191 vom 23. Dezember 2009</t>
  </si>
  <si>
    <t>A.1.C)  Beiträge des Landes für laufende Ausgaben für Forschung</t>
  </si>
  <si>
    <t>A.2.A)  Berichtigung der Beiträge für laufende Ausgaben für Zuweisung an Investitionen - von Region oder Aut. Prov.  für Anteil aus dem regionalen GF</t>
  </si>
  <si>
    <t>A.2.B)  Berichtigung der Beiträge für laufende Ausgaben für Zuweisung an Investitionen - Sonstige Beiträge</t>
  </si>
  <si>
    <t>A.3) Verwendung Rückstellungen für nicht verwendete Anteile von zweckgebundenen Beiträgen der Vorjahre</t>
  </si>
  <si>
    <t>A.3.A) Verwendung Rückstellungen für nicht verwendete Anteile von zweckgebundenen Beiträgen der Vorjahre vonseiten der Region oder Aut. Prov. aus dem nicht-verwendungsgebundenen regionalen GF</t>
  </si>
  <si>
    <t>A.3.A)  Verwendung Rückstellungen für nicht verwendete Anteile von Beiträgen der Vorjahre vonseiten Region oder Aut. Prov. aus dem zweckgebundenen regionalen GF</t>
  </si>
  <si>
    <t>A.3.B) Verwendung Rückstellungen für nicht verwendete Anteile von zweckgebundenen Beiträgen der Vorjahre von öffentlichen Subjekten (außerhalb GF)</t>
  </si>
  <si>
    <t>A.3.D) Verwendung Rückstellungen für nicht verwendete Anteile von zweckgebundenen Anteilen der Vorjahre von Privaten</t>
  </si>
  <si>
    <t>A.4)  Erträge aus Gesundheits- und sozialen Leistungen mit medizinischer Relevanz</t>
  </si>
  <si>
    <t>A.4.A)  Erträge aus Gesundheits- und sozialen Leistungen mit medizinischer Relevanz</t>
  </si>
  <si>
    <t>A.4.A.1)  Erträge aus Gesundheits- und sozialen Leistungen mit medizinischer Relevanz an öffentliche Sanitätsbetriebe der Region</t>
  </si>
  <si>
    <t>A.4.A.1.3) Leistungen in der Notaufnahme ohne anschließende stationäre Aufnahme</t>
  </si>
  <si>
    <t>A.4.A.1.4) Stationäre und teilstationäre psychiatrische Leistungen</t>
  </si>
  <si>
    <t>A.4.A.1.5) Leistungen im Rahmen von File F</t>
  </si>
  <si>
    <t>A.4.A.1.6) Leistungen für Dienste Allgemeinärzte, Kinderärzte freier Wahl und Betreuungskontinuität</t>
  </si>
  <si>
    <t xml:space="preserve">A.4.A.1.7) Leistungen für vertragsgebundene pharmazeutische Dienste </t>
  </si>
  <si>
    <t>A.4.A.1.8) Thermalleistungen</t>
  </si>
  <si>
    <t>A.4.A.1.9)  Leistungen für Krankentransport und Flugrettung</t>
  </si>
  <si>
    <t>A.4.A.1.10) Leistungen der unterstützenden Teilversorgung</t>
  </si>
  <si>
    <t>A.4.A.1.11) Leistungen prothetische Betreuung</t>
  </si>
  <si>
    <t>A.4.A.1.12) Leistungen rehabilitative krankenhausexterne Betreuung</t>
  </si>
  <si>
    <t>A.4.A.1.13) Erlöse für die Abtretung von Blutbestandteilen und Stammzellen</t>
  </si>
  <si>
    <t>A.4.A.1.14) Leistungen der Integrierten Hausbetreuung (IHB)</t>
  </si>
  <si>
    <t>A.4.A.1.15) Sonstige Gesundheits- und soziale Leistungen mit gesundheitlicher Relevanz</t>
  </si>
  <si>
    <t>A.4.A.2)  Erträge aus Gesundheits- und sozialen Leistungen mit medizinischer Relevanz an andere öffentliche Subjekte</t>
  </si>
  <si>
    <t>A.4.A.3)   Erträge aus Gesundheits- und sozialen Leistungen mit medizinischer Relevanz an öffentliche Subjekte außerhalb der Region</t>
  </si>
  <si>
    <t>A.4.A.3.2) Leistungen für ambulante fachärztliche Betreuung</t>
  </si>
  <si>
    <t>A.4.A.3.3) Leistungen Notaufnahme ohne anschließende stationäre Aufnahme</t>
  </si>
  <si>
    <t>A.4.A.3.4) Stationäre und teilstationäre psychiatrische Leistungen</t>
  </si>
  <si>
    <t>A.4.A.3.5) Leistungen im Rahmen von File F</t>
  </si>
  <si>
    <t>A.4.A.3.6) Leistungen für Dienste Allgemeinärzte, Kinderärzte freier Wahl und Betreuungskontinuität</t>
  </si>
  <si>
    <t>A.4.A.3.7) Leistungen für vertragsgebundene pharmazeutische Dienste außerhalb der Region</t>
  </si>
  <si>
    <t>A.4.A.3.8) Thermalleistungen außerhalb der Region</t>
  </si>
  <si>
    <t>A.4.A.3.9) Leistungen für Krankentransport und Flugrettung außerhalb der Region</t>
  </si>
  <si>
    <t>A.4.A.3.10) Sonstige Gesundheits- und soziale Leistungen mit gesundheitlicher Relevanz außerhalb der Region</t>
  </si>
  <si>
    <t>A.4.A.3.11) Leistungen der prothetischen Betreuung bei öffentlichen Subjekten (außerhalb der Region)</t>
  </si>
  <si>
    <t>A.4.A.3.12) Erträge für Abtretung von Blutbestandteilen und Stammzellen außerhalb der Region</t>
  </si>
  <si>
    <t>A.4.A.3.13) Erträge aufgrund der Tarifunterschiede zum Einheitstarif "TUC"</t>
  </si>
  <si>
    <t>A.4.A.3.14) Sonstige an öffentliche Einrichtungen außerhalb der Region erbrachte Gesundheits- und soziale Leistungen mit gesundheitlicher Relevanz</t>
  </si>
  <si>
    <t>A.4.A.3.15) Sonstige Gesundheits- und soziale Leistungen mit gesundheitlicher Relevanz, die nicht über die überregionale Mobilität verrrechnet werden</t>
  </si>
  <si>
    <t>A.4.A.3.15.A) Leistungen für Rehabilitationsbetreuung, die nicht über die überregionale Mobilität verrechnet werden</t>
  </si>
  <si>
    <t>A.4.A.3.15.B) Sonstige Gesundheits- und soziale Leistungen mit gesundheitlicher Relevanz, die nicht über die überregionale Mobilität verrechnet werden</t>
  </si>
  <si>
    <t>A.4.A.3.16) Sonstige Gesundheitsleistungen mit gesundheitlicher Relevanz- Aktive internationale Mobilität</t>
  </si>
  <si>
    <t>A.4.A.3.17) Sonstige Gesundheitsleistungen mit gesundheitlicher Relevanz- Aktive internationale Mobilität erhoben aus AO, AOU, IRCCS.</t>
  </si>
  <si>
    <t>A.4.A.3.18) Sonstige Gesundheits- und soziale Leistungen mit gesundheitlicher Relevanz an Sanitätsbetriebe und ausländische Krankenkassen - (direkt Verrechnet)</t>
  </si>
  <si>
    <t>A.4.B)  Erlöse aus Gesundheits- und sozialen Leistungen mit medizinischer Relevanz bei Privaten für Ansässige außerhalb der Region über die Mobilität verrechnet (Aktive Mobilität)</t>
  </si>
  <si>
    <t>A.4.B.1)  Krankenhausaufenthaltsbezogene Leistungen bei Privaten für Ansässige außerhalb der Region über die Mobilität verrechnet (Aktive Mobilität)</t>
  </si>
  <si>
    <t>A.4.B.2)  Ambulante Leistungen bei Privaten für Ansässige außerhalb der Region über die Moiblität verrechnet  (mobilità attiva)</t>
  </si>
  <si>
    <t xml:space="preserve">A.4.B.3) Leistunden in der Notaufnahme ohne anschließende stationäre Aufnahme bei Privaten für Ansässige außerhalb der Region über die Mobilität verrechnet (Aktive Mobilität) </t>
  </si>
  <si>
    <t>A.4.B.4) Leistungen im Rahmen von File F von Privaten für Ansässige außerhalb der Region über die Mobilität verrechnet (Aktive Mobilität)</t>
  </si>
  <si>
    <t>A.4.B.5)  Sonstige Gesundheits- und soziale Leistungen mit gesundheitlicher Relevanz bei Privaten an Ansässige außerhalb Provinz über die Mobilität verrechnet (Aktive Mobilität)</t>
  </si>
  <si>
    <t>A.4.C)  Erträge aus Gesundheits- und sozialen Leistungen mit medizinischer Relevanz an Private</t>
  </si>
  <si>
    <t>A.4.D)  Erlöse aus Gesundheitsleistungen, durchgeführt im Rahmen der Intramoeniatätigkeit</t>
  </si>
  <si>
    <t>A.4.D.1) Erlöse aus als Intramoenia-Tätigkeit erbrachten Gesundheitsleistungen - Krankenhausbereich</t>
  </si>
  <si>
    <t>A.4.D.2) Erlöse aus als Intramoenia-Tätigkeit erbrachten Gesundheitsleistungen - Facharztbereich</t>
  </si>
  <si>
    <t>A.4.D.3) Erlöse aus als Intramoenia-Tätigkeit erbrachten Gesundheitsleistungen - Bereich öffentliches Gesundheitswesen</t>
  </si>
  <si>
    <t>A.4.D.4) Erlöse aus als Intramoenia-Tätigkeit erbrachten Gesundheitsleistungen - Beratungen (ex Art. 55 Abs.1 Buchst. c), d) und ex Art. 57-58)</t>
  </si>
  <si>
    <t>A.4.D.5) Erlöse aus als Intramoenia-Tätigkeit erbrachten Gesundheitsleistungen - Beratungen (ex Art. 55 Abs.1 Buchst. c), d) und ex Art. 57-58) (öffentliche Sanitätsbetriebe der Region)</t>
  </si>
  <si>
    <t>A.4.D.6) Erlöse aus als Intramoenia-Tätigkeit erbrachten Gesundheitsleistungen - Sonstiges</t>
  </si>
  <si>
    <t>A.4.D.7) Erträge aus als Intramoenia-Tätigkeit erbrachten Gesundheitsleistungen - Sonstiges (Öffentliche Sanitätsbetriebe der Region)</t>
  </si>
  <si>
    <t>A.5) Kostenbeiträge, Rückerlangungen und Rückerstattungen</t>
  </si>
  <si>
    <t>A.5.B) Kostenbeiträge, Rückerlangungen und Rückerstattungen von der Region</t>
  </si>
  <si>
    <t>A.5.B.1) Rückzahlung für Lohnkosten an die Region abgeordnetes Personal des Sanitätsbetriebes</t>
  </si>
  <si>
    <t>A.5.B.2) Sonstige Kostenbeiträge, Rückerlangungen und Rückerstattungen vonseiten der Region</t>
  </si>
  <si>
    <t>A.5.C) Kostenbeiträge, Rückerlangungen und Rückerstattungen vonseiten öffentlicher Sanitätsbetriebe der Region</t>
  </si>
  <si>
    <t>A.5.C.1) Rückzahlung für Lohnkosten an andere öffentliche Sanitätsbetriebe der Region abgeordnetes Personal des Sanitätsbetriebes</t>
  </si>
  <si>
    <t>A.5.C.2) Rückerstattungen für den Ankauf von Gütern durch öffentliche Sanitätsbetriebe der Region</t>
  </si>
  <si>
    <t>A.5.C.3) Sonstige Kostenbeiträge, Rückerstattungen und Rückerlangungen vonseiten öffentlicher Sanitätsbetrieb der Region</t>
  </si>
  <si>
    <t>A.5.C.4) Sonstige Kostenbeiträge, Rückerstattungen und Rückerlangungen vonseiten der Region - GSA</t>
  </si>
  <si>
    <t>A.5.D.1) Rückzahlung für Lohnkosten an andere öffentliche Subjekte abgeordnetes Personal des Sanitätsbetriebes</t>
  </si>
  <si>
    <t>A.5.D.2) Kostenbeiträge für den Ankauf von Gütern vonseiten anderer öffentlicher Subjekte</t>
  </si>
  <si>
    <t>A.5.E.1) Pay-Back Rückvergütungen von pharmazeutischen Betrieben</t>
  </si>
  <si>
    <t>A.5.E.2) Pay-back-Rückvergütungen für Medizinprodukte</t>
  </si>
  <si>
    <t>A.5.E.3) Sonstige Kostenbeiträge, Rückerstattungen und Rückerlangungen von Privaten</t>
  </si>
  <si>
    <t>A.6) Kostenbeteiligungen für Gesundheitsleistungen (Ticket)</t>
  </si>
  <si>
    <t>A.6.A)  Kostenbeteiligungen für Gesundheitsleistungen - Ticket für ambulante fachärztliche Betreuung</t>
  </si>
  <si>
    <t>A.6.B)  Beteiligungen an Kosten für Gesundheitsleistungen - Ticket Notaufnahme</t>
  </si>
  <si>
    <t>A.6.C)  Kostenbeteiligungen für Gesundheitsleistungen (Ticket) - Sonstiges</t>
  </si>
  <si>
    <t>A.9.A) Erlöse für nicht-medizische Leistungen</t>
  </si>
  <si>
    <t>B.1.A)  Ankauf von Gesundheitsgütern</t>
  </si>
  <si>
    <t>B.1.A.1.3) Sauerstoff und andere medizinische Gase</t>
  </si>
  <si>
    <t>B.1.A.1.4.1) Blutprodukte aus regionaler öffentlicher Herstellung (öffentliche Sanitätsbetriebe der Region) -Mobilität innerhalb der Region</t>
  </si>
  <si>
    <t>B.1.A.1.4.2) Blutprodukte aus regionaler öffentlicher Herstellung (öffentliche Sanitätsbetriebe der Region) - Mobilitätaußerhalb der Region</t>
  </si>
  <si>
    <t>B.1.A.1.4.3) Blutprodukte aus regionaler Herstellung von anderen Einrichtungen</t>
  </si>
  <si>
    <t>B.1.A.7) Tierärztliches Material und Produkte</t>
  </si>
  <si>
    <t>B.1.A.8) Sonstige Gesundheitsgüter und Produkte:</t>
  </si>
  <si>
    <t>B.1.A.9)  Gesundheitsgüter und Produkte von öffentlichen Sanitätsbetrieben der Region</t>
  </si>
  <si>
    <t>B.1.A.9.1)  Pharmazeutische Produkte und Blutprodukte</t>
  </si>
  <si>
    <t>B.1.A.9.3) Medizinprodukte</t>
  </si>
  <si>
    <t>B.1.A.9.4)  Diätprodukte</t>
  </si>
  <si>
    <t>B.1.A.9.5) Material für die Prophylaxe (Impfungen)</t>
  </si>
  <si>
    <t>B.1.A.9.6)  Chemische Produkte</t>
  </si>
  <si>
    <t>B.1.A.9.7)  Tierärztliches Material und Produkte</t>
  </si>
  <si>
    <t xml:space="preserve">B.1.A.9.8)  Sonstige medizinische Güter und Produkte </t>
  </si>
  <si>
    <t>B.1.B)  Ankauf von nicht-medizinischen Gütern</t>
  </si>
  <si>
    <t>B.1.B.4) Elektronische Datenträger und Schreibwaren</t>
  </si>
  <si>
    <t>B.1.B.6) Sonstige nicht-medizinische Güter und Produkte</t>
  </si>
  <si>
    <t>B.1.B.7)  Nicht-medizinische Güter und Produkte von öffentlichen Sanitätsbetrieben der Region</t>
  </si>
  <si>
    <t>B.2.A)   Ankauf von Gesundheitsdiensten</t>
  </si>
  <si>
    <t>B.2.A.1) Ankauf von Gesundheitsdiensten - Basismedizin</t>
  </si>
  <si>
    <t>B.2.A.2) Ankauf von Gesundheitsdiensten - Pharmazeutische Betreuung</t>
  </si>
  <si>
    <t xml:space="preserve">B.2.A.3) Ankauf von Gesundheitsdiensten für ambulante fachärztliche Betreuung </t>
  </si>
  <si>
    <t>B.2.A.3.2) Leistungen in der Notaufnahme ohne anschließende stationäre Aufnahme - von öffentlichen Einrichtungen (öffentliche Sanitätsbetriebe der Region)</t>
  </si>
  <si>
    <t>B.2.A.3.3) - bei öffentlichen Subjekten (sonstige öffentliche Subjekte der Region)</t>
  </si>
  <si>
    <t>B.2.A.3.4) Leistungen in der Notaufnahme ohne anschließende stationäre Aufnahme - von öffentlichen Einrichtungen (sonstige öffentliche Subjekte der Region)</t>
  </si>
  <si>
    <t>B.2.A.3.5) - bei öffentlichen Subjekten (außerhalb der Region)</t>
  </si>
  <si>
    <t>B.2.A.3.6) Leistungen in der Notaufnahme ohne anschließende stationäre Aufnahme - von öffentlichen Einrichtungen (außerhalb der Region)</t>
  </si>
  <si>
    <t>B.2.A.3.7) - bei privaten Subjekten - SUMAI-Ärzte</t>
  </si>
  <si>
    <t>B.2.A.3.8) - bei privaten Subjekten</t>
  </si>
  <si>
    <t>B.2.A.3.8.A) Gesundheitsdienste für fachärztliche Betreuung bei privaten IRCCS und privaten Polikliniken</t>
  </si>
  <si>
    <t>B.2.A.3.8.B) Gesundheitsdienste für Leistungen in der Notaufnahme ohne anschließende stationäre Aufnahme - von privaten IRCCS und Polikliniken</t>
  </si>
  <si>
    <t>B.2.A.3.8.C) Gesundheitsdienste für fachärztliche Betreuung bei als privat eingestuften Krankenhäusern</t>
  </si>
  <si>
    <t xml:space="preserve">B.2.A.3.8.D) Gesundheitsdienste für Leistungen in der Notaufnahme ohne anschließende stationäre Aufnahme - von als privat eingestuften Krankenhäusern </t>
  </si>
  <si>
    <t>B.2.A.3.8.C) Gesundheitsdienste für fachärztliche Betreuung bei privaten Pflegeheimen</t>
  </si>
  <si>
    <t>B.2.A.3.8.F) Gesundheitsdienste für Leistungen in der Notaufnahme ohne anschließende stationäre Aufnahme - von Privatkliniken</t>
  </si>
  <si>
    <t>B.2.A.3.8.D) Gesundheitsdienste für fachärztliche Betreuung bei sonstigen privaten Subjekten</t>
  </si>
  <si>
    <t>B.2.A.3.8.H) Gesundheitsdienste für Leistungen in der Notaufnahme ohne anschließende stationäre Aufnahme - von anderen privaten Einrichtungen</t>
  </si>
  <si>
    <t>B.2.A.3.9) - bei privaten Subjekten für nicht ansässige Bürger - außerhalb der Region (aktive Mobilität mit Verrechnung)</t>
  </si>
  <si>
    <t>B.2.A.3.10) Gesundheitsdienste für Leistungen in der Notaufnahme ohne anschließende stationäre Aufnahme - von privaten Einrichtungen für nicht im Land ansässige Bürger - Außerhalb der Region (aktive verrechnete Mobilität)</t>
  </si>
  <si>
    <t xml:space="preserve">B.2.A.4) Ankauf von Gesundheitsdiensten für Rehabilitationsbetreuung </t>
  </si>
  <si>
    <t xml:space="preserve">B.2.A.5) Ankauf von Gesundheitsdiensten für ergänzende Betreuung </t>
  </si>
  <si>
    <t xml:space="preserve">B.2.A.6) Ankauf von Gesundheitsdiensten für prothetische Betreuung </t>
  </si>
  <si>
    <t xml:space="preserve">B.2.A.7) Ankauf von Gesundheitsdiensten für Krankenhausbetreuung </t>
  </si>
  <si>
    <t>B.2.A.7.4.A) Gesundheitsdienste für Krankenhausbetreuung bei privaten IRCCS und privaten Polikliniken</t>
  </si>
  <si>
    <t>B.2.A.7.4.B) Gesundheitsdienste für Krankenhausbetreuung bei als privat eingestuften Krankenhäusern</t>
  </si>
  <si>
    <t>B.2.A.7.4.C) Gesundheitsdienste für Krankenhausbetreuung bei privaten Pflegeheimen</t>
  </si>
  <si>
    <t>B.2.A.7.4.D) Gesundheitsdienste für Krankenhausbetreuung bei sonstigen privaten Subjekten</t>
  </si>
  <si>
    <t>B.2.A.8)  Ankäufe von stationären und teilstationären psychiatrischen Leistungen</t>
  </si>
  <si>
    <t>B.2.A.8.3) - bei öffentlichen Subjekten (außerhalb der Region) - ohne Verrechnung</t>
  </si>
  <si>
    <t>B.2.A.8.5) - bei privaten Subjekten (außerhalb der Region)</t>
  </si>
  <si>
    <t xml:space="preserve">B.2.A.9)  Ankäufe von Leistungen für die Verteilung von Medikamenten im Rahmen von File F </t>
  </si>
  <si>
    <t>B.2.A.9.6) - bei privaten Subjekten für nicht ansässige Bürger - außerhalb der Region (aktive Mobilität mit Verrechnung)</t>
  </si>
  <si>
    <t>B.2.A.10)  Ankäufe von vertragsgebundenen Thermalleistungen</t>
  </si>
  <si>
    <t>B.2.A.11) Ankäufe von Leistungen für Krankentransport</t>
  </si>
  <si>
    <t>B.2.A.11.1) - bei öffentlichen Subjekten (öffentliche Sanitätsbetriebe der Region) - Mobilität innerhalb der Region</t>
  </si>
  <si>
    <t>B.2.A.11.2) - bei öffentlichen Subjekten (sonstige öffentliche Subjekte der Region)</t>
  </si>
  <si>
    <t>B.2.A.11.3) - bei öffentlichen Subjekten (außerhalb der Region)</t>
  </si>
  <si>
    <t>B.2.A.12)  Ankäufe von sozialen- und Gesundheitsleistungen von medizinischer Relevanz</t>
  </si>
  <si>
    <t>B.2.A.12.1.A) Integrierte Hausbetreuung (IHB)</t>
  </si>
  <si>
    <t>B.2.A.12.1.B) Sonstige Gesundheits- und soziale Leistungen mit gesundheitlicher Relevanz</t>
  </si>
  <si>
    <t>B.2.A.12.3) - bei öffentlichen Subjekten (Außerhalb der Region) - Ankäufe von anderen sozialen Leistungen gesundheitlicher Relevanz erbracht an öffentliche Subjekte außerhalb der Region</t>
  </si>
  <si>
    <t>B.2.A.12.4) - bei öffentlichen Subjekten (außerhalb der Region) ohne Verrechnung</t>
  </si>
  <si>
    <t>B.2.A.12.5) - bei privaten Subjekten (innerhalb der Region)</t>
  </si>
  <si>
    <t>B.2.A.12.6) - bei privaten Subjekten (außerhalb der Region)</t>
  </si>
  <si>
    <t>B.2.A.13) Beteiligungen an das Personal für freiberufliche Leistungen (Intramoenia)</t>
  </si>
  <si>
    <t>B.2.A.13.1) Beteiligungen an das Personal für freiberufliche Leistungen Intramoenia - Krankenhausbereich</t>
  </si>
  <si>
    <t xml:space="preserve">B.2.A.14) Rückerstattungen, Zuweisungen und Gesundheitsbeiträge </t>
  </si>
  <si>
    <t>B.2.A.14.1) Beiträge an ehrenamtliche Vereine</t>
  </si>
  <si>
    <t>B.2.A.14.7)  Rückerstattungen, Zuweisungen und Beiträge an die Region - GSA</t>
  </si>
  <si>
    <t>B.2.A.15)  Beratungen, Zusammenarbeiten, Zeitarbeit, andere gesundheitliche und sozialen Arbeitsleistungen</t>
  </si>
  <si>
    <t>B.2.A.15.1) Gesundheits- und soziale Beratungen von öffentlichen Sanitätsbetrieben der Region</t>
  </si>
  <si>
    <t>B.2.A.15.2) Gesundheits- und soziale Beratungen von Dritten - Sonstige öffentliche Subjekte</t>
  </si>
  <si>
    <t>B.2.A.15.3) Beratungen, Zusammenarbeiten, Zeitarbeit, andere gesundheitliche und soziale Arbeitsleistungen bei privaten Subjekten</t>
  </si>
  <si>
    <t>B.2.A.15.3.A) Gesundheitsberatungen bei privaten Subjekten - Artikel 55, Abs. 2, CCNL 8 Juni 2000</t>
  </si>
  <si>
    <t>B.2.A.15.3.B) Sonstige Gesundheits- und soziale Beratungen bei privaten Subjekten</t>
  </si>
  <si>
    <t>B.2.A.15.3.C) Koordinierte und kontinuierliche gesundheitliche und soziale Zusammenarbeit bei privaten Subjekten</t>
  </si>
  <si>
    <t>B.2.A.15.3.D) Vergütungen für Universitätspersonal -  Bereich Gesundheit</t>
  </si>
  <si>
    <t>B.2.A.15.3.E) Zeitarbeit - Bereich Gesundheit</t>
  </si>
  <si>
    <t>B.2.A.15.3.F) Sonstige Zusammenarbeiten und Arbeitsleistungen - Bereich Gesundheit</t>
  </si>
  <si>
    <t>B.2.A.15.4) Erstattung von Lohnkosten für anderweitig tätiges Gesundheitspersonal</t>
  </si>
  <si>
    <t>B.2.A.15.4.A) Erstattungen der Lohnkosten für bei anderen öffentlichen Sanitätsbetrieben der Region tätiges Gesundheitspersonal</t>
  </si>
  <si>
    <t>B.2.A.15.4.B) Erstattungen der Lohnkosten für bei Regionen, öffentlichen Subjekten und Universitäten tätiges Gesundheitspersonal</t>
  </si>
  <si>
    <t>B.2.A.15.4.C) Erstattungen der Lohnkosten für bei Betrieben anderer Regionen tätiges Gesundheitspersonal (außerhalb der Region)</t>
  </si>
  <si>
    <t>B.2.A.16) Sonstige Gesundheits- und Sozialdienste  von medizinischer Relevanz</t>
  </si>
  <si>
    <t>B.2.A.16.1)  Sonstige Gesundheits- und Sozialdienste von medizinischer Relevanz von öffentlichen Subjekten - öffentliche Sanitätsbetriebe der Region</t>
  </si>
  <si>
    <t>B.2.A.16.2) Sonstige Gesundheits- und Sozialdienste von medizinischer Relevanz von öffentlichen Subjekten - sonstige öffentliche Subjekte der Region</t>
  </si>
  <si>
    <t>B.2.A.16.3) Sonstige Gesundheits- und Sozialdienste von medizinischer Relevanz von öffentlichen Subjekten (außerhalb der Region)</t>
  </si>
  <si>
    <t>B.2.A.16.4) Sonstige Gesundheitsdienste bei privaten Subjekten</t>
  </si>
  <si>
    <t>B.2.A.16.5) Aufwendungen für Gesundheitsdienste- internationale passive Mobilität</t>
  </si>
  <si>
    <t>B.2.A.16.6)  Aufwendungen für Gesundheitsdienste- internationale passive Mobilität von den SB erhoben</t>
  </si>
  <si>
    <t>B.2.A.16.7) Aufwendungen für Gesundheitsleistungen von ausländischen Sanitätsbetreiben erbracht (direkt verrechnet)</t>
  </si>
  <si>
    <t xml:space="preserve">B.2.A.17) Kosten aufgrund der Tarifunterschiede zum Einheitstarif "TUC" </t>
  </si>
  <si>
    <t>B.2.B) Ankauf von nicht-medizinischen Leistungen</t>
  </si>
  <si>
    <t>B.2.B.1) Nicht-medizinische Leistungen</t>
  </si>
  <si>
    <t>B.2.B.1.3.A)   Mensa für das bedienstete Personal</t>
  </si>
  <si>
    <t>B.2.B.1.3.B)   Mensa Patienten</t>
  </si>
  <si>
    <t>B.2.B.1.6) (nicht-medizinische) Transportleistungen</t>
  </si>
  <si>
    <t>B.2.B.1.12) Sonstige nicht-medizinische Leistungen</t>
  </si>
  <si>
    <t>B.2.B.1.12.A) Sonstige nicht-medizinische Leistungen von öffentlichen Subjekten (öffentliche Sanitätsbetriebe der Region)</t>
  </si>
  <si>
    <t>B.2.B.1.12.B) Sonstige nicht-medizinische Leistungen von sonstigen öffentlichen Subjekten</t>
  </si>
  <si>
    <t>B.2.B.1.12.C) Sonstige nicht-medizinische Leistungen bei privaten Subjekten</t>
  </si>
  <si>
    <t xml:space="preserve">B.2.B.2)  Beratungen, Zusammenarbeiten, Zeitarbeit, andere nicht-medizinische Arbeitsleistungen </t>
  </si>
  <si>
    <t>B.2.B.2.1) Nicht-medizinische Beratungen von öffentlichen Sanitätsbetrieben der Region</t>
  </si>
  <si>
    <t>B.2.B.2.2) Nicht-medizinische Beratungen von Dritten - Sonstige öffentliche Subjekte</t>
  </si>
  <si>
    <t>B.2.B.2.3) Beratungen, Zusammenarbeiten, Zeitarbeit, andere nicht-medizinische Arbeitsleistungen bei privaten Subjekten</t>
  </si>
  <si>
    <t>B.2.B.2.3.A) Nicht-medizinische Beratungen von privaten Subjekten</t>
  </si>
  <si>
    <t>B.2.B.2.3.B) Nicht-medizinische koordinierte und kontinuierliche Zusammenarbeit bei privaten Subjekten</t>
  </si>
  <si>
    <t xml:space="preserve">B.2.B.2.3.C) Vergütungen für Universitätspersonal - nicht-medizinischer Bereich </t>
  </si>
  <si>
    <t xml:space="preserve">B.2.B.2.3.D) Zeitarbeit - nicht-medizinischer Bereich </t>
  </si>
  <si>
    <t xml:space="preserve">B.2.B.2.3.E) Sonstige Zusammenarbeiten und Arbeitsleistungen - nicht-medizinischer Bereich </t>
  </si>
  <si>
    <t xml:space="preserve">B.2.B.2.3.F) Sonstige nicht-medizinische Beratungen von privaten Subjekten - in Anwendung von Artikel 79 Absatz 1-sexies Buchstabe c) des gesetzesvertretenden Dekrets 112/2008, umgewandelt durch Gesetz 133/2008 und Gesetz Nr. 191 vom 23. Dezember 2009. </t>
  </si>
  <si>
    <t>B.2.B.2.4) Erstattung von Lohnkosten für anderweitig tätiges nicht-medizinisches Personal</t>
  </si>
  <si>
    <t>B.2.B.2.4.A) Erstattungen der Lohnkosten für bei anderen öffentlichen Sanitätsbetrieben der Region tätiges nicht-medizinisches Personal</t>
  </si>
  <si>
    <t>B.2.B.2.4.B) Erstattungen der Lohnkosten für bei Regionen, öffentlichen Subjekten und Universitäten tätiges nicht-medizinisches Personal</t>
  </si>
  <si>
    <t>B.2.B.2.4.C) Erstattungen der Lohnkosten für bei Betrieben anderer Regionen tätiges nicht-medizinisches Personal (außerhalb der Region)</t>
  </si>
  <si>
    <t xml:space="preserve">B.2.B.3) (externe und interne) Ausbildung </t>
  </si>
  <si>
    <t xml:space="preserve">B.3) (ordentliche und an Dritte vergebene) Instandhaltung und Reparaturen </t>
  </si>
  <si>
    <t>B.3.C) Instandhaltung und Reparaturen von medizinischen und wissenschaftlichen Geräten</t>
  </si>
  <si>
    <t>B.4)  Nutzung von Gütern Dritter</t>
  </si>
  <si>
    <t>B.4.A)  Passive Mieten</t>
  </si>
  <si>
    <t>B.4.B.1) Gebühren für Miete - Bereich Gesundheit</t>
  </si>
  <si>
    <t>B.4.B.2) Gebühren für Miete - nicht-medizinischer Bereich</t>
  </si>
  <si>
    <t>B.4.C.1) Raten für Leasing - Bereich Gesundheit</t>
  </si>
  <si>
    <t>B.4.C.2) Raten für Leasing - nicht-medizinischer Bereich</t>
  </si>
  <si>
    <t>B.4.D)  Raten für project financing</t>
  </si>
  <si>
    <t>Gesamte Personalkosten</t>
  </si>
  <si>
    <t xml:space="preserve">B.5)  Personal des Sanitätsstellenplans </t>
  </si>
  <si>
    <t>B.5.B.2) Kosten für nicht leitendes Personal des Sanitätsstellenplans - befristete Beschäftigung</t>
  </si>
  <si>
    <t xml:space="preserve">B.6)  Personal des Fachstellenplans </t>
  </si>
  <si>
    <t>B.7)  Personal des technischen Stellenplans</t>
  </si>
  <si>
    <t>B.7.A) Kosten für leitendes Personal des technischen Stellenplans</t>
  </si>
  <si>
    <t>B.8)  Personal des Verwaltungsstellenplans</t>
  </si>
  <si>
    <t>B.8.A) Kosten für leitendes Personal des Verwaltungsstellenplans</t>
  </si>
  <si>
    <t>B.9) Verschiedene Aufwendungen der Gebarung</t>
  </si>
  <si>
    <t>B.9.C) Sonstige verschiedene Aufwendungen der Gebarung</t>
  </si>
  <si>
    <t>B.9.C.3)  Sonstige verschiedene Aufwendungen der Gebarung von  öffentlichen Sanitätsbetrieben der Region</t>
  </si>
  <si>
    <t>B.9.C.4)  Sonstige verschiedene Aufwendungen der Gebarung - zur Selbstversicherung</t>
  </si>
  <si>
    <t>Gesamtabschreibung</t>
  </si>
  <si>
    <t>B.11.A) Abschreibungen der Gebäude</t>
  </si>
  <si>
    <t>B.11.A.1) Abschreibungen der nicht-instrumentalen verfügbaren Gebäude</t>
  </si>
  <si>
    <t>B.11.A.2) Abschreibungen der instrumentalen nicht verfügbaren Gebäude</t>
  </si>
  <si>
    <t>B.11.B) Abschreibungen anderes materielles Anlagevermögen</t>
  </si>
  <si>
    <t>B.12) Abwertung des Anlagevermögens und der Forderungen</t>
  </si>
  <si>
    <t>B.12.A) Abwertung des immateriellen und des materiellen Anlagevermögens</t>
  </si>
  <si>
    <t>B.12.B) Abwertung der Forderungen</t>
  </si>
  <si>
    <t>B.13) Veränderungen der Restbestände</t>
  </si>
  <si>
    <t>B.13.A) Veränderungen der gesundheitlichen Restbestände</t>
  </si>
  <si>
    <t>B.13.A.1) Pharmazeutische Produkte und Blutprodukte</t>
  </si>
  <si>
    <t>B.13.A.2) Blut und Blutprodukte</t>
  </si>
  <si>
    <t>B.13.A.3) Heilbehelfe</t>
  </si>
  <si>
    <t>B.13.A.4) Diätprodukte</t>
  </si>
  <si>
    <t>B.13.A.5) Material für die Prophylaxe (Impfungen)</t>
  </si>
  <si>
    <t>B.13.A.6) Chemische Produkte</t>
  </si>
  <si>
    <t>B.13.A.7) Tierärztliches Material und Produkte</t>
  </si>
  <si>
    <t>B.13.A.8)  Sonstige medizinische Güter und Produkte</t>
  </si>
  <si>
    <t>B.13.B) Veränderungen der nicht-medizinischen Restbestände</t>
  </si>
  <si>
    <t>B.13.B.1) Lebensmittel</t>
  </si>
  <si>
    <t>B.13.B.2) Kleidung, Reinigungs- und Haushaltsmaterial</t>
  </si>
  <si>
    <t>B.13.B.3) Brenn-, Treib- und Schmierstoffe</t>
  </si>
  <si>
    <t>B.13.B.4) Elektronische Datenträger und Schreibwaren</t>
  </si>
  <si>
    <t>B.13.B.5) Material für die Instandhaltung</t>
  </si>
  <si>
    <t xml:space="preserve">B.13.B.6) Sonstige nicht-medizinische Güter und Produkte </t>
  </si>
  <si>
    <t>B.14) Rückstellungen des Geschäftsjahres</t>
  </si>
  <si>
    <t>B.14.A) Rückstellungen für Risiken</t>
  </si>
  <si>
    <t>B.14.A.1) Rückstellungen für Risiken aus Zivilklagen und Prozesskosten</t>
  </si>
  <si>
    <t>B.14.A.2) Rückstellungen für Risiken aus Streitfällen mit abhängig beschäftigtem Personal</t>
  </si>
  <si>
    <t>B.14.A.3) Rückstellungen für Risiken, die mit dem Ankauf von Gesundheitsleistungen bei privaten Subjekten zusammenhängen</t>
  </si>
  <si>
    <t>B.14.A.4) Rückstellungen für Direktdeckung der Risiken (Selbstversicherung)</t>
  </si>
  <si>
    <t>B.14.A.5) Rückstellungen für Selbstbehalt der Versicherung</t>
  </si>
  <si>
    <t>B.14.A.5)  Sonstige Rückstellungen für Risiken</t>
  </si>
  <si>
    <t>B.14.A.7)  Sonstige Rückstellungen für Verzugszinsen</t>
  </si>
  <si>
    <t>B.14.B) Rückstellungen für Leistungsprämie (SUMAI-Ärzte)</t>
  </si>
  <si>
    <t>B.14.C) Rückstellungen für nicht verwendete Anteile der zielgerichteten und zweckgebundenen Beiträge</t>
  </si>
  <si>
    <t>B.14.C.1) Rückstellungen für nicht verwendete Anteile der Beiträge von der Region und Aut. Prov. für nicht-verwendungsgebundene Finanzierungen</t>
  </si>
  <si>
    <t>B.14.C.2)  Rückstellungen für nicht verwendete Anteile der Beiträge von der Region oder Aut. Prov. für Anteil am zweckgebundenen GF</t>
  </si>
  <si>
    <t xml:space="preserve">B.14.C.3)  Rückstellungen für nicht verwendete Anteile der zweckgebundenen Beiträge von öffentlichen Subjekten (außerhalb Fonds) </t>
  </si>
  <si>
    <t>B.14.C.4) Rückstellungen für nicht verwendete Anteile der Beiträge von öffentlichen Subjekten für Forschung</t>
  </si>
  <si>
    <t>B.16.C.5)  Rückstellungen für nicht verwendete Anteile der zweckgebundenen Beiträge von Privaten</t>
  </si>
  <si>
    <t>B.14.C.6)  Rückstellungen für nicht verwendete Anteile der Beiträge von privaten Subjekten für Forschung</t>
  </si>
  <si>
    <t>B.14.D.1) Rückstellungen Vertragsverlängerungen für Allgemeinärzte/Kinderärzte freier Wahl/Betreuungskontinuität</t>
  </si>
  <si>
    <t>B.14.D.2) Rückstellungen Vertragsverlängerungen für SUMAI-Ärzte</t>
  </si>
  <si>
    <t xml:space="preserve">B.14.D.3) Rückstellungen Vertragsverlängerungen: leitendes ärztliches Personal </t>
  </si>
  <si>
    <t>B.14.D.4)  Rückstellungen Vertragsverlängerungen: leitendes nicht ärztliches Personal</t>
  </si>
  <si>
    <t>B.14.D.5) Rückstellungen Vertragsverlängerungen: nicht leitendes Personal</t>
  </si>
  <si>
    <t>B.14.D.6) Rückstellungen für Abfertigungen des Personals</t>
  </si>
  <si>
    <t xml:space="preserve">B.14.D.7)  Rückstellungen für Ruhestandsbehandlung und Ähnliches </t>
  </si>
  <si>
    <t>B.14.D.8)  Rückstellungen für Zusatzrentenfonds</t>
  </si>
  <si>
    <t>B.14.D.9) Rückstellungen für Produktivitätssteigerungsprämien für technische Aufgaben Art. 113 gesetzesvertretendes Dekret 50/2016</t>
  </si>
  <si>
    <t>B.16.D.10) Sonstige Rückstellungen</t>
  </si>
  <si>
    <t>C.2.D) Sonstige nicht genannte Finanzerträge</t>
  </si>
  <si>
    <t>C.2.E) Wechselkursgewinne</t>
  </si>
  <si>
    <t>C.3.A) Passivzinsen für Kassenbevorschussungen</t>
  </si>
  <si>
    <t>C.4.B) Wechselkursverluste</t>
  </si>
  <si>
    <t>E) Außerordentliche Aufwendungen und Erträge</t>
  </si>
  <si>
    <t xml:space="preserve">E.1.B.2.1) Außerordentliche Erträge für aktive Anteile des zweckgebundenen GF </t>
  </si>
  <si>
    <t>E.1.B.2.2) Außerordentliche Erträge gegenüber öffentlichen Sanitätsbetrieben der Region</t>
  </si>
  <si>
    <t>E.1.B.2.3) Außerordentliche Erträge gegenüber Dritten</t>
  </si>
  <si>
    <t>E.1.B.2.3.A) Außerordentliche Erträge gegenüber Dritten betreffend überregionale Mobilität</t>
  </si>
  <si>
    <t>E.1.B.2.3.B) Außerordentliche Erträge gegenüber Dritten betreffend das Personal</t>
  </si>
  <si>
    <t>E.1.B.2.3.C) Außerordentliche Erträge gegenüber Dritten betreffend die Konventionen mit Hausärzten</t>
  </si>
  <si>
    <t>E.1.B.2.3.D) Außerordentliche Erträge gegenüber Dritten betreffend die Konventionen für fachärztliche Betreuung</t>
  </si>
  <si>
    <t>E.1.B.2.3.E) Außerordentliche Erträge gegenüber Dritten betreffend den Ankauf von Gesundheitsleistungen von akkreditierten Anbietern</t>
  </si>
  <si>
    <t>E.1.B.2.3.F) Außerordentliche Erträge gegenüber Dritten betreffend den Ankauf von Gütern und Dienstleistungen</t>
  </si>
  <si>
    <t>E.1.B.2.3.G) Sonstige außerordentliche Erträge</t>
  </si>
  <si>
    <t>E.2.B.3.2.B.2) Außerordentliche Aufwendungen gegenüber Dritten betreffend das Personal - nicht ärztliches leitendes Personal</t>
  </si>
  <si>
    <t>E.2.B.3.2.E) Außerordentliche Aufwendungen gegenüber Dritten betreffend den Ankauf von Gesundheitsleistungen von akkreditierten Anbietern</t>
  </si>
  <si>
    <t>E.2.B.5) Sonstige außerordentliche Aufwendungen</t>
  </si>
  <si>
    <t>Y) Steuern und Gebühren</t>
  </si>
  <si>
    <t>Y.1.B) IRAP betreffend bedienstetes Personal gleichgestellte Mitarbeiter und Personal</t>
  </si>
  <si>
    <t>Y.1.C) IRAP betreffend freiberufliche Tätigkeit (Intramoenia)</t>
  </si>
  <si>
    <t>Insgesamt Steuern und Gebühren (Y)</t>
  </si>
  <si>
    <t>Der Verwaltungsdirektor</t>
  </si>
  <si>
    <t>AUTONOME PROVINZ BOZEN</t>
  </si>
  <si>
    <t>NICHT KRANKENHAUSAUFENTHALTSBEZOGENE GESUNDHEITSLEISTUNGEN FÜR AUSLÄNDISCHE SANITÄTSBETRIEBE (VERRECHNETE MOBILITÄT)</t>
  </si>
  <si>
    <t>Erlöse aus Gesundheitsleistungen und sozial-gesundheitlichen Leistungen von gesundheitlicher Relevanz</t>
  </si>
  <si>
    <t>Erlöse aus Gesundheitsleistungen und sozial-gesundheitlichen Leistungen - an öffentliche Sanitätsbetriebe</t>
  </si>
  <si>
    <t>Erlöse aus Gesundheitsleistungen und sozial-gesundheitlichen Leistungen - sonstige</t>
  </si>
  <si>
    <t>Erlöse aus Gesundheitsleistungen und sozial-gesundheitlichen Leistungen - Intramoenia</t>
  </si>
  <si>
    <t xml:space="preserve">Rückerstattungen, Zuweisungen und Gesundheitsbeiträge </t>
  </si>
  <si>
    <t>Ankauf von nicht-medizinischen Leistungen</t>
  </si>
  <si>
    <t>Nicht-medizinische Leistungen</t>
  </si>
  <si>
    <t>Beratungen, Zusammenarbeiten, Zeitarbeit, andere nicht-medizinische Arbeitsleistungen</t>
  </si>
  <si>
    <t>Veränderungen der gesundheitlichen Restbestände</t>
  </si>
  <si>
    <t>Veränderungen der nicht-medizinischen Restbestände</t>
  </si>
  <si>
    <t>Beiträge von Region oder Aut. Prov. (außerhalb Fond) - zweckgebunden</t>
  </si>
  <si>
    <t>Beiträge von Region oder Aut. Prov. (außerhalb Fond) - zusätzliche Bilanzmittel zur Deckung zusätzliche WBS</t>
  </si>
  <si>
    <t>Ankäufe von Gütern</t>
  </si>
  <si>
    <t>Ankäufe von Gesundheitsgütern</t>
  </si>
  <si>
    <t>Ankäufe von nicht-medizinischen Gütern</t>
  </si>
  <si>
    <t>Ankäufe von Gesundheitsleistungen</t>
  </si>
  <si>
    <t>Ankäufe von Gesundheitsleistungen - Basismedizin</t>
  </si>
  <si>
    <t>Ankäufe von Gesundheitsleistungen - pharmazeutische Betreuung</t>
  </si>
  <si>
    <t>Ankäufe von Gesundheitsleistungen für ambulatorische fachärztliche Betreuung</t>
  </si>
  <si>
    <t>Ankäufe von Gesundheitsleistungen für Rehabilitationsbetreuung</t>
  </si>
  <si>
    <t>Ankäufe von Gesundheitsleistungen für ergänzende Betreuung</t>
  </si>
  <si>
    <t>Ankäufe von Gesundheitsleistungen für prothesische Betreuung</t>
  </si>
  <si>
    <t>Ankäufe von Gesundheitsleistungen für Krankenhausbetreuung</t>
  </si>
  <si>
    <t>Ankäufe von stationären und teilstationären psychiatrischen Leistungen</t>
  </si>
  <si>
    <t>Ankäufe von Leistungen für die Verteilung von Medikamenten im Rahmen von File F</t>
  </si>
  <si>
    <t>Ankäufe von vertragsgebundenen Thermalleistungen</t>
  </si>
  <si>
    <t>Ankäufe von Patiententransportleistungen</t>
  </si>
  <si>
    <t>Ankäufe von sozial und Gesundheitsleistungen von gesundheitlicher Relevanz</t>
  </si>
  <si>
    <t>Beratungen, Zusammenarbeiten, Zeitarbeit, andere gesundheitliche und soziale Arbeitsleistungen</t>
  </si>
  <si>
    <t>Sonstige gesundheitliche und soziale Dienstleistungen von sanitärer Relevanz</t>
  </si>
  <si>
    <t>NICHT KRANKENHAUSAUFENTHALTSBEZOGENE GESUNDHEITSLEISTUNGEN FÜR AUSLÄNDISCHE SANITÄTSBETRIEBE UND KRANKENKASSEN (DIREKT VERRECHNET)</t>
  </si>
  <si>
    <t>SOZIALABGABEN - KONVENTIONEN FÜR ÄRZTLICHEN BEREITSCHAFTSDIENST NACHT- UND FEIERTAGE</t>
  </si>
  <si>
    <t>KRANKENVERSICHERUNGSPRÄMIEN - KONVENTIONEN FÜR ÄRZTLICHEN BEREITSCHAFTSDIENST NACHT- UND FEIERTAGE</t>
  </si>
  <si>
    <t xml:space="preserve">                      firmato digitalmente</t>
  </si>
  <si>
    <t>firmato digitalmente</t>
  </si>
  <si>
    <t>PROVINCIA AUTONOMA BOLZANO</t>
  </si>
  <si>
    <t>300.900.20</t>
  </si>
  <si>
    <t>ALTRI BENI E PRODOTTI SANITARI PER DIABETICI - ART. 3 LEGGE N. 115/1987 - DISTRIBUZIONE PER CONTO DELL'AZIENDA</t>
  </si>
  <si>
    <t>ANDERE MEDIZINISCHE GÜTER UND PRODUKTE FÜR DIABETIKER - ART. 3, GESETZ NR. 115/1987 - IM AUFTRAG DES BETRIEBES VERTEILT</t>
  </si>
  <si>
    <t>410.200.15</t>
  </si>
  <si>
    <t>ALTRI SERVIZI SANITARI E SOCIO-SANITARI A RILEVANZA SANITARIA - DA PUBBLICO (ALTRI SOGGETTI PUBBL. DELLA PAB)</t>
  </si>
  <si>
    <t>SONSTIGE GESUNDHEITSDIENSTE UND SOZIAL-GESUNDHEITLICHE DIENSTE VON GESUNDHEITLICHER RELEVANZ - VON ÖFFENTLICHEN EINRICHTUNGEN (ANDERE ÖFFENTLICHE EINRICHTUNGEN DES LANDES)</t>
  </si>
  <si>
    <t>B.2.A.16.2</t>
  </si>
  <si>
    <t>Altri servizi sanitari e sociosanitari a rilevanza sanitaria da pubblico -
Altri soggetti pubblici della Regione</t>
  </si>
  <si>
    <t xml:space="preserve">    TRIMESTER</t>
  </si>
  <si>
    <t>370.200.15</t>
  </si>
  <si>
    <t>ACQUISTI DI SERVIZI PER ASSISTENZA FARMACEUTICA - FARMACI INNOVATIVI EROGATI DA AZIENDE SANITARIE EXTRA PAB (FATTURATI DIRETTAMENTE)</t>
  </si>
  <si>
    <t>ANKAUF LEISTUNGEN FÜR PHARMAZEUTISCHE BETREUUNG - VON SANITÄTSBETRIEBEN AUSSERHALB DES LANDES VERABREICHTE INNOVATIVE MEDIKAMENTE (DIREKT VERRECHNET)</t>
  </si>
  <si>
    <t>EINKÄUFE VON MEDIZINISCHEN GÜTERN</t>
  </si>
  <si>
    <t>340.900.07</t>
  </si>
  <si>
    <t>07</t>
  </si>
  <si>
    <t>ALTRI SERVIZI NON SANITARI RESI DA FARMACIE PUBBLICHE</t>
  </si>
  <si>
    <t>SONSTIGE NICHT-MEDIZINISCHE LEISTUNGEN VON ÖFFENTLICHEN APOTHEKEN</t>
  </si>
  <si>
    <t>340.900.12</t>
  </si>
  <si>
    <t>ALTRI SERVIZI NON SANITARI RESI DA FARMACIE PRIVATE</t>
  </si>
  <si>
    <t xml:space="preserve">SONSTIGE NICHT-MEDIZINISCHE LEISTUNGEN VON PRIVATEN APOTHEKEN </t>
  </si>
  <si>
    <t>360.900.12</t>
  </si>
  <si>
    <t>ALTRE PRESTAZIONI PER ASSISTENZA SANITARIA DI BASE - FARMACIE PUBBLICHE</t>
  </si>
  <si>
    <t>SONSTIGE LEISTUNGEN FÜR GESUNDHEITLICHE GRUNDVERSORGUNG - ÖFFENTLICHE APOTHEKEN</t>
  </si>
  <si>
    <t>360.900.13</t>
  </si>
  <si>
    <t>ALTRE PRESTAZIONI PER ASSISTENZA SANITARIA DI BASE - FARMACIE PRIVATE</t>
  </si>
  <si>
    <t>SONSTIGE LEISTUNGEN FÜR GESUNDHEITLICHE GRUNDVERSORGUNG - PRIVATE APOTHEKEN</t>
  </si>
  <si>
    <t>PRESTAZIONI DI PRONTO SOCCORSO NON SEGUITE DA DA RICOVERO - DA PRIVATO PER CITTADINI NON RESIDENTI (MOBILITÀ ATTIVA IN COMPENSAZIONE)</t>
  </si>
  <si>
    <t xml:space="preserve">ACQUISTO PRESTAZIONI SOCIO-SANITARIE A RILEVANZA SANITARIA - ASSISTENZA ALLE PERSONE CON DIPENDENZE PATOLOGICHE </t>
  </si>
  <si>
    <t>ANKAUF SOZIAL-GESUNDHEITLICHER LEISTUNGEN VON GESUNDHEITLICHER RELEVANZ - BETREUUNG DER PERSONEN MIT ABHÄNGIGKEITSERKRANKUNGEN</t>
  </si>
  <si>
    <t>PRESTAZIONI DI ASSISTENZA AMBULATORIALE E DOMICILIARE A PERSONE CON DIPENDENZE PATOLOGICHE EROGATA DA ISTITUTI PRIVATI DELLA PAB</t>
  </si>
  <si>
    <t>BETREUUNG DER PERSONEN MIT ABHÄNGIGKEITSERKRANKUNGEN IM AMBULATORIUM UND ZUHAUSE VON PRIVATEN EINRICHTUNGEN DES LANDES</t>
  </si>
  <si>
    <t>PRESTAZIONI DI ASSISTENZA RIABILITATIVA RESIDENZIALE E SEMIRESIDENZIALE A PERSONE CON DIPENDENZE PATOLOGICHE  IN ISTITUTI PUBBLICI DELLA PAB</t>
  </si>
  <si>
    <t>STATIONÄRE UND TEILSTATIONÄRE REHABILITATIONSBETREUUNG DER PERSONEN MIT ABHÄNGIGKEITSERKRANKUNGEN IN  ÖFFENTLICHEN EINRICHTUNGEN DES LANDES</t>
  </si>
  <si>
    <t>PRESTAZIONI DI ASSISTENZA RIABILITATIVA RESIDENZIALE E SEMIRESIDENZIALE A PERSONE CON DIPENDENZE PATOLOGICHE IN ISTITUTI PUBBLICI EXTRA PAB</t>
  </si>
  <si>
    <t>STATIONÄRE UND TEILSTATIONÄRE REHABILITATIONSBETREUUNG DER PERSONEN MIT ABHÄNGIGKEITSERKRANKUNGEN IN ÖFFENTLICHEN EINRICHTUNGEN AUSSERHALB DES LANDES</t>
  </si>
  <si>
    <t>PRESTAZIONI DI ASSISTENZA RIABILITATIVA RESIDENZIALE E SEMIRESIDENZIALE A PERSONE CON DIPENDENZE PATOLOGICHE IN ISTITUTI PRIVATI DELLA PAB</t>
  </si>
  <si>
    <t>STATIONÄRE UND TEILSTATIONÄRE REHABILITATIONSBETREUUNG  DER PERSONEN MIT ABHÄNGIGKEITSERKRANKUNGEN IN  PRIVATEN EINRICHTUNGEN DES LANDES</t>
  </si>
  <si>
    <t>PRESTAZIONI DI ASSISTENZA RIABILITATIVA RESIDENZIALE E SEMIRESIDENZIALE A PERSONE CON DIPENDENZE PATOLOGICHE IN ISTITUTI PRIVATI EXTRA PAB</t>
  </si>
  <si>
    <t>STATIONÄRE UND TEILSTATIONÄRE REHABILITATIONSBETREUUNG DER PERSONEN MIT ABHÄNGIGKEITSERKRANKUNGEN IN  PRIVATEN EINRICHTUNGEN AUSSERHALB DES LANDES</t>
  </si>
  <si>
    <t>PRESTAZIONI DI ASSISTENZA RIABILITATIVA RESIDENZIALE E SEMIRESIDENZIALE A DISABILI IN ISTITUTI PUBBLICI DELLA PAB</t>
  </si>
  <si>
    <t>STATIONÄRE UND TEILSTATIONÄRE REHABILITATIONSBETREUUNG BEHINDERTER IN ÖFFENTLICHEN EINRICHTUNGEN DES LANDES</t>
  </si>
  <si>
    <t>B.2.A.4.2</t>
  </si>
  <si>
    <t>- da pubblico (altri soggetti pubbl. della Regione)</t>
  </si>
  <si>
    <t>PRESTAZIONI DI ASSISTENZA RIABILITATIVA RESIDENZIALE E SEMIRESIDENZIALE A DISABILI IN ISTITUTI PUBBLICI EXTRA PAB</t>
  </si>
  <si>
    <t>STATIONÄRE UND TEILSTATIONÄRE REHABILITATIONSBETREUUNG BEHINDERTER IN ÖFFENTLICHEN EINRICHTUNGEN AUSSERHALB DES LANDES</t>
  </si>
  <si>
    <t>PRESTAZIONI DI ASSISTENZA RIABILITATIVA RESIDENZIALE E SEMIRESIDENZIALE A DISABILI IN ISTITUTI PRIVATI DELLA PAB</t>
  </si>
  <si>
    <t>STATIONÄRE UND TEILSTATIONÄRE REHABILITATIONSBETREUUNG BEHINDERTER IN  PRIVATEN EINRICHTUNGEN DES LANDES</t>
  </si>
  <si>
    <t>PRESTAZIONI DI ASSISTENZA RIABILITATIVA RESIDENZIALE E SEMIRESIDENZIALE A DISABILI IN ISTITUTI PRIVATI EXTRA PAB</t>
  </si>
  <si>
    <t>STATIONÄRE UND TEILSTATIONÄRE REHABILITATIONSBETREUUNG BEHINDERTER IN  PRIVATEN EINRICHTUNGEN AUSSERHALB DES LANDES</t>
  </si>
  <si>
    <t>ACQUISTO ALTRE PRESTAZIONI SOCIO-SANITARIE A RILEVANZA SANITARIA DA PUBBLICO EXTRA PAB (MOBILITÀ COMPENSATA)</t>
  </si>
  <si>
    <t>ANKAUF VON ANDEREN SOZIAL- UND GESUNDHEITSLEISTUNGEN VON GESUNDHEITLICHER RELEVANZ BEI ÖFFENTLICHEN EINRICHTUNGEN AUSSERHALB DES LANDES (VERRECHNETE MOBILITÄT)</t>
  </si>
  <si>
    <t>B.2.A.14.3</t>
  </si>
  <si>
    <t>Contributi a società partecipate e/o
enti dipendenti della Regione</t>
  </si>
  <si>
    <t>COMPENSI AL COLLEGIO SINDACALE</t>
  </si>
  <si>
    <t>VERGÜTUNGEN FÜR ÜBERWACHUNGSRAT</t>
  </si>
  <si>
    <t>INDENNITA' - COLLEGIO SINDACALE</t>
  </si>
  <si>
    <t>ENTSCHÄDIGUNG - ÜBERWACHUNGSRAT</t>
  </si>
  <si>
    <t>RIMBORSO SPESE - COLLEGIO SINDACALE</t>
  </si>
  <si>
    <t>RÜCKERSTATTUNG VON AUSGABEN - ÜBERWACHUNGSRAT</t>
  </si>
  <si>
    <t>ONERI SOCIALI - COLLEGIO SINDACALE</t>
  </si>
  <si>
    <t>SOZIALABGABEN - ÜBERWACHUNGSRAT</t>
  </si>
  <si>
    <t>ACCANTONAMENTI PER ALTRI ONERI DA LIQUIDARE - COLLEGIO SINDACALE</t>
  </si>
  <si>
    <t>ZUWEISUNGEN AN RÜCKSTELLUNGEN FÜR SONSTIGE ZU LIQUIDIERENDE AUFWENDUNGEN - ÜBERWACHUNGSRAT</t>
  </si>
  <si>
    <t>VERÄNDERUNGEN DER NICHT-MEDIZINISCHEN RESTBESTÄNDE - BRENN-, TREIB- UND SCHMIERSTOFFE</t>
  </si>
  <si>
    <t>700.100.13</t>
  </si>
  <si>
    <t>CONTRIBUTI IN C/ESERCIZIO CON DESTINAZIONE INDISTINTA FINALIZZATA - ACCESSO FSN PER COVID (D.L. 18/2020, D.L. 34/2020, D.L. 104/2020)</t>
  </si>
  <si>
    <t>NICHT VERWENDUNGSGEBUNDENE ZIELGERICHTETEE BEITRÄGE FÜR LAUFENDE AUSGABEN - ZUGANG NGF FÜR COVID (GD 18/2020, GD 34/2020, GD 104/2020)</t>
  </si>
  <si>
    <t>700.200.12</t>
  </si>
  <si>
    <t>CONTRIBUTI IN C/ESERCIZIO DA PAB CON DESTINAZIONE VINCOLATA DA FSP - FINANZIAMENTO COVID DA FSP</t>
  </si>
  <si>
    <t>VERWENDUNGSGEBUNDENE BEITRÄGE DES LANDES FÜR LAUFENDE AUSGABEN AUS DEM LGF - COVID FINANZIERUNG AUS DEM LGF</t>
  </si>
  <si>
    <t>Finanziamento indistinto finalizzato da Regione</t>
  </si>
  <si>
    <t>710.100.12</t>
  </si>
  <si>
    <t>CONTRIBUTI IN C/ESERCIZIO DA AMMINISTRAZIONI STATALI CON VINCOLO DI DESTINAZIONE - FINANZIAMENTO COVID DA PROTEZIONE CIVILE</t>
  </si>
  <si>
    <t>VERWENDUNGSGEBUNDENE BEITRÄGE FÜR LAUFENDE AUSGABEN VON STAATLICHEN VERWALTUNGEN - COVID-FINANZIERUNG DURCH ZIVILSCHUTZ</t>
  </si>
  <si>
    <t>A.1.B.3.4</t>
  </si>
  <si>
    <t>Contributi da altri soggetti pubblici (extra fondo) altro</t>
  </si>
  <si>
    <t>710.200.12</t>
  </si>
  <si>
    <t>CONTRIBUTI IN C/ESERCIZIO DA ALTRI ENTI PUBBLICI - FINANZIAMENTO COVID DA UE E ALTRE AMMINISTRAZIONI EXTRASTATALI</t>
  </si>
  <si>
    <t>BEITRÄGE FÜR LAUFENDE AUSGABEN VON ANDEREN KÖRPERSCHAFTEN - COVID-FINANZIERUNG DURCH EU UND ANDERE AUSSERSTAATLICHE VERWALTUNGEN</t>
  </si>
  <si>
    <t>A.1.D</t>
  </si>
  <si>
    <t>SCHENKUNGEN UND HINTERLASSENSCHAFTEN</t>
  </si>
  <si>
    <t>VERWENDUNG VON FINANZIERUNGEN FÜR INVESTITIONEN - SCHENKUNGEN UND HINTERLASSENSCHAFTEN VON ÖFFENTLICHEN KÖRPERSCHAFTEN</t>
  </si>
  <si>
    <t>VERWENDUNG VON ANTEILEN VON SCHENKUNGEN UND HINTERLASSENSCHAFTEN SEITENS DES LANDES</t>
  </si>
  <si>
    <t>VERWENDUNG VON ANTEILEN VON SCHENKUNGEN UND HINTERLASSENSCHAFTEN SEITENS ANDERER ÖFFENTLICHER KÖRPERSCHAFTEN</t>
  </si>
  <si>
    <t>VERWENDUNG DER RÜCKLAGE FÜR SCHENKUNGEN UND HINTERLASSENSCHAFTEN</t>
  </si>
  <si>
    <t>VERWENDUNG VON PRIVATEN INVESTITIONSGEBUNDENEN FINANZIERUNGEN - SCHENKUNGEN UND HINTERLASSENSCHAFTEN</t>
  </si>
  <si>
    <t>360.900.15</t>
  </si>
  <si>
    <t>DISTRIBUZIONE DI TEST, DPI E VACCINI - FARMACIE PUBBLICHE</t>
  </si>
  <si>
    <t>VERTEILUNG VON TESTS, PERSÖNLICHER SCHUTZAUSRÜSTUNG UND IMPFSTOFFEN - ÖFFENTLICHE APOTHEKEN</t>
  </si>
  <si>
    <t>360.900.16</t>
  </si>
  <si>
    <t>DISTRIBUZIONE DI TEST, DPI E VACCINI - FARMACIE PRIVATE</t>
  </si>
  <si>
    <t>VERTEILUNG VON TESTS, PERSÖNLICHER SCHUTZAUSRÜSTUNG UND IMPFSTOFFEN - PRIVATE APOTHEKEN</t>
  </si>
  <si>
    <t xml:space="preserve">E.1.B.3) Passivschwund </t>
  </si>
  <si>
    <t>E.1.B.3.1) Passivschwund gegenüber Dritten betreffend öffentliche Sanitätsbetriebe der Region</t>
  </si>
  <si>
    <t>E.1.B.3.2) Passivschwund gegenüber Dritten</t>
  </si>
  <si>
    <t>E.1.B.3.2.A) Passivschwund gegenüber Dritten betreffend die überregionale Mobilität</t>
  </si>
  <si>
    <t>E.1.B.3.2.B) Passivschwund gegenüber Dritten betreffend das Personal</t>
  </si>
  <si>
    <t>E.1.B.3.2.C) Passivschwund gegenüber Dritten betreffend die Konventionen für gesundheitliche Grundversorgung</t>
  </si>
  <si>
    <t>E.1.B.3.2.D) Passivschwund gegenüber Dritten betreffend die Konventionen für fachärztliche Betreuung</t>
  </si>
  <si>
    <t>E.1.B.3.2.E) Passivschwund gegenüber Dritten betreffend den Ankauf von Gesundheitsleistungen von akkreditierten Anbietern</t>
  </si>
  <si>
    <t>E.1.B.3.2.F) Passivschwund gegenüber Dritten betreffend den Ankauf von Gütern und Dienstleistungen</t>
  </si>
  <si>
    <t>E.1.B.3.2.G) Sonstiger Passivschwund gegenüber Dritten</t>
  </si>
  <si>
    <t>E.2.B.4) Aktivschwund</t>
  </si>
  <si>
    <t>E.2.B.4.1) Aktivschwund für Anteile des zweckgebundenen GF</t>
  </si>
  <si>
    <t>E.2.B.4.1) Aktivschwund gegenüber öffentliche Sanitätsbetriebe der Region</t>
  </si>
  <si>
    <t>E.2.B.4.2) Aktivschwund gegenüber Dritten</t>
  </si>
  <si>
    <t>E.2.B.4.2.A) Aktivschwund gegenüber Dritten betreffend überregionale Mobilität</t>
  </si>
  <si>
    <t>E.2.B.4.2.B) Aktivschwund gegenüber Dritten betreffend das Personal</t>
  </si>
  <si>
    <t>E.2.B.4.2.C) Aktivschwund gegenüber Dritten betreffend die Konventionen für gesundheitliche Grundversorgung</t>
  </si>
  <si>
    <t>E.2.B.4.2.D) Aktivschwund gegenüber Dritten betreffend die Konventionen für fachärztliche Betreuung</t>
  </si>
  <si>
    <t>E.2.B.4.2.E) Aktivschwund gegenüber Dritten betreffend den Ankauf von Gesundheitsleistungen von akkreditieren Anbietern</t>
  </si>
  <si>
    <t>E.2.B.4.2.F) Aktivschwund gegenüber Dritten betreffend den Ankauf von Gütern und Dienstleistungen</t>
  </si>
  <si>
    <t>E.2.B.4.2.G)  Sonstiger Aktivschwund gegenüber Dritten</t>
  </si>
  <si>
    <t xml:space="preserve">       Digital unterzeichnet</t>
  </si>
  <si>
    <t xml:space="preserve">   Digital unterzeichnet</t>
  </si>
  <si>
    <t xml:space="preserve">       Digital unterzeichnet </t>
  </si>
  <si>
    <t>390.100.25</t>
  </si>
  <si>
    <t>ACQUISTO DI PRESTAZIONI DI RIABILITAZIONE PSICHIATRICA E NEUROPSICHIATRICA AMBULATORIALE EXTRAOSPEDALIERA E DOMICILIARE DA PRIVATI PAB</t>
  </si>
  <si>
    <t>ANKAUF VON PSYCHIATRISCHEN UND NEUROPSYCHIATRISCHEN REHABILITATIONSLEISTUNGEN IN AMBULATORIEN AUSSERHALB DES KRANKENHAUSES UND ZUHAUSE VON PRIVATEN DES LANDE</t>
  </si>
  <si>
    <t>400.590.50</t>
  </si>
  <si>
    <t>400.590.40</t>
  </si>
  <si>
    <t>PRESTAZIONI SOCIO-SANITARIE DI PSICHIATRIA RESIDENZIALE E SEMIRESIDENZIALE DA PRIVATO PAB</t>
  </si>
  <si>
    <t>STATIONÄR UND TEILSTATIONÄR ERBRACHTE PSYCHIATRISCHE SOZIAL-GESUNDHEITLICHE LEISTUNGEN VON PRIVATEN DES LANDES</t>
  </si>
  <si>
    <t>510.100.60</t>
  </si>
  <si>
    <t>PRESTAZIONI AGGIUNTIVE EROGATE DAL PERSONALE DI COMPARTO DEL RUOLO SANITARIO PER ATTIVITÀ LIBERO-PROFESSIONALI</t>
  </si>
  <si>
    <t>ZUSÄTZLICHE LEISTUNGEN, DIE VOM NICHT LEITENDEN PERSONAL DES SANITÄTSSTELLENPLANS IM RAHMEN FREIBERUFLICHER TÄTIGKEIT ERBRACHT WERDEN</t>
  </si>
  <si>
    <t xml:space="preserve">        firmato digitalmente</t>
  </si>
  <si>
    <t xml:space="preserve">Abschluss/ Consuntivo </t>
  </si>
  <si>
    <r>
      <t>S</t>
    </r>
    <r>
      <rPr>
        <sz val="8"/>
        <rFont val="Calibri"/>
        <family val="2"/>
      </rPr>
      <t>ü</t>
    </r>
    <r>
      <rPr>
        <sz val="8"/>
        <rFont val="Verdana"/>
        <family val="2"/>
      </rPr>
      <t>dtiroler Sanitätsbetrieb
Azienda sanitaria dell'Alto Adige</t>
    </r>
  </si>
  <si>
    <t>AZIENDA SANITARIA DELL'ALTO ADIGE</t>
  </si>
  <si>
    <t>SÜDTIROLER SANITÄTSBETRIEB</t>
  </si>
  <si>
    <t xml:space="preserve">Il responsabile Direttore della Ripartizione finanze </t>
  </si>
  <si>
    <t xml:space="preserve">         Luca Armanaschi</t>
  </si>
  <si>
    <t xml:space="preserve">  Il Direttore Amministrativo</t>
  </si>
  <si>
    <t xml:space="preserve">                                  Il Direttore Generale</t>
  </si>
  <si>
    <t xml:space="preserve">                  Christian Kofler</t>
  </si>
  <si>
    <t xml:space="preserve">         firmato digitalmente</t>
  </si>
  <si>
    <t xml:space="preserve">         Digital unterzeichnet</t>
  </si>
  <si>
    <t xml:space="preserve">      Luca Armanaschi</t>
  </si>
  <si>
    <t xml:space="preserve">     Digital unterzeichnet </t>
  </si>
  <si>
    <t xml:space="preserve">          Christian Kofler</t>
  </si>
  <si>
    <t xml:space="preserve">       Luca Armanaschi</t>
  </si>
  <si>
    <t xml:space="preserve">                Christian Kofler</t>
  </si>
  <si>
    <t xml:space="preserve">    Il Direttore Generale</t>
  </si>
  <si>
    <t>Luca Armanaschi</t>
  </si>
  <si>
    <t xml:space="preserve">              Christian Kolfer</t>
  </si>
  <si>
    <t>330.300.20</t>
  </si>
  <si>
    <t>SERVIZI PER MANUTENZIONE DI HARDWARE</t>
  </si>
  <si>
    <t>DIENSTLEISTUNGEN FÜR INSTANDHALTUNG VON HARDWARE</t>
  </si>
  <si>
    <t>340.300.05</t>
  </si>
  <si>
    <t>SERVIZI IT</t>
  </si>
  <si>
    <t>IT - DIENSTLEISTUNGEN</t>
  </si>
  <si>
    <t>340.900.22</t>
  </si>
  <si>
    <t>WELFARE - ASILI CONVENZIONATI</t>
  </si>
  <si>
    <t>WELFARE - KONVENTIONIERTE KINDERHORTEN</t>
  </si>
  <si>
    <t>340.900.24</t>
  </si>
  <si>
    <t>WELFARE - INIZIATIVE DI SOSTEGNO ALLA FAMIGLIA PER ATTIVITA' EXTRASCOLASTICA</t>
  </si>
  <si>
    <t>FAMILIENUNTERSTÜTZUNGSMASSNAHMEN FÜR AUSSERSCHULISCHE BETREEUNGSDIENSTE</t>
  </si>
  <si>
    <t>360.900.30</t>
  </si>
  <si>
    <t>RIMBORSI E CONTRIBUTI AI MMG E PLS</t>
  </si>
  <si>
    <t>RÜCKERSTATTUNGEN UND BEITRÄGE AN ÄAM UND KVW</t>
  </si>
  <si>
    <t>370.200.16</t>
  </si>
  <si>
    <t>ACQUISTI DI SERVIZI PER ASSISTENZA FARMACEUTICA EROGATI DA COMUNITA' TERAPEUTICHE ESTERE (FATTURATI DIRETTAMENTE)</t>
  </si>
  <si>
    <t>ANKAUF LEISTUNGEN FÜR PHARMAZEUTISCHE BETREUUNG - VON AUSLÄNDISCHEN THERAPEUTISCHEN GEMEINSCHAFTEN (DIREKT VERRECHNET)</t>
  </si>
  <si>
    <t>400.590.60</t>
  </si>
  <si>
    <t>PRESTAZIONI RESIDENZIALI, CURE INTERMEDIE DA PUBBLICO DELLA PAB</t>
  </si>
  <si>
    <t>STATIONÄRE LEISTUNGEN, INTERMEDIӒRBETTEN VON ÖFFENTLICHEN EINRICHTUNGEN DES LANDES</t>
  </si>
  <si>
    <t>400.590.70</t>
  </si>
  <si>
    <t>PRESTAZIONI RESIDENZIALI, CURE INTERMEDIE DA PRIVATO EXTRA PAB</t>
  </si>
  <si>
    <t>STATIONÄRE LEISTUNGEN, INTERMEDIӒRBETTEN VON PRIVATEN AUSSERHALB DES LANDES</t>
  </si>
  <si>
    <t>400.590.80</t>
  </si>
  <si>
    <t>PRESTAZIONI RESIDENZIALI, CURE INTERMEDIE DA PUBBLICO EXTRA PAB</t>
  </si>
  <si>
    <t>STATIONÄRE LEISTUNGEN, INTERMEDIӒRBETTEN VON ÖFFENTLICHEN EINRICHTUNGEN AUSSERHALB DES LANDES</t>
  </si>
  <si>
    <t>410.200.60</t>
  </si>
  <si>
    <t>ACQUISTI DI SERVIZI DI RICERCA SCIENTIFICA DA PRIVATO</t>
  </si>
  <si>
    <t>EINKAUF VON WISSENSCHAFTLICHEN FORSCHUNGSDIENSTLEISTUNGEN VON PRIVATEN</t>
  </si>
  <si>
    <t>460.200.05</t>
  </si>
  <si>
    <t>PUBBLICAZIONI SCIENTIFICHE</t>
  </si>
  <si>
    <t>WISSENSCHAFTLICHE VERÖFFENTLICHUNGEN</t>
  </si>
  <si>
    <t>510.400.20</t>
  </si>
  <si>
    <t>ACQUISTI DI SERVIZI DI FORMAZIONE NEI PROGETTI DI RICERCA</t>
  </si>
  <si>
    <t>EINKAUF VON AUSBILDUNGSLEISTUNGEN IN FORSCHUNGSPROJEKTEN</t>
  </si>
  <si>
    <t>730.100.15</t>
  </si>
  <si>
    <t>TICKET - SPECIALISTICA AMBULATORIALE DA PRIVATI CONVENZIONATI</t>
  </si>
  <si>
    <t>TICKET - AMBULANTE FACHÄRZTLICHE BETREUUNG VON KONVENTIONIERTEN PRIVATEN</t>
  </si>
  <si>
    <t>740.200.92</t>
  </si>
  <si>
    <t>RIMBORSI PER TRASPORTI SANITARI</t>
  </si>
  <si>
    <t>RÜCKZAHLUNGEN FÜR PATIENTENTRANSPORTE</t>
  </si>
  <si>
    <t>WELFARE - CENTRO BAMBINI ASDAA</t>
  </si>
  <si>
    <t>WELFARE - SABES - BETRIEBLICHER KINDERHORT</t>
  </si>
  <si>
    <t>PRESTAZIONI RESIDENZIALI, CURE INTERMEDIE DA PRIVATO DELLA PAB</t>
  </si>
  <si>
    <t>STATIONÄRE LEISTUNGEN, INTERMEDIӒRBETTEN VON PRIVATEN DES LANDES</t>
  </si>
  <si>
    <t>INFORMATIONSKAMPAGNEN UND ANZEIGEN</t>
  </si>
  <si>
    <t>ACCANTONAMENTI AL FONDO SVALUTAZIONE  SCORTE - PRODOTTI ALIMENTARI</t>
  </si>
  <si>
    <t>ZUWEISUNG AN DEN ABWERTUNGSFONDS DER RESTBESTÄNDE - LEBENSMITTEL</t>
  </si>
  <si>
    <t>ACCANTONAMENTI AL FONDO SVALUTAZIONE  SCORTE - TESSILI, VESTIARIO E MATERIALI PER LA PULIZIA E DI CONVIVENZA</t>
  </si>
  <si>
    <t>ZUWEISUNG AN DEN ABWERTUNGSFONDS DER RESTBESTÄNDE - TEXTILIEN, BEKLEIDUNG UND MATERIAL FÜR REINIGUNG UND HAUSHALT</t>
  </si>
  <si>
    <t>ACCANTONAMENTI AL FONDO SVALUTAZIONE  SCORTE - COMBUSTIBILI, CARBURANTI E LUBRIFICANTI</t>
  </si>
  <si>
    <t>ZUWEISUNG AN DEN ABWERTUNGSFONDS DER RESTBESTÄNDE - BRENN-,TREIB- UND SCHMIERSTOFFE</t>
  </si>
  <si>
    <t>ACCANTONAMENTI AL FONDO SVALUTAZIONE  SCORTE - CANCELLERIA, STAMPATI E MATERIALI DI CONSUMO PER L'INFORMATICA</t>
  </si>
  <si>
    <t>ZUWEISUNG AN DEN ABWERTUNGSFONDS DER RESTBESTÄNDE - SCHREIBWAREN, DRUCKWARE UND VERBRAUCHSMATERIAL FÜR INFORMATIK</t>
  </si>
  <si>
    <t>ACCANTONAMENTI AL FONDO SVALUTAZIONE  SCORTE - MATERIALI PER MANUTENZIONE</t>
  </si>
  <si>
    <t>ZUWEISUNG AN DEN ABWERTUNGSFONDS DER RESTBESTÄNDE - MATERIAL FÜR INSTANDHALTUNG</t>
  </si>
  <si>
    <t>ACCANTONAMENTI AL FONDO SVALUTAZIONE  SCORTE - ALTRI BENI NON SANITARI</t>
  </si>
  <si>
    <t>ZUWEISUNG AN DEN ABWERTUNGSFONDS DER RESTBESTÄNDE - ANDERE NICHT MEDIZINISCHEN GÜTER</t>
  </si>
  <si>
    <t>340.330.10</t>
  </si>
  <si>
    <t>SERVIZIO DI TESORERIA</t>
  </si>
  <si>
    <t>SCHATZAMTSDIENSTLEISTUNG</t>
  </si>
  <si>
    <t>preconsuntivo</t>
  </si>
  <si>
    <t>Vorabschluss</t>
  </si>
  <si>
    <t>Data 13.12.2024</t>
  </si>
  <si>
    <t>Datum 13.12.2024</t>
  </si>
  <si>
    <t>VORABSCHLUSS</t>
  </si>
  <si>
    <t xml:space="preserve">Vorbschluss/ Preconsuntivo </t>
  </si>
  <si>
    <t>COMPAGNIE INFORMATIVE ED INSERZIONI</t>
  </si>
  <si>
    <t>780.100.09</t>
  </si>
  <si>
    <t>09</t>
  </si>
  <si>
    <t>SOPRAVVENIENZE ATTIVE PER QUOTE F.S. VINCOLATO</t>
  </si>
  <si>
    <t>AUSSERORDENTLICHE ERTRÄGE FÜR ANTEILE DES VERWENDUNGSGEBUNDENEN G.F.</t>
  </si>
  <si>
    <t xml:space="preserve">                 </t>
  </si>
  <si>
    <t>Data 28.11.2025</t>
  </si>
  <si>
    <t>Datum 28.11.2025</t>
  </si>
  <si>
    <t>La Direttrice dell'Ufficio Bilancio</t>
  </si>
  <si>
    <t xml:space="preserve">           Paola Gorini</t>
  </si>
  <si>
    <t xml:space="preserve">      firmato digitalmente</t>
  </si>
  <si>
    <t>Die Direktorin des Amtes fuer Bilanz</t>
  </si>
  <si>
    <t xml:space="preserve">        Digital unterzeichnet</t>
  </si>
  <si>
    <t xml:space="preserve">                          Paola Gorini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</si>
</sst>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  <numFmt numFmtId="166" formatCode="_-* #,##0.00_-;\-* #,##0.00_-;_-* \-??_-;_-@_-"/>
    <numFmt numFmtId="167" formatCode="_-* #,##0.00&quot; DM&quot;_-;\-* #,##0.00&quot; DM&quot;_-;_-* \-??&quot; DM&quot;_-;_-@_-"/>
    <numFmt numFmtId="168" formatCode="_-* #,##0_-;\-* #,##0_-;_-* \-_-;_-@_-"/>
    <numFmt numFmtId="169" formatCode="_-* #,##0.00&quot; €&quot;_-;\-* #,##0.00&quot; €&quot;_-;_-* \-??&quot; €&quot;_-;_-@_-"/>
    <numFmt numFmtId="170" formatCode="_-&quot;€ &quot;* #,##0.00_-;&quot;-€ &quot;* #,##0.00_-;_-&quot;€ &quot;* \-??_-;_-@_-"/>
    <numFmt numFmtId="171" formatCode="#,###"/>
    <numFmt numFmtId="172" formatCode="_-* #,##0.00_-;\-* #,##0.00_-;_-* \-_-;_-@_-"/>
    <numFmt numFmtId="173" formatCode="_(* #,##0_);_(* \(#,##0\);_(* &quot;-&quot;_);_(@_)"/>
    <numFmt numFmtId="174" formatCode="_ * #,##0_ ;_ * \-#,##0_ ;_ * &quot;-&quot;_ ;_ @_ "/>
    <numFmt numFmtId="175" formatCode="_ * #,##0.00_ ;_ * \-#,##0.00_ ;_ * &quot;-&quot;??_ ;_ @_ "/>
    <numFmt numFmtId="176" formatCode="0.0%"/>
    <numFmt numFmtId="177" formatCode="_ * #,##0.00_ ;_ * \-#,##0.00_ ;_ * &quot;-&quot;_ ;_ @_ "/>
    <numFmt numFmtId="178" formatCode="\+\ 0.00%;[Red]\ \ \-\ 0.00%"/>
    <numFmt numFmtId="179" formatCode="_ * #,##0.00\ ;_ * \-#,##0.00\ ;_ * &quot;-&quot;_ ;_ @_ "/>
    <numFmt numFmtId="180" formatCode="\+\ 0.00%\ ;\-\ 0.00%\ "/>
    <numFmt numFmtId="181" formatCode="_-&quot;£&quot;* #,##0_-;\-&quot;£&quot;* #,##0_-;_-&quot;£&quot;* &quot;-&quot;_-;_-@_-"/>
    <numFmt numFmtId="182" formatCode="\+#,##0.00_-;[Red]\-#,##0.00_-;_-* \-??_-;_-@_-"/>
  </numFmts>
  <fonts count="8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sz val="10"/>
      <name val="Verdan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2"/>
      <name val="New Century Schlbk"/>
      <family val="1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7"/>
      <name val="Verdana"/>
      <family val="2"/>
    </font>
    <font>
      <sz val="8"/>
      <color indexed="4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i/>
      <sz val="9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6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i/>
      <sz val="10"/>
      <name val="Tahoma"/>
      <family val="2"/>
    </font>
    <font>
      <b/>
      <i/>
      <sz val="12"/>
      <name val="Tahoma"/>
      <family val="2"/>
    </font>
    <font>
      <b/>
      <i/>
      <sz val="10"/>
      <name val="Tahoma"/>
      <family val="2"/>
    </font>
    <font>
      <u/>
      <sz val="10"/>
      <name val="Tahoma"/>
      <family val="2"/>
    </font>
    <font>
      <b/>
      <i/>
      <u/>
      <sz val="10"/>
      <name val="Tahoma"/>
      <family val="2"/>
    </font>
    <font>
      <sz val="8"/>
      <name val="Arial"/>
      <family val="2"/>
    </font>
    <font>
      <sz val="10"/>
      <name val="Arial"/>
      <family val="2"/>
    </font>
    <font>
      <sz val="20"/>
      <name val="Verdan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i/>
      <sz val="12"/>
      <name val="Verdana"/>
      <family val="2"/>
    </font>
    <font>
      <i/>
      <sz val="14"/>
      <name val="Verdana"/>
      <family val="2"/>
    </font>
    <font>
      <i/>
      <sz val="11"/>
      <name val="Verdana"/>
      <family val="2"/>
    </font>
    <font>
      <b/>
      <sz val="14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u val="double"/>
      <sz val="10"/>
      <name val="Verdana"/>
      <family val="2"/>
    </font>
    <font>
      <sz val="10"/>
      <color indexed="10"/>
      <name val="Verdana"/>
      <family val="2"/>
    </font>
    <font>
      <b/>
      <u/>
      <sz val="10"/>
      <name val="Verdana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trike/>
      <sz val="8"/>
      <name val="Verdana"/>
      <family val="2"/>
    </font>
    <font>
      <strike/>
      <sz val="9"/>
      <name val="Verdana"/>
      <family val="2"/>
    </font>
    <font>
      <sz val="10"/>
      <name val="MS Sans Serif"/>
      <family val="2"/>
    </font>
    <font>
      <b/>
      <sz val="12"/>
      <name val="New Century Schlbk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4"/>
      <name val="Tahoma"/>
      <family val="2"/>
    </font>
    <font>
      <sz val="12"/>
      <color rgb="FFFF000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sz val="9"/>
      <name val="Tahoma"/>
      <family val="2"/>
    </font>
    <font>
      <sz val="14"/>
      <name val="Calibri"/>
      <family val="2"/>
      <scheme val="minor"/>
    </font>
    <font>
      <b/>
      <sz val="11"/>
      <color rgb="FFFF0000"/>
      <name val="Tahoma"/>
      <family val="2"/>
    </font>
    <font>
      <b/>
      <sz val="12"/>
      <color rgb="FFFF0000"/>
      <name val="Tahoma"/>
      <family val="2"/>
    </font>
    <font>
      <b/>
      <i/>
      <sz val="12"/>
      <color rgb="FFFF0000"/>
      <name val="Tahoma"/>
      <family val="2"/>
    </font>
    <font>
      <strike/>
      <sz val="10"/>
      <name val="Tahoma"/>
      <family val="2"/>
    </font>
    <font>
      <b/>
      <sz val="18"/>
      <name val="Tahoma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Verdana"/>
      <family val="2"/>
    </font>
    <font>
      <sz val="8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51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34"/>
      </patternFill>
    </fill>
    <fill>
      <patternFill patternType="solid">
        <fgColor indexed="8"/>
        <bgColor indexed="58"/>
      </patternFill>
    </fill>
    <fill>
      <patternFill patternType="solid">
        <fgColor indexed="29"/>
        <bgColor indexed="45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</borders>
  <cellStyleXfs count="266">
    <xf numFmtId="0" fontId="0" fillId="0" borderId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8" borderId="0" applyNumberFormat="0" applyBorder="0" applyAlignment="0" applyProtection="0"/>
    <xf numFmtId="0" fontId="52" fillId="7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9" borderId="0" applyNumberFormat="0" applyBorder="0" applyAlignment="0" applyProtection="0"/>
    <xf numFmtId="0" fontId="52" fillId="14" borderId="0" applyNumberFormat="0" applyBorder="0" applyAlignment="0" applyProtection="0"/>
    <xf numFmtId="0" fontId="52" fillId="6" borderId="0" applyNumberFormat="0" applyBorder="0" applyAlignment="0" applyProtection="0"/>
    <xf numFmtId="0" fontId="52" fillId="13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9" borderId="0" applyNumberFormat="0" applyBorder="0" applyAlignment="0" applyProtection="0"/>
    <xf numFmtId="0" fontId="52" fillId="17" borderId="0" applyNumberFormat="0" applyBorder="0" applyAlignment="0" applyProtection="0"/>
    <xf numFmtId="0" fontId="52" fillId="16" borderId="0" applyNumberFormat="0" applyBorder="0" applyAlignment="0" applyProtection="0"/>
    <xf numFmtId="0" fontId="52" fillId="13" borderId="0" applyNumberFormat="0" applyBorder="0" applyAlignment="0" applyProtection="0"/>
    <xf numFmtId="0" fontId="5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9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5" borderId="0" applyNumberFormat="0" applyBorder="0" applyAlignment="0" applyProtection="0"/>
    <xf numFmtId="0" fontId="14" fillId="4" borderId="0" applyNumberFormat="0" applyBorder="0" applyAlignment="0" applyProtection="0"/>
    <xf numFmtId="0" fontId="5" fillId="16" borderId="1" applyNumberFormat="0" applyAlignment="0" applyProtection="0"/>
    <xf numFmtId="0" fontId="7" fillId="26" borderId="2" applyNumberFormat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66" fontId="39" fillId="0" borderId="0" applyFill="0" applyBorder="0" applyAlignment="0" applyProtection="0"/>
    <xf numFmtId="167" fontId="39" fillId="0" borderId="0" applyFill="0" applyBorder="0" applyAlignment="0" applyProtection="0"/>
    <xf numFmtId="168" fontId="39" fillId="0" borderId="0" applyFill="0" applyBorder="0" applyAlignment="0" applyProtection="0"/>
    <xf numFmtId="169" fontId="39" fillId="0" borderId="0" applyFill="0" applyBorder="0" applyAlignment="0" applyProtection="0"/>
    <xf numFmtId="169" fontId="39" fillId="0" borderId="0" applyFill="0" applyBorder="0" applyAlignment="0" applyProtection="0"/>
    <xf numFmtId="169" fontId="39" fillId="0" borderId="0" applyFill="0" applyBorder="0" applyAlignment="0" applyProtection="0"/>
    <xf numFmtId="44" fontId="39" fillId="0" borderId="0" applyFont="0" applyFill="0" applyBorder="0" applyAlignment="0" applyProtection="0"/>
    <xf numFmtId="170" fontId="39" fillId="0" borderId="0" applyFill="0" applyBorder="0" applyAlignment="0" applyProtection="0"/>
    <xf numFmtId="0" fontId="12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53" fillId="0" borderId="3" applyNumberFormat="0" applyFill="0" applyAlignment="0" applyProtection="0"/>
    <xf numFmtId="0" fontId="54" fillId="0" borderId="4" applyNumberFormat="0" applyFill="0" applyAlignment="0" applyProtection="0"/>
    <xf numFmtId="0" fontId="55" fillId="0" borderId="5" applyNumberFormat="0" applyFill="0" applyAlignment="0" applyProtection="0"/>
    <xf numFmtId="0" fontId="55" fillId="0" borderId="0" applyNumberFormat="0" applyFill="0" applyBorder="0" applyAlignment="0" applyProtection="0"/>
    <xf numFmtId="166" fontId="39" fillId="0" borderId="0" applyFill="0" applyBorder="0" applyAlignment="0" applyProtection="0"/>
    <xf numFmtId="166" fontId="39" fillId="0" borderId="0" applyFill="0" applyBorder="0" applyAlignment="0" applyProtection="0"/>
    <xf numFmtId="165" fontId="39" fillId="0" borderId="0" applyFont="0" applyFill="0" applyBorder="0" applyAlignment="0" applyProtection="0"/>
    <xf numFmtId="0" fontId="6" fillId="0" borderId="6" applyNumberFormat="0" applyFill="0" applyAlignment="0" applyProtection="0"/>
    <xf numFmtId="168" fontId="39" fillId="0" borderId="0" applyFill="0" applyBorder="0" applyAlignment="0" applyProtection="0"/>
    <xf numFmtId="168" fontId="39" fillId="0" borderId="0" applyFill="0" applyBorder="0" applyAlignment="0" applyProtection="0"/>
    <xf numFmtId="41" fontId="39" fillId="0" borderId="0" applyFont="0" applyFill="0" applyBorder="0" applyAlignment="0" applyProtection="0"/>
    <xf numFmtId="41" fontId="3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39" fillId="0" borderId="0" applyFill="0" applyBorder="0" applyAlignment="0" applyProtection="0"/>
    <xf numFmtId="43" fontId="3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39" fillId="0" borderId="0"/>
    <xf numFmtId="0" fontId="61" fillId="0" borderId="0"/>
    <xf numFmtId="0" fontId="56" fillId="0" borderId="0"/>
    <xf numFmtId="0" fontId="63" fillId="0" borderId="0"/>
    <xf numFmtId="0" fontId="3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10" borderId="7" applyNumberFormat="0" applyFont="0" applyAlignment="0" applyProtection="0"/>
    <xf numFmtId="0" fontId="39" fillId="10" borderId="7" applyNumberFormat="0" applyFon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ill="0" applyBorder="0" applyAlignment="0" applyProtection="0"/>
    <xf numFmtId="9" fontId="39" fillId="0" borderId="0" applyFill="0" applyBorder="0" applyAlignment="0" applyProtection="0"/>
    <xf numFmtId="0" fontId="39" fillId="0" borderId="0"/>
    <xf numFmtId="0" fontId="10" fillId="0" borderId="0"/>
    <xf numFmtId="0" fontId="57" fillId="0" borderId="0" applyNumberFormat="0" applyFill="0" applyBorder="0" applyAlignment="0" applyProtection="0"/>
    <xf numFmtId="171" fontId="62" fillId="0" borderId="0">
      <alignment horizontal="left"/>
    </xf>
    <xf numFmtId="171" fontId="13" fillId="0" borderId="0">
      <alignment horizontal="left"/>
    </xf>
    <xf numFmtId="0" fontId="58" fillId="0" borderId="8" applyNumberFormat="0" applyFill="0" applyAlignment="0" applyProtection="0"/>
    <xf numFmtId="0" fontId="15" fillId="27" borderId="0" applyNumberFormat="0" applyBorder="0" applyAlignment="0" applyProtection="0"/>
    <xf numFmtId="181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52" fillId="0" borderId="0"/>
    <xf numFmtId="0" fontId="3" fillId="0" borderId="0"/>
    <xf numFmtId="166" fontId="3" fillId="0" borderId="0" applyFill="0" applyBorder="0" applyAlignment="0" applyProtection="0"/>
    <xf numFmtId="0" fontId="64" fillId="0" borderId="0"/>
    <xf numFmtId="166" fontId="3" fillId="0" borderId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17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10" borderId="7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3" fillId="0" borderId="0"/>
    <xf numFmtId="0" fontId="66" fillId="2" borderId="0" applyNumberFormat="0" applyBorder="0" applyAlignment="0" applyProtection="0"/>
    <xf numFmtId="0" fontId="66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2" borderId="0" applyNumberFormat="0" applyBorder="0" applyAlignment="0" applyProtection="0"/>
    <xf numFmtId="0" fontId="66" fillId="43" borderId="0" applyNumberFormat="0" applyBorder="0" applyAlignment="0" applyProtection="0"/>
    <xf numFmtId="0" fontId="66" fillId="41" borderId="0" applyNumberFormat="0" applyBorder="0" applyAlignment="0" applyProtection="0"/>
    <xf numFmtId="0" fontId="66" fillId="11" borderId="0" applyNumberFormat="0" applyBorder="0" applyAlignment="0" applyProtection="0"/>
    <xf numFmtId="0" fontId="66" fillId="44" borderId="0" applyNumberFormat="0" applyBorder="0" applyAlignment="0" applyProtection="0"/>
    <xf numFmtId="0" fontId="66" fillId="12" borderId="0" applyNumberFormat="0" applyBorder="0" applyAlignment="0" applyProtection="0"/>
    <xf numFmtId="0" fontId="66" fillId="11" borderId="0" applyNumberFormat="0" applyBorder="0" applyAlignment="0" applyProtection="0"/>
    <xf numFmtId="0" fontId="66" fillId="45" borderId="0" applyNumberFormat="0" applyBorder="0" applyAlignment="0" applyProtection="0"/>
    <xf numFmtId="0" fontId="66" fillId="41" borderId="0" applyNumberFormat="0" applyBorder="0" applyAlignment="0" applyProtection="0"/>
    <xf numFmtId="0" fontId="4" fillId="46" borderId="0" applyNumberFormat="0" applyBorder="0" applyAlignment="0" applyProtection="0"/>
    <xf numFmtId="0" fontId="4" fillId="44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1" borderId="0" applyNumberFormat="0" applyBorder="0" applyAlignment="0" applyProtection="0"/>
    <xf numFmtId="0" fontId="5" fillId="2" borderId="1" applyNumberFormat="0" applyAlignment="0" applyProtection="0"/>
    <xf numFmtId="0" fontId="6" fillId="0" borderId="6" applyNumberFormat="0" applyFill="0" applyAlignment="0" applyProtection="0"/>
    <xf numFmtId="0" fontId="7" fillId="47" borderId="2" applyNumberFormat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46" borderId="0" applyNumberFormat="0" applyBorder="0" applyAlignment="0" applyProtection="0"/>
    <xf numFmtId="0" fontId="4" fillId="51" borderId="0" applyNumberFormat="0" applyBorder="0" applyAlignment="0" applyProtection="0"/>
    <xf numFmtId="43" fontId="3" fillId="0" borderId="0" applyFont="0" applyFill="0" applyBorder="0" applyAlignment="0" applyProtection="0"/>
    <xf numFmtId="0" fontId="67" fillId="41" borderId="1" applyNumberFormat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0" borderId="0"/>
    <xf numFmtId="0" fontId="65" fillId="0" borderId="0"/>
    <xf numFmtId="0" fontId="3" fillId="42" borderId="7" applyNumberFormat="0" applyAlignment="0" applyProtection="0"/>
    <xf numFmtId="0" fontId="65" fillId="10" borderId="7" applyNumberFormat="0" applyFont="0" applyAlignment="0" applyProtection="0"/>
    <xf numFmtId="0" fontId="68" fillId="11" borderId="103" applyNumberFormat="0" applyAlignment="0" applyProtection="0"/>
    <xf numFmtId="0" fontId="65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1" fontId="62" fillId="0" borderId="0">
      <alignment horizontal="left"/>
    </xf>
    <xf numFmtId="0" fontId="69" fillId="0" borderId="104" applyNumberFormat="0" applyFill="0" applyAlignment="0" applyProtection="0"/>
    <xf numFmtId="0" fontId="70" fillId="0" borderId="4" applyNumberFormat="0" applyFill="0" applyAlignment="0" applyProtection="0"/>
    <xf numFmtId="0" fontId="71" fillId="0" borderId="105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106" applyNumberFormat="0" applyFill="0" applyAlignment="0" applyProtection="0"/>
    <xf numFmtId="171" fontId="13" fillId="0" borderId="0">
      <alignment horizontal="left"/>
    </xf>
    <xf numFmtId="0" fontId="14" fillId="52" borderId="0" applyNumberFormat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12" borderId="0" applyNumberFormat="0" applyBorder="0" applyAlignment="0" applyProtection="0"/>
    <xf numFmtId="0" fontId="3" fillId="0" borderId="0"/>
    <xf numFmtId="0" fontId="8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4" fillId="0" borderId="0"/>
    <xf numFmtId="165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29">
    <xf numFmtId="0" fontId="0" fillId="0" borderId="0" xfId="0"/>
    <xf numFmtId="0" fontId="16" fillId="0" borderId="0" xfId="0" applyFont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7" fillId="28" borderId="11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17" fillId="28" borderId="12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8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9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6" fillId="0" borderId="0" xfId="86" applyFont="1" applyAlignment="1">
      <alignment vertical="center"/>
    </xf>
    <xf numFmtId="0" fontId="29" fillId="0" borderId="0" xfId="86" applyFont="1" applyAlignment="1">
      <alignment vertical="center"/>
    </xf>
    <xf numFmtId="0" fontId="10" fillId="0" borderId="0" xfId="94"/>
    <xf numFmtId="0" fontId="10" fillId="0" borderId="0" xfId="94" applyAlignment="1">
      <alignment vertical="center"/>
    </xf>
    <xf numFmtId="0" fontId="23" fillId="0" borderId="0" xfId="94" applyFont="1" applyAlignment="1">
      <alignment vertical="center"/>
    </xf>
    <xf numFmtId="0" fontId="24" fillId="0" borderId="15" xfId="94" applyFont="1" applyBorder="1" applyAlignment="1">
      <alignment horizontal="center" vertical="center"/>
    </xf>
    <xf numFmtId="0" fontId="24" fillId="0" borderId="11" xfId="94" applyFont="1" applyBorder="1" applyAlignment="1">
      <alignment vertical="center" wrapText="1"/>
    </xf>
    <xf numFmtId="166" fontId="24" fillId="0" borderId="16" xfId="0" applyNumberFormat="1" applyFont="1" applyBorder="1" applyAlignment="1">
      <alignment horizontal="center" vertical="center" wrapText="1"/>
    </xf>
    <xf numFmtId="0" fontId="10" fillId="0" borderId="11" xfId="94" applyBorder="1" applyAlignment="1">
      <alignment vertical="center" wrapText="1"/>
    </xf>
    <xf numFmtId="166" fontId="10" fillId="0" borderId="16" xfId="0" applyNumberFormat="1" applyFont="1" applyBorder="1" applyAlignment="1">
      <alignment horizontal="center" vertical="center" wrapText="1"/>
    </xf>
    <xf numFmtId="0" fontId="10" fillId="0" borderId="11" xfId="94" applyBorder="1" applyAlignment="1">
      <alignment horizontal="left" vertical="center" wrapText="1" indent="2"/>
    </xf>
    <xf numFmtId="166" fontId="10" fillId="0" borderId="0" xfId="94" applyNumberFormat="1"/>
    <xf numFmtId="0" fontId="10" fillId="0" borderId="17" xfId="94" applyBorder="1" applyAlignment="1">
      <alignment horizontal="center" vertical="center" wrapText="1"/>
    </xf>
    <xf numFmtId="0" fontId="29" fillId="0" borderId="0" xfId="86" applyFont="1" applyAlignment="1">
      <alignment horizontal="center" vertical="center"/>
    </xf>
    <xf numFmtId="0" fontId="29" fillId="0" borderId="0" xfId="86" applyFont="1" applyAlignment="1">
      <alignment horizontal="left" vertical="center"/>
    </xf>
    <xf numFmtId="0" fontId="23" fillId="29" borderId="0" xfId="83" applyFont="1" applyFill="1"/>
    <xf numFmtId="0" fontId="40" fillId="29" borderId="0" xfId="83" applyFont="1" applyFill="1" applyAlignment="1">
      <alignment vertical="center"/>
    </xf>
    <xf numFmtId="0" fontId="23" fillId="29" borderId="0" xfId="83" applyFont="1" applyFill="1" applyAlignment="1">
      <alignment horizontal="center" vertical="center"/>
    </xf>
    <xf numFmtId="0" fontId="23" fillId="29" borderId="0" xfId="84" applyFont="1" applyFill="1" applyAlignment="1">
      <alignment vertical="center"/>
    </xf>
    <xf numFmtId="0" fontId="41" fillId="29" borderId="18" xfId="84" applyFont="1" applyFill="1" applyBorder="1" applyAlignment="1">
      <alignment horizontal="centerContinuous" vertical="center"/>
    </xf>
    <xf numFmtId="0" fontId="42" fillId="29" borderId="19" xfId="84" applyFont="1" applyFill="1" applyBorder="1" applyAlignment="1">
      <alignment horizontal="centerContinuous" vertical="center"/>
    </xf>
    <xf numFmtId="0" fontId="43" fillId="29" borderId="20" xfId="84" applyFont="1" applyFill="1" applyBorder="1" applyAlignment="1">
      <alignment horizontal="centerContinuous" vertical="center"/>
    </xf>
    <xf numFmtId="0" fontId="24" fillId="29" borderId="21" xfId="84" applyFont="1" applyFill="1" applyBorder="1" applyAlignment="1">
      <alignment horizontal="centerContinuous" vertical="center"/>
    </xf>
    <xf numFmtId="0" fontId="42" fillId="29" borderId="22" xfId="84" applyFont="1" applyFill="1" applyBorder="1" applyAlignment="1">
      <alignment horizontal="centerContinuous" vertical="center"/>
    </xf>
    <xf numFmtId="0" fontId="42" fillId="29" borderId="23" xfId="84" applyFont="1" applyFill="1" applyBorder="1" applyAlignment="1">
      <alignment horizontal="centerContinuous" vertical="center"/>
    </xf>
    <xf numFmtId="0" fontId="24" fillId="29" borderId="24" xfId="84" applyFont="1" applyFill="1" applyBorder="1" applyAlignment="1">
      <alignment horizontal="centerContinuous" vertical="center"/>
    </xf>
    <xf numFmtId="0" fontId="24" fillId="29" borderId="25" xfId="84" applyFont="1" applyFill="1" applyBorder="1" applyAlignment="1">
      <alignment horizontal="centerContinuous" vertical="center"/>
    </xf>
    <xf numFmtId="0" fontId="23" fillId="29" borderId="0" xfId="84" applyFont="1" applyFill="1"/>
    <xf numFmtId="0" fontId="44" fillId="29" borderId="0" xfId="84" applyFont="1" applyFill="1" applyAlignment="1">
      <alignment horizontal="center" vertical="center"/>
    </xf>
    <xf numFmtId="0" fontId="45" fillId="29" borderId="0" xfId="84" applyFont="1" applyFill="1" applyAlignment="1">
      <alignment horizontal="center" vertical="center"/>
    </xf>
    <xf numFmtId="0" fontId="46" fillId="29" borderId="26" xfId="47" applyNumberFormat="1" applyFont="1" applyFill="1" applyBorder="1" applyAlignment="1">
      <alignment horizontal="centerContinuous" vertical="center" wrapText="1"/>
    </xf>
    <xf numFmtId="0" fontId="46" fillId="29" borderId="27" xfId="47" applyNumberFormat="1" applyFont="1" applyFill="1" applyBorder="1" applyAlignment="1">
      <alignment horizontal="centerContinuous" vertical="center" wrapText="1"/>
    </xf>
    <xf numFmtId="0" fontId="46" fillId="29" borderId="28" xfId="47" applyNumberFormat="1" applyFont="1" applyFill="1" applyBorder="1" applyAlignment="1">
      <alignment horizontal="centerContinuous" vertical="center" wrapText="1"/>
    </xf>
    <xf numFmtId="4" fontId="24" fillId="29" borderId="29" xfId="70" applyNumberFormat="1" applyFont="1" applyFill="1" applyBorder="1" applyAlignment="1">
      <alignment horizontal="centerContinuous" wrapText="1"/>
    </xf>
    <xf numFmtId="4" fontId="24" fillId="29" borderId="19" xfId="70" applyNumberFormat="1" applyFont="1" applyFill="1" applyBorder="1" applyAlignment="1">
      <alignment horizontal="centerContinuous" vertical="center" wrapText="1"/>
    </xf>
    <xf numFmtId="4" fontId="24" fillId="29" borderId="30" xfId="70" applyNumberFormat="1" applyFont="1" applyFill="1" applyBorder="1" applyAlignment="1">
      <alignment horizontal="centerContinuous" vertical="center" wrapText="1"/>
    </xf>
    <xf numFmtId="0" fontId="46" fillId="29" borderId="31" xfId="47" applyNumberFormat="1" applyFont="1" applyFill="1" applyBorder="1" applyAlignment="1">
      <alignment horizontal="centerContinuous" vertical="center" wrapText="1"/>
    </xf>
    <xf numFmtId="0" fontId="46" fillId="29" borderId="32" xfId="47" applyNumberFormat="1" applyFont="1" applyFill="1" applyBorder="1" applyAlignment="1">
      <alignment horizontal="centerContinuous" vertical="center" wrapText="1"/>
    </xf>
    <xf numFmtId="0" fontId="46" fillId="29" borderId="33" xfId="47" applyNumberFormat="1" applyFont="1" applyFill="1" applyBorder="1" applyAlignment="1">
      <alignment horizontal="centerContinuous" vertical="center" wrapText="1"/>
    </xf>
    <xf numFmtId="1" fontId="24" fillId="29" borderId="34" xfId="70" applyNumberFormat="1" applyFont="1" applyFill="1" applyBorder="1" applyAlignment="1">
      <alignment horizontal="centerContinuous" vertical="top" wrapText="1"/>
    </xf>
    <xf numFmtId="4" fontId="47" fillId="29" borderId="35" xfId="70" applyNumberFormat="1" applyFont="1" applyFill="1" applyBorder="1" applyAlignment="1">
      <alignment horizontal="center" vertical="center" wrapText="1"/>
    </xf>
    <xf numFmtId="4" fontId="47" fillId="29" borderId="36" xfId="70" applyNumberFormat="1" applyFont="1" applyFill="1" applyBorder="1" applyAlignment="1">
      <alignment horizontal="center" vertical="center" wrapText="1"/>
    </xf>
    <xf numFmtId="0" fontId="25" fillId="29" borderId="0" xfId="84" applyFont="1" applyFill="1" applyAlignment="1">
      <alignment vertical="center"/>
    </xf>
    <xf numFmtId="0" fontId="23" fillId="0" borderId="0" xfId="84" applyFont="1" applyAlignment="1">
      <alignment vertical="center"/>
    </xf>
    <xf numFmtId="49" fontId="24" fillId="29" borderId="0" xfId="84" applyNumberFormat="1" applyFont="1" applyFill="1" applyAlignment="1">
      <alignment horizontal="center" vertical="center"/>
    </xf>
    <xf numFmtId="49" fontId="10" fillId="29" borderId="0" xfId="84" applyNumberFormat="1" applyFont="1" applyFill="1" applyAlignment="1">
      <alignment horizontal="center" vertical="center"/>
    </xf>
    <xf numFmtId="49" fontId="10" fillId="29" borderId="0" xfId="84" applyNumberFormat="1" applyFont="1" applyFill="1" applyAlignment="1">
      <alignment vertical="center"/>
    </xf>
    <xf numFmtId="174" fontId="10" fillId="29" borderId="0" xfId="71" applyFont="1" applyFill="1" applyAlignment="1">
      <alignment vertical="center"/>
    </xf>
    <xf numFmtId="174" fontId="24" fillId="29" borderId="0" xfId="84" applyNumberFormat="1" applyFont="1" applyFill="1" applyAlignment="1">
      <alignment vertical="center"/>
    </xf>
    <xf numFmtId="176" fontId="24" fillId="29" borderId="0" xfId="90" applyNumberFormat="1" applyFont="1" applyFill="1" applyAlignment="1">
      <alignment vertical="center"/>
    </xf>
    <xf numFmtId="0" fontId="25" fillId="29" borderId="0" xfId="83" applyFont="1" applyFill="1" applyAlignment="1">
      <alignment horizontal="center" vertical="center"/>
    </xf>
    <xf numFmtId="177" fontId="23" fillId="29" borderId="0" xfId="71" applyNumberFormat="1" applyFont="1" applyFill="1"/>
    <xf numFmtId="49" fontId="25" fillId="29" borderId="0" xfId="84" applyNumberFormat="1" applyFont="1" applyFill="1" applyAlignment="1">
      <alignment horizontal="center" vertical="center"/>
    </xf>
    <xf numFmtId="49" fontId="23" fillId="29" borderId="0" xfId="84" applyNumberFormat="1" applyFont="1" applyFill="1" applyAlignment="1">
      <alignment horizontal="center" vertical="center"/>
    </xf>
    <xf numFmtId="49" fontId="23" fillId="29" borderId="0" xfId="84" applyNumberFormat="1" applyFont="1" applyFill="1"/>
    <xf numFmtId="0" fontId="23" fillId="29" borderId="0" xfId="84" applyFont="1" applyFill="1" applyAlignment="1">
      <alignment horizontal="center" vertical="center"/>
    </xf>
    <xf numFmtId="0" fontId="25" fillId="29" borderId="0" xfId="84" applyFont="1" applyFill="1" applyAlignment="1">
      <alignment horizontal="center" vertical="center"/>
    </xf>
    <xf numFmtId="0" fontId="16" fillId="33" borderId="42" xfId="0" applyFont="1" applyFill="1" applyBorder="1" applyAlignment="1">
      <alignment horizontal="center" vertical="center" wrapText="1"/>
    </xf>
    <xf numFmtId="49" fontId="23" fillId="29" borderId="0" xfId="84" applyNumberFormat="1" applyFont="1" applyFill="1" applyAlignment="1">
      <alignment vertical="center"/>
    </xf>
    <xf numFmtId="174" fontId="23" fillId="29" borderId="0" xfId="71" applyFont="1" applyFill="1" applyAlignment="1">
      <alignment vertical="center"/>
    </xf>
    <xf numFmtId="174" fontId="25" fillId="29" borderId="0" xfId="84" applyNumberFormat="1" applyFont="1" applyFill="1" applyAlignment="1">
      <alignment vertical="center"/>
    </xf>
    <xf numFmtId="176" fontId="25" fillId="29" borderId="0" xfId="90" applyNumberFormat="1" applyFont="1" applyFill="1" applyAlignment="1">
      <alignment vertical="center"/>
    </xf>
    <xf numFmtId="0" fontId="16" fillId="0" borderId="53" xfId="0" applyFont="1" applyBorder="1" applyAlignment="1">
      <alignment horizontal="left" wrapText="1"/>
    </xf>
    <xf numFmtId="0" fontId="16" fillId="0" borderId="38" xfId="0" applyFont="1" applyBorder="1" applyAlignment="1">
      <alignment horizontal="left" wrapText="1"/>
    </xf>
    <xf numFmtId="0" fontId="16" fillId="0" borderId="42" xfId="0" applyFont="1" applyBorder="1" applyAlignment="1">
      <alignment horizontal="left" wrapText="1"/>
    </xf>
    <xf numFmtId="168" fontId="16" fillId="28" borderId="9" xfId="0" applyNumberFormat="1" applyFont="1" applyFill="1" applyBorder="1" applyAlignment="1">
      <alignment horizontal="center" vertical="center" wrapText="1"/>
    </xf>
    <xf numFmtId="0" fontId="16" fillId="28" borderId="13" xfId="0" applyFont="1" applyFill="1" applyBorder="1" applyAlignment="1">
      <alignment horizontal="center" vertical="center"/>
    </xf>
    <xf numFmtId="0" fontId="16" fillId="28" borderId="9" xfId="0" applyFont="1" applyFill="1" applyBorder="1" applyAlignment="1">
      <alignment horizontal="center" vertical="center"/>
    </xf>
    <xf numFmtId="0" fontId="16" fillId="28" borderId="9" xfId="0" applyFont="1" applyFill="1" applyBorder="1" applyAlignment="1">
      <alignment horizontal="center" vertical="center" wrapText="1"/>
    </xf>
    <xf numFmtId="0" fontId="10" fillId="0" borderId="56" xfId="94" applyBorder="1" applyAlignment="1">
      <alignment horizontal="left" vertical="center" wrapText="1" indent="2"/>
    </xf>
    <xf numFmtId="166" fontId="10" fillId="0" borderId="57" xfId="0" applyNumberFormat="1" applyFont="1" applyBorder="1" applyAlignment="1">
      <alignment horizontal="center" vertical="center" wrapText="1"/>
    </xf>
    <xf numFmtId="0" fontId="24" fillId="0" borderId="35" xfId="94" applyFont="1" applyBorder="1" applyAlignment="1">
      <alignment vertical="center" wrapText="1"/>
    </xf>
    <xf numFmtId="166" fontId="24" fillId="0" borderId="35" xfId="0" applyNumberFormat="1" applyFont="1" applyBorder="1" applyAlignment="1">
      <alignment horizontal="center" vertical="center" wrapText="1"/>
    </xf>
    <xf numFmtId="0" fontId="23" fillId="29" borderId="0" xfId="84" applyFont="1" applyFill="1" applyAlignment="1">
      <alignment vertical="top"/>
    </xf>
    <xf numFmtId="173" fontId="24" fillId="29" borderId="58" xfId="47" applyFont="1" applyFill="1" applyBorder="1" applyAlignment="1">
      <alignment horizontal="left" vertical="top"/>
    </xf>
    <xf numFmtId="174" fontId="24" fillId="29" borderId="59" xfId="71" applyFont="1" applyFill="1" applyBorder="1" applyAlignment="1">
      <alignment vertical="top"/>
    </xf>
    <xf numFmtId="174" fontId="24" fillId="29" borderId="59" xfId="74" applyNumberFormat="1" applyFont="1" applyFill="1" applyBorder="1" applyAlignment="1">
      <alignment horizontal="center" vertical="top"/>
    </xf>
    <xf numFmtId="176" fontId="24" fillId="29" borderId="60" xfId="90" applyNumberFormat="1" applyFont="1" applyFill="1" applyBorder="1" applyAlignment="1">
      <alignment horizontal="right" vertical="top"/>
    </xf>
    <xf numFmtId="0" fontId="25" fillId="29" borderId="0" xfId="84" applyFont="1" applyFill="1" applyAlignment="1">
      <alignment vertical="top"/>
    </xf>
    <xf numFmtId="49" fontId="24" fillId="29" borderId="61" xfId="47" applyNumberFormat="1" applyFont="1" applyFill="1" applyBorder="1" applyAlignment="1">
      <alignment horizontal="left" vertical="top"/>
    </xf>
    <xf numFmtId="49" fontId="24" fillId="29" borderId="0" xfId="47" applyNumberFormat="1" applyFont="1" applyFill="1" applyBorder="1" applyAlignment="1">
      <alignment horizontal="right" vertical="top"/>
    </xf>
    <xf numFmtId="43" fontId="24" fillId="29" borderId="62" xfId="71" applyNumberFormat="1" applyFont="1" applyFill="1" applyBorder="1" applyAlignment="1">
      <alignment vertical="top"/>
    </xf>
    <xf numFmtId="43" fontId="24" fillId="29" borderId="62" xfId="74" applyNumberFormat="1" applyFont="1" applyFill="1" applyBorder="1" applyAlignment="1">
      <alignment horizontal="center" vertical="top"/>
    </xf>
    <xf numFmtId="180" fontId="24" fillId="29" borderId="63" xfId="90" applyNumberFormat="1" applyFont="1" applyFill="1" applyBorder="1" applyAlignment="1">
      <alignment horizontal="right" vertical="top"/>
    </xf>
    <xf numFmtId="179" fontId="24" fillId="29" borderId="62" xfId="71" applyNumberFormat="1" applyFont="1" applyFill="1" applyBorder="1" applyAlignment="1">
      <alignment vertical="top"/>
    </xf>
    <xf numFmtId="49" fontId="10" fillId="29" borderId="61" xfId="47" applyNumberFormat="1" applyFont="1" applyFill="1" applyBorder="1" applyAlignment="1">
      <alignment horizontal="left" vertical="top"/>
    </xf>
    <xf numFmtId="49" fontId="10" fillId="29" borderId="0" xfId="47" applyNumberFormat="1" applyFont="1" applyFill="1" applyBorder="1" applyAlignment="1">
      <alignment horizontal="right" vertical="top"/>
    </xf>
    <xf numFmtId="49" fontId="10" fillId="29" borderId="0" xfId="47" applyNumberFormat="1" applyFont="1" applyFill="1" applyBorder="1" applyAlignment="1">
      <alignment horizontal="left" vertical="top"/>
    </xf>
    <xf numFmtId="49" fontId="10" fillId="29" borderId="48" xfId="47" applyNumberFormat="1" applyFont="1" applyFill="1" applyBorder="1" applyAlignment="1">
      <alignment horizontal="left" vertical="top"/>
    </xf>
    <xf numFmtId="43" fontId="10" fillId="29" borderId="62" xfId="71" applyNumberFormat="1" applyFont="1" applyFill="1" applyBorder="1" applyAlignment="1">
      <alignment vertical="top"/>
    </xf>
    <xf numFmtId="43" fontId="10" fillId="29" borderId="62" xfId="74" applyNumberFormat="1" applyFont="1" applyFill="1" applyBorder="1" applyAlignment="1">
      <alignment horizontal="center" vertical="top"/>
    </xf>
    <xf numFmtId="180" fontId="10" fillId="29" borderId="63" xfId="90" applyNumberFormat="1" applyFont="1" applyFill="1" applyBorder="1" applyAlignment="1">
      <alignment horizontal="right" vertical="top"/>
    </xf>
    <xf numFmtId="179" fontId="10" fillId="29" borderId="62" xfId="71" applyNumberFormat="1" applyFont="1" applyFill="1" applyBorder="1" applyAlignment="1">
      <alignment vertical="top"/>
    </xf>
    <xf numFmtId="49" fontId="10" fillId="0" borderId="61" xfId="47" applyNumberFormat="1" applyFont="1" applyFill="1" applyBorder="1" applyAlignment="1">
      <alignment horizontal="left" vertical="top"/>
    </xf>
    <xf numFmtId="49" fontId="10" fillId="0" borderId="0" xfId="47" applyNumberFormat="1" applyFont="1" applyFill="1" applyBorder="1" applyAlignment="1">
      <alignment horizontal="right" vertical="top"/>
    </xf>
    <xf numFmtId="49" fontId="10" fillId="0" borderId="0" xfId="47" applyNumberFormat="1" applyFont="1" applyFill="1" applyBorder="1" applyAlignment="1">
      <alignment horizontal="left" vertical="top"/>
    </xf>
    <xf numFmtId="49" fontId="48" fillId="0" borderId="0" xfId="47" applyNumberFormat="1" applyFont="1" applyFill="1" applyBorder="1" applyAlignment="1">
      <alignment horizontal="left" vertical="top"/>
    </xf>
    <xf numFmtId="43" fontId="48" fillId="0" borderId="48" xfId="62" applyNumberFormat="1" applyFont="1" applyFill="1" applyBorder="1" applyAlignment="1">
      <alignment horizontal="left" vertical="top"/>
    </xf>
    <xf numFmtId="0" fontId="23" fillId="0" borderId="0" xfId="84" applyFont="1" applyAlignment="1">
      <alignment vertical="top"/>
    </xf>
    <xf numFmtId="179" fontId="10" fillId="0" borderId="62" xfId="71" applyNumberFormat="1" applyFont="1" applyFill="1" applyBorder="1" applyAlignment="1">
      <alignment vertical="top"/>
    </xf>
    <xf numFmtId="49" fontId="48" fillId="0" borderId="48" xfId="47" applyNumberFormat="1" applyFont="1" applyFill="1" applyBorder="1" applyAlignment="1">
      <alignment horizontal="left" vertical="top" wrapText="1"/>
    </xf>
    <xf numFmtId="180" fontId="10" fillId="0" borderId="63" xfId="90" applyNumberFormat="1" applyFont="1" applyFill="1" applyBorder="1" applyAlignment="1">
      <alignment horizontal="right" vertical="top"/>
    </xf>
    <xf numFmtId="49" fontId="48" fillId="29" borderId="0" xfId="47" applyNumberFormat="1" applyFont="1" applyFill="1" applyBorder="1" applyAlignment="1">
      <alignment horizontal="left" vertical="top"/>
    </xf>
    <xf numFmtId="180" fontId="48" fillId="29" borderId="63" xfId="90" applyNumberFormat="1" applyFont="1" applyFill="1" applyBorder="1" applyAlignment="1">
      <alignment horizontal="right" vertical="top"/>
    </xf>
    <xf numFmtId="49" fontId="24" fillId="29" borderId="61" xfId="84" applyNumberFormat="1" applyFont="1" applyFill="1" applyBorder="1" applyAlignment="1">
      <alignment horizontal="center" vertical="top"/>
    </xf>
    <xf numFmtId="49" fontId="24" fillId="34" borderId="31" xfId="84" applyNumberFormat="1" applyFont="1" applyFill="1" applyBorder="1" applyAlignment="1">
      <alignment horizontal="center" vertical="top"/>
    </xf>
    <xf numFmtId="49" fontId="24" fillId="34" borderId="32" xfId="47" applyNumberFormat="1" applyFont="1" applyFill="1" applyBorder="1" applyAlignment="1">
      <alignment horizontal="left" vertical="top"/>
    </xf>
    <xf numFmtId="49" fontId="24" fillId="34" borderId="33" xfId="47" applyNumberFormat="1" applyFont="1" applyFill="1" applyBorder="1" applyAlignment="1">
      <alignment horizontal="left" vertical="top"/>
    </xf>
    <xf numFmtId="43" fontId="24" fillId="34" borderId="35" xfId="71" applyNumberFormat="1" applyFont="1" applyFill="1" applyBorder="1" applyAlignment="1">
      <alignment vertical="top"/>
    </xf>
    <xf numFmtId="43" fontId="24" fillId="34" borderId="35" xfId="74" applyNumberFormat="1" applyFont="1" applyFill="1" applyBorder="1" applyAlignment="1">
      <alignment horizontal="center" vertical="top"/>
    </xf>
    <xf numFmtId="180" fontId="24" fillId="34" borderId="36" xfId="90" applyNumberFormat="1" applyFont="1" applyFill="1" applyBorder="1" applyAlignment="1">
      <alignment horizontal="right" vertical="top"/>
    </xf>
    <xf numFmtId="179" fontId="24" fillId="36" borderId="35" xfId="71" applyNumberFormat="1" applyFont="1" applyFill="1" applyBorder="1" applyAlignment="1">
      <alignment vertical="top"/>
    </xf>
    <xf numFmtId="49" fontId="10" fillId="29" borderId="61" xfId="84" applyNumberFormat="1" applyFont="1" applyFill="1" applyBorder="1" applyAlignment="1">
      <alignment horizontal="center" vertical="top"/>
    </xf>
    <xf numFmtId="49" fontId="10" fillId="29" borderId="0" xfId="84" applyNumberFormat="1" applyFont="1" applyFill="1" applyAlignment="1">
      <alignment horizontal="center" vertical="top"/>
    </xf>
    <xf numFmtId="49" fontId="10" fillId="29" borderId="0" xfId="84" applyNumberFormat="1" applyFont="1" applyFill="1" applyAlignment="1">
      <alignment horizontal="right" vertical="top"/>
    </xf>
    <xf numFmtId="49" fontId="10" fillId="29" borderId="0" xfId="84" applyNumberFormat="1" applyFont="1" applyFill="1" applyAlignment="1">
      <alignment horizontal="left" vertical="top"/>
    </xf>
    <xf numFmtId="49" fontId="24" fillId="29" borderId="0" xfId="47" applyNumberFormat="1" applyFont="1" applyFill="1" applyBorder="1" applyAlignment="1">
      <alignment horizontal="left" vertical="top"/>
    </xf>
    <xf numFmtId="49" fontId="49" fillId="29" borderId="0" xfId="47" applyNumberFormat="1" applyFont="1" applyFill="1" applyBorder="1" applyAlignment="1">
      <alignment horizontal="right" vertical="top"/>
    </xf>
    <xf numFmtId="49" fontId="10" fillId="29" borderId="0" xfId="84" applyNumberFormat="1" applyFont="1" applyFill="1" applyAlignment="1">
      <alignment vertical="top"/>
    </xf>
    <xf numFmtId="49" fontId="10" fillId="29" borderId="48" xfId="84" applyNumberFormat="1" applyFont="1" applyFill="1" applyBorder="1" applyAlignment="1">
      <alignment vertical="top"/>
    </xf>
    <xf numFmtId="49" fontId="24" fillId="29" borderId="0" xfId="84" applyNumberFormat="1" applyFont="1" applyFill="1" applyAlignment="1">
      <alignment vertical="top"/>
    </xf>
    <xf numFmtId="49" fontId="10" fillId="29" borderId="61" xfId="84" applyNumberFormat="1" applyFont="1" applyFill="1" applyBorder="1" applyAlignment="1">
      <alignment horizontal="left" vertical="top"/>
    </xf>
    <xf numFmtId="49" fontId="51" fillId="35" borderId="64" xfId="47" applyNumberFormat="1" applyFont="1" applyFill="1" applyBorder="1" applyAlignment="1">
      <alignment horizontal="left" vertical="top"/>
    </xf>
    <xf numFmtId="49" fontId="24" fillId="35" borderId="65" xfId="47" applyNumberFormat="1" applyFont="1" applyFill="1" applyBorder="1" applyAlignment="1">
      <alignment horizontal="left" vertical="top"/>
    </xf>
    <xf numFmtId="49" fontId="24" fillId="35" borderId="66" xfId="47" applyNumberFormat="1" applyFont="1" applyFill="1" applyBorder="1" applyAlignment="1">
      <alignment horizontal="left" vertical="top"/>
    </xf>
    <xf numFmtId="43" fontId="24" fillId="35" borderId="67" xfId="71" applyNumberFormat="1" applyFont="1" applyFill="1" applyBorder="1" applyAlignment="1">
      <alignment vertical="top"/>
    </xf>
    <xf numFmtId="43" fontId="24" fillId="35" borderId="67" xfId="74" applyNumberFormat="1" applyFont="1" applyFill="1" applyBorder="1" applyAlignment="1">
      <alignment horizontal="center" vertical="top"/>
    </xf>
    <xf numFmtId="180" fontId="24" fillId="35" borderId="68" xfId="90" applyNumberFormat="1" applyFont="1" applyFill="1" applyBorder="1" applyAlignment="1">
      <alignment horizontal="right" vertical="top"/>
    </xf>
    <xf numFmtId="179" fontId="24" fillId="37" borderId="67" xfId="71" applyNumberFormat="1" applyFont="1" applyFill="1" applyBorder="1" applyAlignment="1">
      <alignment vertical="top"/>
    </xf>
    <xf numFmtId="49" fontId="24" fillId="29" borderId="69" xfId="47" applyNumberFormat="1" applyFont="1" applyFill="1" applyBorder="1" applyAlignment="1">
      <alignment horizontal="left" vertical="top"/>
    </xf>
    <xf numFmtId="49" fontId="24" fillId="29" borderId="70" xfId="84" applyNumberFormat="1" applyFont="1" applyFill="1" applyBorder="1" applyAlignment="1">
      <alignment horizontal="center" vertical="top"/>
    </xf>
    <xf numFmtId="49" fontId="24" fillId="29" borderId="70" xfId="84" applyNumberFormat="1" applyFont="1" applyFill="1" applyBorder="1" applyAlignment="1">
      <alignment horizontal="left" vertical="top"/>
    </xf>
    <xf numFmtId="49" fontId="24" fillId="29" borderId="70" xfId="84" applyNumberFormat="1" applyFont="1" applyFill="1" applyBorder="1" applyAlignment="1">
      <alignment vertical="top"/>
    </xf>
    <xf numFmtId="49" fontId="24" fillId="29" borderId="71" xfId="84" applyNumberFormat="1" applyFont="1" applyFill="1" applyBorder="1" applyAlignment="1">
      <alignment vertical="top"/>
    </xf>
    <xf numFmtId="43" fontId="24" fillId="29" borderId="72" xfId="71" applyNumberFormat="1" applyFont="1" applyFill="1" applyBorder="1" applyAlignment="1">
      <alignment vertical="top"/>
    </xf>
    <xf numFmtId="43" fontId="24" fillId="29" borderId="72" xfId="74" applyNumberFormat="1" applyFont="1" applyFill="1" applyBorder="1" applyAlignment="1">
      <alignment horizontal="center" vertical="top"/>
    </xf>
    <xf numFmtId="180" fontId="24" fillId="29" borderId="73" xfId="90" applyNumberFormat="1" applyFont="1" applyFill="1" applyBorder="1" applyAlignment="1">
      <alignment horizontal="right" vertical="top"/>
    </xf>
    <xf numFmtId="179" fontId="24" fillId="29" borderId="72" xfId="71" applyNumberFormat="1" applyFont="1" applyFill="1" applyBorder="1" applyAlignment="1">
      <alignment vertical="top"/>
    </xf>
    <xf numFmtId="49" fontId="24" fillId="35" borderId="74" xfId="47" applyNumberFormat="1" applyFont="1" applyFill="1" applyBorder="1" applyAlignment="1">
      <alignment horizontal="left" vertical="top"/>
    </xf>
    <xf numFmtId="49" fontId="24" fillId="35" borderId="75" xfId="84" applyNumberFormat="1" applyFont="1" applyFill="1" applyBorder="1" applyAlignment="1">
      <alignment horizontal="left" vertical="top"/>
    </xf>
    <xf numFmtId="49" fontId="24" fillId="35" borderId="75" xfId="84" applyNumberFormat="1" applyFont="1" applyFill="1" applyBorder="1" applyAlignment="1">
      <alignment horizontal="center" vertical="top"/>
    </xf>
    <xf numFmtId="49" fontId="24" fillId="35" borderId="75" xfId="84" applyNumberFormat="1" applyFont="1" applyFill="1" applyBorder="1" applyAlignment="1">
      <alignment vertical="top"/>
    </xf>
    <xf numFmtId="49" fontId="24" fillId="35" borderId="76" xfId="84" applyNumberFormat="1" applyFont="1" applyFill="1" applyBorder="1" applyAlignment="1">
      <alignment vertical="top"/>
    </xf>
    <xf numFmtId="43" fontId="24" fillId="35" borderId="77" xfId="71" applyNumberFormat="1" applyFont="1" applyFill="1" applyBorder="1" applyAlignment="1">
      <alignment vertical="top"/>
    </xf>
    <xf numFmtId="43" fontId="24" fillId="35" borderId="77" xfId="74" applyNumberFormat="1" applyFont="1" applyFill="1" applyBorder="1" applyAlignment="1">
      <alignment horizontal="center" vertical="top"/>
    </xf>
    <xf numFmtId="180" fontId="24" fillId="35" borderId="78" xfId="90" applyNumberFormat="1" applyFont="1" applyFill="1" applyBorder="1" applyAlignment="1">
      <alignment horizontal="right" vertical="top"/>
    </xf>
    <xf numFmtId="4" fontId="24" fillId="29" borderId="29" xfId="70" applyNumberFormat="1" applyFont="1" applyFill="1" applyBorder="1" applyAlignment="1">
      <alignment horizontal="centerContinuous" vertical="center" wrapText="1"/>
    </xf>
    <xf numFmtId="43" fontId="10" fillId="0" borderId="0" xfId="94" applyNumberFormat="1" applyAlignment="1">
      <alignment vertical="center"/>
    </xf>
    <xf numFmtId="1" fontId="10" fillId="0" borderId="11" xfId="94" applyNumberFormat="1" applyBorder="1" applyAlignment="1">
      <alignment horizontal="center" vertical="center" wrapText="1"/>
    </xf>
    <xf numFmtId="0" fontId="42" fillId="29" borderId="91" xfId="84" applyFont="1" applyFill="1" applyBorder="1" applyAlignment="1">
      <alignment horizontal="centerContinuous" vertical="center"/>
    </xf>
    <xf numFmtId="0" fontId="42" fillId="29" borderId="92" xfId="84" applyFont="1" applyFill="1" applyBorder="1" applyAlignment="1">
      <alignment horizontal="centerContinuous" vertical="center"/>
    </xf>
    <xf numFmtId="0" fontId="24" fillId="29" borderId="74" xfId="84" applyFont="1" applyFill="1" applyBorder="1" applyAlignment="1">
      <alignment horizontal="centerContinuous" vertical="center"/>
    </xf>
    <xf numFmtId="0" fontId="24" fillId="29" borderId="75" xfId="84" applyFont="1" applyFill="1" applyBorder="1" applyAlignment="1">
      <alignment horizontal="centerContinuous" vertical="center"/>
    </xf>
    <xf numFmtId="0" fontId="23" fillId="29" borderId="75" xfId="84" applyFont="1" applyFill="1" applyBorder="1" applyAlignment="1">
      <alignment vertical="center"/>
    </xf>
    <xf numFmtId="0" fontId="42" fillId="29" borderId="25" xfId="84" applyFont="1" applyFill="1" applyBorder="1" applyAlignment="1">
      <alignment horizontal="centerContinuous" vertical="center"/>
    </xf>
    <xf numFmtId="4" fontId="24" fillId="29" borderId="95" xfId="70" applyNumberFormat="1" applyFont="1" applyFill="1" applyBorder="1" applyAlignment="1">
      <alignment horizontal="centerContinuous" vertical="center" wrapText="1"/>
    </xf>
    <xf numFmtId="1" fontId="24" fillId="29" borderId="96" xfId="70" applyNumberFormat="1" applyFont="1" applyFill="1" applyBorder="1" applyAlignment="1">
      <alignment horizontal="centerContinuous" vertical="top" wrapText="1"/>
    </xf>
    <xf numFmtId="174" fontId="24" fillId="29" borderId="97" xfId="71" applyFont="1" applyFill="1" applyBorder="1" applyAlignment="1">
      <alignment vertical="top"/>
    </xf>
    <xf numFmtId="43" fontId="24" fillId="29" borderId="98" xfId="71" applyNumberFormat="1" applyFont="1" applyFill="1" applyBorder="1" applyAlignment="1">
      <alignment vertical="top"/>
    </xf>
    <xf numFmtId="43" fontId="10" fillId="29" borderId="98" xfId="71" applyNumberFormat="1" applyFont="1" applyFill="1" applyBorder="1" applyAlignment="1">
      <alignment vertical="top"/>
    </xf>
    <xf numFmtId="43" fontId="48" fillId="0" borderId="98" xfId="62" applyNumberFormat="1" applyFont="1" applyFill="1" applyBorder="1" applyAlignment="1">
      <alignment horizontal="left" vertical="top"/>
    </xf>
    <xf numFmtId="43" fontId="24" fillId="34" borderId="99" xfId="71" applyNumberFormat="1" applyFont="1" applyFill="1" applyBorder="1" applyAlignment="1">
      <alignment vertical="top"/>
    </xf>
    <xf numFmtId="43" fontId="24" fillId="35" borderId="100" xfId="71" applyNumberFormat="1" applyFont="1" applyFill="1" applyBorder="1" applyAlignment="1">
      <alignment vertical="top"/>
    </xf>
    <xf numFmtId="43" fontId="24" fillId="29" borderId="101" xfId="71" applyNumberFormat="1" applyFont="1" applyFill="1" applyBorder="1" applyAlignment="1">
      <alignment vertical="top"/>
    </xf>
    <xf numFmtId="43" fontId="24" fillId="35" borderId="102" xfId="71" applyNumberFormat="1" applyFont="1" applyFill="1" applyBorder="1" applyAlignment="1">
      <alignment vertical="top"/>
    </xf>
    <xf numFmtId="0" fontId="10" fillId="0" borderId="0" xfId="0" applyFont="1" applyAlignment="1">
      <alignment horizontal="left" vertical="top" wrapText="1"/>
    </xf>
    <xf numFmtId="0" fontId="10" fillId="0" borderId="11" xfId="94" applyBorder="1" applyAlignment="1">
      <alignment horizontal="center" vertical="center" wrapText="1"/>
    </xf>
    <xf numFmtId="176" fontId="24" fillId="29" borderId="60" xfId="148" applyNumberFormat="1" applyFont="1" applyFill="1" applyBorder="1" applyAlignment="1">
      <alignment horizontal="right" vertical="top"/>
    </xf>
    <xf numFmtId="180" fontId="24" fillId="29" borderId="63" xfId="148" applyNumberFormat="1" applyFont="1" applyFill="1" applyBorder="1" applyAlignment="1">
      <alignment horizontal="right" vertical="top"/>
    </xf>
    <xf numFmtId="180" fontId="10" fillId="29" borderId="63" xfId="148" applyNumberFormat="1" applyFont="1" applyFill="1" applyBorder="1" applyAlignment="1">
      <alignment horizontal="right" vertical="top"/>
    </xf>
    <xf numFmtId="43" fontId="48" fillId="0" borderId="48" xfId="115" applyNumberFormat="1" applyFont="1" applyFill="1" applyBorder="1" applyAlignment="1">
      <alignment horizontal="left" vertical="top"/>
    </xf>
    <xf numFmtId="180" fontId="10" fillId="0" borderId="63" xfId="148" applyNumberFormat="1" applyFont="1" applyFill="1" applyBorder="1" applyAlignment="1">
      <alignment horizontal="right" vertical="top"/>
    </xf>
    <xf numFmtId="180" fontId="48" fillId="29" borderId="63" xfId="148" applyNumberFormat="1" applyFont="1" applyFill="1" applyBorder="1" applyAlignment="1">
      <alignment horizontal="right" vertical="top"/>
    </xf>
    <xf numFmtId="180" fontId="24" fillId="34" borderId="36" xfId="148" applyNumberFormat="1" applyFont="1" applyFill="1" applyBorder="1" applyAlignment="1">
      <alignment horizontal="right" vertical="top"/>
    </xf>
    <xf numFmtId="180" fontId="24" fillId="35" borderId="68" xfId="148" applyNumberFormat="1" applyFont="1" applyFill="1" applyBorder="1" applyAlignment="1">
      <alignment horizontal="right" vertical="top"/>
    </xf>
    <xf numFmtId="180" fontId="24" fillId="29" borderId="73" xfId="148" applyNumberFormat="1" applyFont="1" applyFill="1" applyBorder="1" applyAlignment="1">
      <alignment horizontal="right" vertical="top"/>
    </xf>
    <xf numFmtId="180" fontId="24" fillId="35" borderId="78" xfId="148" applyNumberFormat="1" applyFont="1" applyFill="1" applyBorder="1" applyAlignment="1">
      <alignment horizontal="right" vertical="top"/>
    </xf>
    <xf numFmtId="176" fontId="24" fillId="29" borderId="0" xfId="148" applyNumberFormat="1" applyFont="1" applyFill="1" applyAlignment="1">
      <alignment vertical="center"/>
    </xf>
    <xf numFmtId="176" fontId="25" fillId="29" borderId="0" xfId="148" applyNumberFormat="1" applyFont="1" applyFill="1" applyAlignment="1">
      <alignment vertical="center"/>
    </xf>
    <xf numFmtId="166" fontId="24" fillId="0" borderId="16" xfId="115" applyFont="1" applyFill="1" applyBorder="1" applyAlignment="1" applyProtection="1">
      <alignment horizontal="center" vertical="center" wrapText="1"/>
    </xf>
    <xf numFmtId="166" fontId="10" fillId="0" borderId="16" xfId="115" applyFont="1" applyFill="1" applyBorder="1" applyAlignment="1" applyProtection="1">
      <alignment horizontal="center" vertical="center" wrapText="1"/>
    </xf>
    <xf numFmtId="4" fontId="16" fillId="28" borderId="11" xfId="129" applyNumberFormat="1" applyFont="1" applyFill="1" applyBorder="1" applyAlignment="1" applyProtection="1">
      <alignment horizontal="center" vertical="center" wrapText="1"/>
    </xf>
    <xf numFmtId="172" fontId="16" fillId="0" borderId="13" xfId="129" applyNumberFormat="1" applyFont="1" applyFill="1" applyBorder="1" applyAlignment="1" applyProtection="1">
      <alignment vertical="center"/>
    </xf>
    <xf numFmtId="10" fontId="16" fillId="0" borderId="9" xfId="129" applyNumberFormat="1" applyFont="1" applyFill="1" applyBorder="1" applyAlignment="1" applyProtection="1">
      <alignment vertical="center"/>
    </xf>
    <xf numFmtId="10" fontId="16" fillId="0" borderId="13" xfId="129" applyNumberFormat="1" applyFont="1" applyFill="1" applyBorder="1" applyAlignment="1" applyProtection="1">
      <alignment vertical="center"/>
    </xf>
    <xf numFmtId="172" fontId="17" fillId="0" borderId="13" xfId="129" applyNumberFormat="1" applyFont="1" applyFill="1" applyBorder="1" applyAlignment="1" applyProtection="1">
      <alignment vertical="center"/>
    </xf>
    <xf numFmtId="10" fontId="17" fillId="0" borderId="13" xfId="129" applyNumberFormat="1" applyFont="1" applyFill="1" applyBorder="1" applyAlignment="1" applyProtection="1">
      <alignment vertical="center"/>
    </xf>
    <xf numFmtId="10" fontId="17" fillId="0" borderId="9" xfId="129" applyNumberFormat="1" applyFont="1" applyFill="1" applyBorder="1" applyAlignment="1" applyProtection="1">
      <alignment vertical="center"/>
    </xf>
    <xf numFmtId="0" fontId="27" fillId="0" borderId="0" xfId="86" applyFont="1" applyAlignment="1">
      <alignment horizontal="left" vertical="center"/>
    </xf>
    <xf numFmtId="0" fontId="26" fillId="0" borderId="0" xfId="86" applyFont="1" applyAlignment="1">
      <alignment horizontal="center" vertical="center"/>
    </xf>
    <xf numFmtId="165" fontId="72" fillId="29" borderId="0" xfId="215" applyFont="1" applyFill="1" applyAlignment="1">
      <alignment vertical="center"/>
    </xf>
    <xf numFmtId="0" fontId="26" fillId="29" borderId="0" xfId="86" applyFont="1" applyFill="1" applyAlignment="1">
      <alignment vertical="center"/>
    </xf>
    <xf numFmtId="0" fontId="28" fillId="38" borderId="93" xfId="86" applyFont="1" applyFill="1" applyBorder="1" applyAlignment="1">
      <alignment horizontal="center" vertical="center"/>
    </xf>
    <xf numFmtId="0" fontId="28" fillId="38" borderId="94" xfId="86" applyFont="1" applyFill="1" applyBorder="1" applyAlignment="1">
      <alignment horizontal="center" vertical="center"/>
    </xf>
    <xf numFmtId="0" fontId="28" fillId="38" borderId="21" xfId="86" applyFont="1" applyFill="1" applyBorder="1" applyAlignment="1">
      <alignment horizontal="center" vertical="center"/>
    </xf>
    <xf numFmtId="0" fontId="73" fillId="39" borderId="0" xfId="86" applyFont="1" applyFill="1" applyAlignment="1">
      <alignment vertical="center"/>
    </xf>
    <xf numFmtId="0" fontId="28" fillId="38" borderId="74" xfId="86" applyFont="1" applyFill="1" applyBorder="1" applyAlignment="1">
      <alignment horizontal="center" vertical="center"/>
    </xf>
    <xf numFmtId="0" fontId="28" fillId="38" borderId="75" xfId="86" applyFont="1" applyFill="1" applyBorder="1" applyAlignment="1">
      <alignment horizontal="center" vertical="center"/>
    </xf>
    <xf numFmtId="0" fontId="28" fillId="38" borderId="25" xfId="86" applyFont="1" applyFill="1" applyBorder="1" applyAlignment="1">
      <alignment horizontal="center" vertical="center"/>
    </xf>
    <xf numFmtId="0" fontId="29" fillId="0" borderId="0" xfId="85" applyFont="1" applyAlignment="1">
      <alignment horizontal="left" vertical="center"/>
    </xf>
    <xf numFmtId="0" fontId="28" fillId="0" borderId="0" xfId="86" applyFont="1" applyAlignment="1">
      <alignment horizontal="left" vertical="center"/>
    </xf>
    <xf numFmtId="0" fontId="28" fillId="0" borderId="0" xfId="86" applyFont="1" applyAlignment="1">
      <alignment horizontal="center" vertical="center" wrapText="1"/>
    </xf>
    <xf numFmtId="165" fontId="74" fillId="29" borderId="0" xfId="215" applyFont="1" applyFill="1" applyAlignment="1">
      <alignment horizontal="center" vertical="center" wrapText="1"/>
    </xf>
    <xf numFmtId="0" fontId="28" fillId="29" borderId="0" xfId="86" applyFont="1" applyFill="1" applyAlignment="1">
      <alignment horizontal="center" vertical="center" wrapText="1"/>
    </xf>
    <xf numFmtId="0" fontId="75" fillId="39" borderId="0" xfId="86" applyFont="1" applyFill="1" applyAlignment="1">
      <alignment vertical="center"/>
    </xf>
    <xf numFmtId="0" fontId="29" fillId="29" borderId="0" xfId="86" applyFont="1" applyFill="1" applyAlignment="1">
      <alignment vertical="center"/>
    </xf>
    <xf numFmtId="0" fontId="29" fillId="29" borderId="0" xfId="86" applyFont="1" applyFill="1" applyAlignment="1">
      <alignment horizontal="center" vertical="center"/>
    </xf>
    <xf numFmtId="165" fontId="72" fillId="29" borderId="0" xfId="215" applyFont="1" applyFill="1" applyAlignment="1">
      <alignment horizontal="center" vertical="center"/>
    </xf>
    <xf numFmtId="0" fontId="27" fillId="53" borderId="112" xfId="86" applyFont="1" applyFill="1" applyBorder="1" applyAlignment="1">
      <alignment horizontal="left" vertical="center"/>
    </xf>
    <xf numFmtId="0" fontId="27" fillId="53" borderId="113" xfId="86" applyFont="1" applyFill="1" applyBorder="1" applyAlignment="1">
      <alignment horizontal="center" vertical="center"/>
    </xf>
    <xf numFmtId="165" fontId="74" fillId="38" borderId="113" xfId="215" applyFont="1" applyFill="1" applyBorder="1" applyAlignment="1">
      <alignment horizontal="center" vertical="center"/>
    </xf>
    <xf numFmtId="0" fontId="27" fillId="38" borderId="113" xfId="86" applyFont="1" applyFill="1" applyBorder="1" applyAlignment="1">
      <alignment horizontal="center" vertical="center"/>
    </xf>
    <xf numFmtId="0" fontId="27" fillId="38" borderId="114" xfId="86" applyFont="1" applyFill="1" applyBorder="1" applyAlignment="1">
      <alignment horizontal="center" vertical="center"/>
    </xf>
    <xf numFmtId="0" fontId="27" fillId="38" borderId="112" xfId="86" applyFont="1" applyFill="1" applyBorder="1" applyAlignment="1">
      <alignment horizontal="left" vertical="center"/>
    </xf>
    <xf numFmtId="0" fontId="29" fillId="0" borderId="93" xfId="86" applyFont="1" applyBorder="1" applyAlignment="1">
      <alignment horizontal="center" vertical="center"/>
    </xf>
    <xf numFmtId="0" fontId="29" fillId="0" borderId="94" xfId="86" applyFont="1" applyBorder="1" applyAlignment="1">
      <alignment horizontal="center" vertical="center"/>
    </xf>
    <xf numFmtId="165" fontId="72" fillId="29" borderId="94" xfId="215" applyFont="1" applyFill="1" applyBorder="1" applyAlignment="1">
      <alignment horizontal="center" vertical="center"/>
    </xf>
    <xf numFmtId="0" fontId="29" fillId="29" borderId="94" xfId="86" applyFont="1" applyFill="1" applyBorder="1" applyAlignment="1">
      <alignment horizontal="center" vertical="center"/>
    </xf>
    <xf numFmtId="0" fontId="29" fillId="29" borderId="21" xfId="86" applyFont="1" applyFill="1" applyBorder="1" applyAlignment="1">
      <alignment horizontal="center" vertical="center"/>
    </xf>
    <xf numFmtId="0" fontId="29" fillId="29" borderId="93" xfId="86" applyFont="1" applyFill="1" applyBorder="1" applyAlignment="1">
      <alignment horizontal="center" vertical="center"/>
    </xf>
    <xf numFmtId="0" fontId="29" fillId="0" borderId="61" xfId="86" applyFont="1" applyBorder="1" applyAlignment="1">
      <alignment horizontal="center" vertical="center"/>
    </xf>
    <xf numFmtId="165" fontId="72" fillId="29" borderId="34" xfId="215" applyFont="1" applyFill="1" applyBorder="1" applyAlignment="1">
      <alignment horizontal="center" vertical="center"/>
    </xf>
    <xf numFmtId="0" fontId="29" fillId="29" borderId="34" xfId="86" applyFont="1" applyFill="1" applyBorder="1" applyAlignment="1">
      <alignment horizontal="center" vertical="center"/>
    </xf>
    <xf numFmtId="0" fontId="29" fillId="29" borderId="115" xfId="86" applyFont="1" applyFill="1" applyBorder="1" applyAlignment="1">
      <alignment horizontal="center" vertical="center"/>
    </xf>
    <xf numFmtId="0" fontId="29" fillId="29" borderId="61" xfId="86" applyFont="1" applyFill="1" applyBorder="1" applyAlignment="1">
      <alignment horizontal="left" vertical="center"/>
    </xf>
    <xf numFmtId="0" fontId="29" fillId="29" borderId="0" xfId="86" applyFont="1" applyFill="1" applyAlignment="1">
      <alignment horizontal="left" vertical="center"/>
    </xf>
    <xf numFmtId="165" fontId="72" fillId="29" borderId="0" xfId="215" applyFont="1" applyFill="1" applyBorder="1" applyAlignment="1">
      <alignment horizontal="center" vertical="center"/>
    </xf>
    <xf numFmtId="0" fontId="29" fillId="29" borderId="61" xfId="86" applyFont="1" applyFill="1" applyBorder="1" applyAlignment="1">
      <alignment horizontal="center" vertical="center"/>
    </xf>
    <xf numFmtId="0" fontId="29" fillId="29" borderId="0" xfId="86" applyFont="1" applyFill="1" applyAlignment="1">
      <alignment horizontal="right" vertical="center"/>
    </xf>
    <xf numFmtId="0" fontId="29" fillId="0" borderId="74" xfId="86" applyFont="1" applyBorder="1" applyAlignment="1">
      <alignment horizontal="center" vertical="center"/>
    </xf>
    <xf numFmtId="0" fontId="29" fillId="0" borderId="75" xfId="86" applyFont="1" applyBorder="1" applyAlignment="1">
      <alignment horizontal="center" vertical="center"/>
    </xf>
    <xf numFmtId="165" fontId="72" fillId="29" borderId="75" xfId="215" applyFont="1" applyFill="1" applyBorder="1" applyAlignment="1">
      <alignment horizontal="center" vertical="center"/>
    </xf>
    <xf numFmtId="0" fontId="29" fillId="29" borderId="75" xfId="86" applyFont="1" applyFill="1" applyBorder="1" applyAlignment="1">
      <alignment horizontal="center" vertical="center"/>
    </xf>
    <xf numFmtId="0" fontId="29" fillId="29" borderId="25" xfId="86" applyFont="1" applyFill="1" applyBorder="1" applyAlignment="1">
      <alignment horizontal="center" vertical="center"/>
    </xf>
    <xf numFmtId="0" fontId="29" fillId="29" borderId="74" xfId="86" applyFont="1" applyFill="1" applyBorder="1" applyAlignment="1">
      <alignment horizontal="center" vertical="center"/>
    </xf>
    <xf numFmtId="0" fontId="26" fillId="29" borderId="93" xfId="86" applyFont="1" applyFill="1" applyBorder="1" applyAlignment="1">
      <alignment vertical="center"/>
    </xf>
    <xf numFmtId="0" fontId="27" fillId="0" borderId="94" xfId="86" applyFont="1" applyBorder="1" applyAlignment="1">
      <alignment horizontal="center" vertical="center"/>
    </xf>
    <xf numFmtId="165" fontId="74" fillId="29" borderId="94" xfId="215" applyFont="1" applyFill="1" applyBorder="1" applyAlignment="1">
      <alignment horizontal="center" vertical="center"/>
    </xf>
    <xf numFmtId="0" fontId="27" fillId="29" borderId="94" xfId="86" applyFont="1" applyFill="1" applyBorder="1" applyAlignment="1">
      <alignment horizontal="center" vertical="center"/>
    </xf>
    <xf numFmtId="0" fontId="27" fillId="29" borderId="21" xfId="86" applyFont="1" applyFill="1" applyBorder="1" applyAlignment="1">
      <alignment horizontal="center" vertical="center"/>
    </xf>
    <xf numFmtId="0" fontId="26" fillId="29" borderId="61" xfId="86" applyFont="1" applyFill="1" applyBorder="1" applyAlignment="1">
      <alignment vertical="center"/>
    </xf>
    <xf numFmtId="0" fontId="26" fillId="29" borderId="74" xfId="86" applyFont="1" applyFill="1" applyBorder="1" applyAlignment="1">
      <alignment vertical="center"/>
    </xf>
    <xf numFmtId="0" fontId="27" fillId="29" borderId="0" xfId="86" applyFont="1" applyFill="1" applyAlignment="1">
      <alignment horizontal="center" vertical="center" wrapText="1"/>
    </xf>
    <xf numFmtId="0" fontId="27" fillId="0" borderId="0" xfId="86" applyFont="1" applyAlignment="1">
      <alignment horizontal="center" vertical="center" wrapText="1"/>
    </xf>
    <xf numFmtId="0" fontId="26" fillId="29" borderId="0" xfId="86" applyFont="1" applyFill="1" applyAlignment="1">
      <alignment vertical="center" wrapText="1"/>
    </xf>
    <xf numFmtId="0" fontId="76" fillId="29" borderId="0" xfId="86" applyFont="1" applyFill="1" applyAlignment="1">
      <alignment horizontal="center" vertical="center" wrapText="1"/>
    </xf>
    <xf numFmtId="0" fontId="73" fillId="39" borderId="0" xfId="86" applyFont="1" applyFill="1" applyAlignment="1">
      <alignment vertical="center" wrapText="1"/>
    </xf>
    <xf numFmtId="0" fontId="26" fillId="39" borderId="0" xfId="86" applyFont="1" applyFill="1" applyAlignment="1">
      <alignment vertical="center" wrapText="1"/>
    </xf>
    <xf numFmtId="0" fontId="30" fillId="0" borderId="93" xfId="216" applyFont="1" applyBorder="1" applyAlignment="1">
      <alignment horizontal="center" vertical="center" wrapText="1"/>
    </xf>
    <xf numFmtId="0" fontId="30" fillId="0" borderId="112" xfId="216" applyFont="1" applyBorder="1" applyAlignment="1">
      <alignment vertical="center" wrapText="1"/>
    </xf>
    <xf numFmtId="165" fontId="74" fillId="39" borderId="116" xfId="215" applyFont="1" applyFill="1" applyBorder="1" applyAlignment="1" applyProtection="1">
      <alignment horizontal="center" vertical="center"/>
    </xf>
    <xf numFmtId="0" fontId="30" fillId="39" borderId="0" xfId="216" applyFont="1" applyFill="1" applyAlignment="1">
      <alignment vertical="center" wrapText="1"/>
    </xf>
    <xf numFmtId="0" fontId="30" fillId="39" borderId="0" xfId="216" applyFont="1" applyFill="1" applyAlignment="1">
      <alignment vertical="center"/>
    </xf>
    <xf numFmtId="0" fontId="31" fillId="0" borderId="26" xfId="216" applyFont="1" applyBorder="1" applyAlignment="1">
      <alignment horizontal="center" vertical="center" wrapText="1"/>
    </xf>
    <xf numFmtId="0" fontId="32" fillId="0" borderId="26" xfId="216" applyFont="1" applyBorder="1" applyAlignment="1">
      <alignment vertical="center" wrapText="1"/>
    </xf>
    <xf numFmtId="165" fontId="77" fillId="0" borderId="117" xfId="215" applyFont="1" applyBorder="1" applyAlignment="1">
      <alignment horizontal="right" vertical="center" wrapText="1"/>
    </xf>
    <xf numFmtId="0" fontId="78" fillId="39" borderId="0" xfId="86" applyFont="1" applyFill="1" applyAlignment="1">
      <alignment vertical="center" wrapText="1"/>
    </xf>
    <xf numFmtId="0" fontId="32" fillId="39" borderId="0" xfId="86" applyFont="1" applyFill="1" applyAlignment="1">
      <alignment vertical="center" wrapText="1"/>
    </xf>
    <xf numFmtId="0" fontId="32" fillId="0" borderId="0" xfId="86" applyFont="1" applyAlignment="1">
      <alignment vertical="center" wrapText="1"/>
    </xf>
    <xf numFmtId="0" fontId="30" fillId="0" borderId="31" xfId="216" applyFont="1" applyBorder="1" applyAlignment="1">
      <alignment horizontal="center" vertical="center" wrapText="1"/>
    </xf>
    <xf numFmtId="0" fontId="30" fillId="0" borderId="31" xfId="216" applyFont="1" applyBorder="1" applyAlignment="1">
      <alignment horizontal="left" vertical="center" wrapText="1"/>
    </xf>
    <xf numFmtId="165" fontId="77" fillId="0" borderId="99" xfId="215" applyFont="1" applyBorder="1" applyAlignment="1">
      <alignment horizontal="right" vertical="center" wrapText="1"/>
    </xf>
    <xf numFmtId="0" fontId="79" fillId="39" borderId="0" xfId="86" applyFont="1" applyFill="1" applyAlignment="1">
      <alignment vertical="center" wrapText="1"/>
    </xf>
    <xf numFmtId="0" fontId="27" fillId="39" borderId="0" xfId="86" applyFont="1" applyFill="1" applyAlignment="1">
      <alignment vertical="center" wrapText="1"/>
    </xf>
    <xf numFmtId="0" fontId="27" fillId="0" borderId="0" xfId="86" applyFont="1" applyAlignment="1">
      <alignment vertical="center" wrapText="1"/>
    </xf>
    <xf numFmtId="0" fontId="35" fillId="0" borderId="31" xfId="216" applyFont="1" applyBorder="1" applyAlignment="1">
      <alignment horizontal="center" vertical="center" wrapText="1"/>
    </xf>
    <xf numFmtId="0" fontId="35" fillId="0" borderId="31" xfId="216" applyFont="1" applyBorder="1" applyAlignment="1">
      <alignment horizontal="left" vertical="center" wrapText="1"/>
    </xf>
    <xf numFmtId="0" fontId="80" fillId="39" borderId="0" xfId="86" applyFont="1" applyFill="1" applyAlignment="1">
      <alignment vertical="center" wrapText="1"/>
    </xf>
    <xf numFmtId="0" fontId="34" fillId="0" borderId="0" xfId="86" applyFont="1" applyAlignment="1">
      <alignment vertical="center" wrapText="1"/>
    </xf>
    <xf numFmtId="0" fontId="33" fillId="0" borderId="31" xfId="216" applyFont="1" applyBorder="1" applyAlignment="1">
      <alignment horizontal="center" vertical="center" wrapText="1"/>
    </xf>
    <xf numFmtId="0" fontId="33" fillId="0" borderId="31" xfId="216" applyFont="1" applyBorder="1" applyAlignment="1">
      <alignment horizontal="left" vertical="center" wrapText="1"/>
    </xf>
    <xf numFmtId="0" fontId="26" fillId="0" borderId="0" xfId="86" applyFont="1" applyAlignment="1">
      <alignment vertical="center" wrapText="1"/>
    </xf>
    <xf numFmtId="0" fontId="29" fillId="0" borderId="31" xfId="216" applyFont="1" applyBorder="1" applyAlignment="1">
      <alignment horizontal="center" vertical="center" wrapText="1"/>
    </xf>
    <xf numFmtId="0" fontId="29" fillId="0" borderId="31" xfId="216" applyFont="1" applyBorder="1" applyAlignment="1">
      <alignment horizontal="left" vertical="center" wrapText="1"/>
    </xf>
    <xf numFmtId="0" fontId="29" fillId="39" borderId="31" xfId="216" applyFont="1" applyFill="1" applyBorder="1" applyAlignment="1">
      <alignment horizontal="center" vertical="center" wrapText="1"/>
    </xf>
    <xf numFmtId="0" fontId="29" fillId="39" borderId="31" xfId="216" applyFont="1" applyFill="1" applyBorder="1" applyAlignment="1">
      <alignment horizontal="left" vertical="center" wrapText="1"/>
    </xf>
    <xf numFmtId="0" fontId="29" fillId="39" borderId="99" xfId="216" applyFont="1" applyFill="1" applyBorder="1" applyAlignment="1">
      <alignment horizontal="center" vertical="center" wrapText="1"/>
    </xf>
    <xf numFmtId="0" fontId="73" fillId="39" borderId="0" xfId="86" applyFont="1" applyFill="1" applyAlignment="1">
      <alignment horizontal="left" vertical="center" wrapText="1"/>
    </xf>
    <xf numFmtId="0" fontId="26" fillId="39" borderId="0" xfId="86" applyFont="1" applyFill="1" applyAlignment="1">
      <alignment horizontal="left" vertical="center" wrapText="1"/>
    </xf>
    <xf numFmtId="0" fontId="29" fillId="0" borderId="99" xfId="216" applyFont="1" applyBorder="1" applyAlignment="1">
      <alignment horizontal="center" vertical="center" wrapText="1"/>
    </xf>
    <xf numFmtId="0" fontId="73" fillId="0" borderId="0" xfId="86" applyFont="1" applyAlignment="1">
      <alignment vertical="center" wrapText="1"/>
    </xf>
    <xf numFmtId="0" fontId="27" fillId="0" borderId="31" xfId="216" applyFont="1" applyBorder="1" applyAlignment="1">
      <alignment horizontal="left" vertical="center" wrapText="1"/>
    </xf>
    <xf numFmtId="165" fontId="77" fillId="0" borderId="99" xfId="215" applyFont="1" applyFill="1" applyBorder="1" applyAlignment="1">
      <alignment horizontal="right" vertical="center" wrapText="1"/>
    </xf>
    <xf numFmtId="0" fontId="33" fillId="54" borderId="31" xfId="216" applyFont="1" applyFill="1" applyBorder="1" applyAlignment="1">
      <alignment horizontal="center" vertical="center" wrapText="1"/>
    </xf>
    <xf numFmtId="0" fontId="33" fillId="54" borderId="31" xfId="216" applyFont="1" applyFill="1" applyBorder="1" applyAlignment="1">
      <alignment horizontal="left" vertical="center" wrapText="1"/>
    </xf>
    <xf numFmtId="165" fontId="77" fillId="54" borderId="99" xfId="215" applyFont="1" applyFill="1" applyBorder="1" applyAlignment="1">
      <alignment horizontal="right" vertical="center" wrapText="1"/>
    </xf>
    <xf numFmtId="0" fontId="79" fillId="0" borderId="0" xfId="86" applyFont="1" applyAlignment="1">
      <alignment vertical="center" wrapText="1"/>
    </xf>
    <xf numFmtId="0" fontId="37" fillId="0" borderId="31" xfId="216" applyFont="1" applyBorder="1" applyAlignment="1">
      <alignment horizontal="center" vertical="center" wrapText="1"/>
    </xf>
    <xf numFmtId="0" fontId="37" fillId="0" borderId="31" xfId="216" applyFont="1" applyBorder="1" applyAlignment="1">
      <alignment horizontal="left" vertical="center" wrapText="1"/>
    </xf>
    <xf numFmtId="0" fontId="33" fillId="39" borderId="31" xfId="216" applyFont="1" applyFill="1" applyBorder="1" applyAlignment="1">
      <alignment horizontal="center" vertical="center" wrapText="1"/>
    </xf>
    <xf numFmtId="0" fontId="33" fillId="39" borderId="31" xfId="216" applyFont="1" applyFill="1" applyBorder="1" applyAlignment="1">
      <alignment horizontal="left" vertical="center" wrapText="1"/>
    </xf>
    <xf numFmtId="0" fontId="33" fillId="39" borderId="118" xfId="216" applyFont="1" applyFill="1" applyBorder="1" applyAlignment="1">
      <alignment horizontal="left" vertical="center" wrapText="1"/>
    </xf>
    <xf numFmtId="0" fontId="29" fillId="39" borderId="0" xfId="216" applyFont="1" applyFill="1" applyAlignment="1">
      <alignment vertical="center"/>
    </xf>
    <xf numFmtId="0" fontId="29" fillId="39" borderId="0" xfId="86" applyFont="1" applyFill="1" applyAlignment="1">
      <alignment horizontal="center" vertical="center"/>
    </xf>
    <xf numFmtId="0" fontId="29" fillId="39" borderId="0" xfId="86" applyFont="1" applyFill="1" applyAlignment="1">
      <alignment vertical="center"/>
    </xf>
    <xf numFmtId="0" fontId="26" fillId="39" borderId="0" xfId="86" applyFont="1" applyFill="1" applyAlignment="1">
      <alignment vertical="center"/>
    </xf>
    <xf numFmtId="0" fontId="26" fillId="29" borderId="0" xfId="86" applyFont="1" applyFill="1" applyAlignment="1">
      <alignment horizontal="center" vertical="center"/>
    </xf>
    <xf numFmtId="0" fontId="30" fillId="0" borderId="119" xfId="216" applyFont="1" applyBorder="1" applyAlignment="1">
      <alignment horizontal="center" vertical="center" wrapText="1"/>
    </xf>
    <xf numFmtId="0" fontId="30" fillId="0" borderId="119" xfId="216" applyFont="1" applyBorder="1" applyAlignment="1">
      <alignment horizontal="left" vertical="center" wrapText="1"/>
    </xf>
    <xf numFmtId="165" fontId="77" fillId="0" borderId="120" xfId="215" applyFont="1" applyBorder="1" applyAlignment="1">
      <alignment horizontal="right" vertical="center" wrapText="1"/>
    </xf>
    <xf numFmtId="0" fontId="29" fillId="0" borderId="0" xfId="216" applyFont="1" applyAlignment="1">
      <alignment horizontal="center" vertical="center"/>
    </xf>
    <xf numFmtId="0" fontId="29" fillId="0" borderId="0" xfId="216" applyFont="1" applyAlignment="1">
      <alignment vertical="center"/>
    </xf>
    <xf numFmtId="165" fontId="72" fillId="39" borderId="0" xfId="215" applyFont="1" applyFill="1" applyAlignment="1">
      <alignment vertical="center"/>
    </xf>
    <xf numFmtId="0" fontId="75" fillId="39" borderId="0" xfId="216" applyFont="1" applyFill="1" applyAlignment="1">
      <alignment vertical="center"/>
    </xf>
    <xf numFmtId="0" fontId="29" fillId="39" borderId="0" xfId="86" applyFont="1" applyFill="1" applyAlignment="1">
      <alignment horizontal="right" vertical="center"/>
    </xf>
    <xf numFmtId="165" fontId="72" fillId="39" borderId="0" xfId="215" applyFont="1" applyFill="1" applyBorder="1" applyAlignment="1">
      <alignment vertical="center"/>
    </xf>
    <xf numFmtId="165" fontId="72" fillId="39" borderId="0" xfId="215" applyFont="1" applyFill="1" applyBorder="1" applyAlignment="1">
      <alignment horizontal="center" vertical="center"/>
    </xf>
    <xf numFmtId="0" fontId="75" fillId="39" borderId="0" xfId="86" applyFont="1" applyFill="1" applyAlignment="1">
      <alignment horizontal="center" vertical="center"/>
    </xf>
    <xf numFmtId="49" fontId="29" fillId="0" borderId="34" xfId="86" applyNumberFormat="1" applyFont="1" applyBorder="1" applyAlignment="1">
      <alignment horizontal="center" vertical="center"/>
    </xf>
    <xf numFmtId="165" fontId="77" fillId="55" borderId="99" xfId="215" applyFont="1" applyFill="1" applyBorder="1" applyAlignment="1">
      <alignment horizontal="right" vertical="center" wrapText="1"/>
    </xf>
    <xf numFmtId="0" fontId="29" fillId="39" borderId="0" xfId="216" applyFont="1" applyFill="1" applyAlignment="1">
      <alignment vertical="top"/>
    </xf>
    <xf numFmtId="0" fontId="29" fillId="0" borderId="0" xfId="86" applyFont="1" applyAlignment="1">
      <alignment horizontal="left" vertical="top"/>
    </xf>
    <xf numFmtId="0" fontId="29" fillId="0" borderId="0" xfId="86" applyFont="1" applyAlignment="1">
      <alignment horizontal="center" vertical="top"/>
    </xf>
    <xf numFmtId="165" fontId="72" fillId="39" borderId="0" xfId="215" applyFont="1" applyFill="1" applyBorder="1" applyAlignment="1">
      <alignment horizontal="center" vertical="top"/>
    </xf>
    <xf numFmtId="0" fontId="29" fillId="39" borderId="0" xfId="86" applyFont="1" applyFill="1" applyAlignment="1">
      <alignment horizontal="center" vertical="top"/>
    </xf>
    <xf numFmtId="0" fontId="26" fillId="29" borderId="0" xfId="86" applyFont="1" applyFill="1" applyAlignment="1">
      <alignment horizontal="center" vertical="top"/>
    </xf>
    <xf numFmtId="0" fontId="75" fillId="39" borderId="0" xfId="86" applyFont="1" applyFill="1" applyAlignment="1">
      <alignment horizontal="center" vertical="top"/>
    </xf>
    <xf numFmtId="0" fontId="26" fillId="0" borderId="0" xfId="86" applyFont="1" applyAlignment="1">
      <alignment vertical="top"/>
    </xf>
    <xf numFmtId="0" fontId="26" fillId="29" borderId="0" xfId="86" applyFont="1" applyFill="1" applyAlignment="1">
      <alignment vertical="top"/>
    </xf>
    <xf numFmtId="0" fontId="26" fillId="0" borderId="0" xfId="86" applyFont="1" applyAlignment="1">
      <alignment horizontal="center" vertical="top"/>
    </xf>
    <xf numFmtId="165" fontId="72" fillId="29" borderId="0" xfId="215" applyFont="1" applyFill="1" applyAlignment="1">
      <alignment horizontal="center" vertical="top"/>
    </xf>
    <xf numFmtId="0" fontId="29" fillId="39" borderId="0" xfId="86" applyFont="1" applyFill="1" applyAlignment="1">
      <alignment vertical="top"/>
    </xf>
    <xf numFmtId="0" fontId="73" fillId="39" borderId="0" xfId="86" applyFont="1" applyFill="1" applyAlignment="1">
      <alignment vertical="top"/>
    </xf>
    <xf numFmtId="0" fontId="26" fillId="39" borderId="0" xfId="86" applyFont="1" applyFill="1" applyAlignment="1">
      <alignment vertical="top"/>
    </xf>
    <xf numFmtId="0" fontId="82" fillId="39" borderId="0" xfId="86" applyFont="1" applyFill="1" applyAlignment="1">
      <alignment vertical="center"/>
    </xf>
    <xf numFmtId="0" fontId="25" fillId="35" borderId="37" xfId="145" applyFont="1" applyFill="1" applyBorder="1" applyAlignment="1">
      <alignment vertical="center" wrapText="1"/>
    </xf>
    <xf numFmtId="4" fontId="23" fillId="35" borderId="37" xfId="145" applyNumberFormat="1" applyFont="1" applyFill="1" applyBorder="1" applyAlignment="1">
      <alignment horizontal="center" vertical="center" wrapText="1"/>
    </xf>
    <xf numFmtId="4" fontId="23" fillId="35" borderId="37" xfId="145" applyNumberFormat="1" applyFont="1" applyFill="1" applyBorder="1" applyAlignment="1">
      <alignment vertical="center" wrapText="1"/>
    </xf>
    <xf numFmtId="4" fontId="23" fillId="35" borderId="46" xfId="145" applyNumberFormat="1" applyFont="1" applyFill="1" applyBorder="1" applyAlignment="1">
      <alignment horizontal="center" vertical="center" wrapText="1"/>
    </xf>
    <xf numFmtId="4" fontId="23" fillId="35" borderId="39" xfId="145" applyNumberFormat="1" applyFont="1" applyFill="1" applyBorder="1" applyAlignment="1">
      <alignment vertical="center" wrapText="1"/>
    </xf>
    <xf numFmtId="0" fontId="17" fillId="34" borderId="37" xfId="145" applyFont="1" applyFill="1" applyBorder="1" applyAlignment="1">
      <alignment vertical="center" wrapText="1"/>
    </xf>
    <xf numFmtId="4" fontId="20" fillId="34" borderId="37" xfId="145" applyNumberFormat="1" applyFont="1" applyFill="1" applyBorder="1" applyAlignment="1">
      <alignment horizontal="center" vertical="center" wrapText="1"/>
    </xf>
    <xf numFmtId="4" fontId="20" fillId="34" borderId="46" xfId="145" applyNumberFormat="1" applyFont="1" applyFill="1" applyBorder="1" applyAlignment="1">
      <alignment horizontal="center" vertical="center" wrapText="1"/>
    </xf>
    <xf numFmtId="4" fontId="16" fillId="34" borderId="39" xfId="145" applyNumberFormat="1" applyFont="1" applyFill="1" applyBorder="1" applyAlignment="1">
      <alignment vertical="center" wrapText="1"/>
    </xf>
    <xf numFmtId="0" fontId="17" fillId="0" borderId="37" xfId="145" applyFont="1" applyBorder="1" applyAlignment="1">
      <alignment vertical="center" wrapText="1"/>
    </xf>
    <xf numFmtId="4" fontId="20" fillId="0" borderId="37" xfId="145" applyNumberFormat="1" applyFont="1" applyBorder="1" applyAlignment="1">
      <alignment horizontal="center" vertical="center" wrapText="1"/>
    </xf>
    <xf numFmtId="4" fontId="20" fillId="0" borderId="46" xfId="145" applyNumberFormat="1" applyFont="1" applyBorder="1" applyAlignment="1">
      <alignment horizontal="center" vertical="center" wrapText="1"/>
    </xf>
    <xf numFmtId="4" fontId="16" fillId="0" borderId="39" xfId="145" applyNumberFormat="1" applyFont="1" applyBorder="1" applyAlignment="1">
      <alignment vertical="center" wrapText="1"/>
    </xf>
    <xf numFmtId="0" fontId="16" fillId="0" borderId="37" xfId="145" applyFont="1" applyBorder="1" applyAlignment="1">
      <alignment vertical="center" wrapText="1"/>
    </xf>
    <xf numFmtId="0" fontId="17" fillId="30" borderId="37" xfId="145" applyFont="1" applyFill="1" applyBorder="1" applyAlignment="1">
      <alignment vertical="center" wrapText="1"/>
    </xf>
    <xf numFmtId="0" fontId="16" fillId="30" borderId="37" xfId="145" applyFont="1" applyFill="1" applyBorder="1" applyAlignment="1">
      <alignment vertical="center" wrapText="1"/>
    </xf>
    <xf numFmtId="4" fontId="21" fillId="0" borderId="37" xfId="145" applyNumberFormat="1" applyFont="1" applyBorder="1" applyAlignment="1">
      <alignment horizontal="center" vertical="center" wrapText="1"/>
    </xf>
    <xf numFmtId="4" fontId="20" fillId="0" borderId="43" xfId="145" applyNumberFormat="1" applyFont="1" applyBorder="1" applyAlignment="1">
      <alignment horizontal="center" vertical="center" wrapText="1"/>
    </xf>
    <xf numFmtId="0" fontId="30" fillId="0" borderId="117" xfId="216" applyFont="1" applyBorder="1" applyAlignment="1">
      <alignment horizontal="center" vertical="center" wrapText="1"/>
    </xf>
    <xf numFmtId="0" fontId="31" fillId="0" borderId="117" xfId="216" applyFont="1" applyBorder="1" applyAlignment="1">
      <alignment horizontal="center" vertical="center" wrapText="1"/>
    </xf>
    <xf numFmtId="0" fontId="33" fillId="0" borderId="99" xfId="216" applyFont="1" applyBorder="1" applyAlignment="1">
      <alignment horizontal="center" vertical="center" wrapText="1"/>
    </xf>
    <xf numFmtId="0" fontId="30" fillId="0" borderId="99" xfId="216" applyFont="1" applyBorder="1" applyAlignment="1">
      <alignment horizontal="center" vertical="center" wrapText="1"/>
    </xf>
    <xf numFmtId="0" fontId="81" fillId="0" borderId="99" xfId="216" applyFont="1" applyBorder="1" applyAlignment="1">
      <alignment horizontal="center" vertical="center" wrapText="1"/>
    </xf>
    <xf numFmtId="0" fontId="29" fillId="54" borderId="99" xfId="216" applyFont="1" applyFill="1" applyBorder="1" applyAlignment="1">
      <alignment horizontal="center" vertical="center" wrapText="1"/>
    </xf>
    <xf numFmtId="0" fontId="30" fillId="0" borderId="99" xfId="216" quotePrefix="1" applyFont="1" applyBorder="1" applyAlignment="1">
      <alignment horizontal="center" vertical="center" wrapText="1"/>
    </xf>
    <xf numFmtId="0" fontId="30" fillId="39" borderId="99" xfId="216" applyFont="1" applyFill="1" applyBorder="1" applyAlignment="1">
      <alignment horizontal="center" vertical="center" wrapText="1"/>
    </xf>
    <xf numFmtId="0" fontId="29" fillId="39" borderId="120" xfId="216" applyFont="1" applyFill="1" applyBorder="1" applyAlignment="1">
      <alignment horizontal="center" vertical="center" wrapText="1"/>
    </xf>
    <xf numFmtId="4" fontId="16" fillId="0" borderId="0" xfId="145" applyNumberFormat="1" applyFont="1" applyAlignment="1">
      <alignment vertical="center" wrapText="1"/>
    </xf>
    <xf numFmtId="0" fontId="16" fillId="0" borderId="40" xfId="145" applyFont="1" applyBorder="1" applyAlignment="1">
      <alignment horizontal="center" vertical="center" wrapText="1"/>
    </xf>
    <xf numFmtId="10" fontId="23" fillId="29" borderId="0" xfId="240" applyNumberFormat="1" applyFont="1" applyFill="1"/>
    <xf numFmtId="43" fontId="25" fillId="29" borderId="0" xfId="84" applyNumberFormat="1" applyFont="1" applyFill="1" applyAlignment="1">
      <alignment vertical="center"/>
    </xf>
    <xf numFmtId="49" fontId="10" fillId="29" borderId="0" xfId="47" applyNumberFormat="1" applyFont="1" applyFill="1" applyAlignment="1">
      <alignment horizontal="right" vertical="top"/>
    </xf>
    <xf numFmtId="49" fontId="24" fillId="29" borderId="0" xfId="47" applyNumberFormat="1" applyFont="1" applyFill="1" applyAlignment="1">
      <alignment horizontal="right" vertical="top"/>
    </xf>
    <xf numFmtId="49" fontId="10" fillId="29" borderId="0" xfId="47" applyNumberFormat="1" applyFont="1" applyFill="1" applyAlignment="1">
      <alignment horizontal="left" vertical="top"/>
    </xf>
    <xf numFmtId="49" fontId="49" fillId="29" borderId="0" xfId="47" applyNumberFormat="1" applyFont="1" applyFill="1" applyAlignment="1">
      <alignment horizontal="right" vertical="top"/>
    </xf>
    <xf numFmtId="49" fontId="24" fillId="29" borderId="0" xfId="47" applyNumberFormat="1" applyFont="1" applyFill="1" applyAlignment="1">
      <alignment horizontal="left" vertical="top"/>
    </xf>
    <xf numFmtId="43" fontId="48" fillId="0" borderId="48" xfId="115" applyNumberFormat="1" applyFont="1" applyBorder="1" applyAlignment="1">
      <alignment horizontal="left" vertical="top"/>
    </xf>
    <xf numFmtId="49" fontId="48" fillId="0" borderId="48" xfId="47" applyNumberFormat="1" applyFont="1" applyBorder="1" applyAlignment="1">
      <alignment horizontal="left" vertical="top" wrapText="1"/>
    </xf>
    <xf numFmtId="49" fontId="48" fillId="29" borderId="0" xfId="47" applyNumberFormat="1" applyFont="1" applyFill="1" applyAlignment="1">
      <alignment horizontal="left" vertical="top"/>
    </xf>
    <xf numFmtId="49" fontId="48" fillId="0" borderId="0" xfId="47" applyNumberFormat="1" applyFont="1" applyAlignment="1">
      <alignment horizontal="left" vertical="top"/>
    </xf>
    <xf numFmtId="49" fontId="10" fillId="0" borderId="0" xfId="47" applyNumberFormat="1" applyFont="1" applyAlignment="1">
      <alignment horizontal="right" vertical="top"/>
    </xf>
    <xf numFmtId="49" fontId="10" fillId="0" borderId="0" xfId="47" applyNumberFormat="1" applyFont="1" applyAlignment="1">
      <alignment horizontal="left" vertical="top"/>
    </xf>
    <xf numFmtId="49" fontId="10" fillId="0" borderId="61" xfId="47" applyNumberFormat="1" applyFont="1" applyBorder="1" applyAlignment="1">
      <alignment horizontal="left" vertical="top"/>
    </xf>
    <xf numFmtId="180" fontId="10" fillId="0" borderId="63" xfId="148" applyNumberFormat="1" applyFont="1" applyBorder="1" applyAlignment="1">
      <alignment horizontal="right" vertical="top"/>
    </xf>
    <xf numFmtId="0" fontId="26" fillId="39" borderId="0" xfId="86" applyFont="1" applyFill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31" borderId="40" xfId="145" applyFont="1" applyFill="1" applyBorder="1" applyAlignment="1">
      <alignment horizontal="center" vertical="center" wrapText="1"/>
    </xf>
    <xf numFmtId="49" fontId="17" fillId="34" borderId="38" xfId="145" applyNumberFormat="1" applyFont="1" applyFill="1" applyBorder="1" applyAlignment="1">
      <alignment horizontal="center" vertical="center" wrapText="1"/>
    </xf>
    <xf numFmtId="49" fontId="17" fillId="34" borderId="37" xfId="145" applyNumberFormat="1" applyFont="1" applyFill="1" applyBorder="1" applyAlignment="1">
      <alignment horizontal="center" vertical="center" wrapText="1"/>
    </xf>
    <xf numFmtId="4" fontId="16" fillId="34" borderId="37" xfId="145" applyNumberFormat="1" applyFont="1" applyFill="1" applyBorder="1" applyAlignment="1">
      <alignment vertical="center" wrapText="1"/>
    </xf>
    <xf numFmtId="4" fontId="16" fillId="34" borderId="0" xfId="145" applyNumberFormat="1" applyFont="1" applyFill="1" applyAlignment="1">
      <alignment vertical="center" wrapText="1"/>
    </xf>
    <xf numFmtId="0" fontId="17" fillId="0" borderId="40" xfId="145" applyFont="1" applyBorder="1" applyAlignment="1">
      <alignment horizontal="center" vertical="center" wrapText="1"/>
    </xf>
    <xf numFmtId="49" fontId="17" fillId="0" borderId="38" xfId="145" applyNumberFormat="1" applyFont="1" applyBorder="1" applyAlignment="1">
      <alignment horizontal="center" vertical="center" wrapText="1"/>
    </xf>
    <xf numFmtId="49" fontId="17" fillId="0" borderId="37" xfId="145" applyNumberFormat="1" applyFont="1" applyBorder="1" applyAlignment="1">
      <alignment horizontal="center" vertical="center" wrapText="1"/>
    </xf>
    <xf numFmtId="4" fontId="60" fillId="0" borderId="37" xfId="145" applyNumberFormat="1" applyFont="1" applyBorder="1" applyAlignment="1">
      <alignment horizontal="center" vertical="center" wrapText="1"/>
    </xf>
    <xf numFmtId="4" fontId="59" fillId="0" borderId="37" xfId="145" applyNumberFormat="1" applyFont="1" applyBorder="1" applyAlignment="1">
      <alignment vertical="center" wrapText="1"/>
    </xf>
    <xf numFmtId="4" fontId="60" fillId="0" borderId="46" xfId="145" applyNumberFormat="1" applyFont="1" applyBorder="1" applyAlignment="1">
      <alignment horizontal="center" vertical="center" wrapText="1"/>
    </xf>
    <xf numFmtId="4" fontId="59" fillId="0" borderId="39" xfId="145" applyNumberFormat="1" applyFont="1" applyBorder="1" applyAlignment="1">
      <alignment vertical="center" wrapText="1"/>
    </xf>
    <xf numFmtId="4" fontId="59" fillId="0" borderId="0" xfId="145" applyNumberFormat="1" applyFont="1" applyAlignment="1">
      <alignment vertical="center" wrapText="1"/>
    </xf>
    <xf numFmtId="49" fontId="16" fillId="0" borderId="38" xfId="145" applyNumberFormat="1" applyFont="1" applyBorder="1" applyAlignment="1">
      <alignment horizontal="center" vertical="center" wrapText="1"/>
    </xf>
    <xf numFmtId="49" fontId="16" fillId="0" borderId="37" xfId="145" applyNumberFormat="1" applyFont="1" applyBorder="1" applyAlignment="1">
      <alignment horizontal="center" vertical="center" wrapText="1"/>
    </xf>
    <xf numFmtId="4" fontId="16" fillId="0" borderId="37" xfId="145" applyNumberFormat="1" applyFont="1" applyBorder="1" applyAlignment="1">
      <alignment vertical="center" wrapText="1"/>
    </xf>
    <xf numFmtId="4" fontId="16" fillId="56" borderId="37" xfId="145" applyNumberFormat="1" applyFont="1" applyFill="1" applyBorder="1" applyAlignment="1">
      <alignment vertical="center" wrapText="1"/>
    </xf>
    <xf numFmtId="46" fontId="16" fillId="0" borderId="40" xfId="145" applyNumberFormat="1" applyFont="1" applyBorder="1" applyAlignment="1">
      <alignment horizontal="center" vertical="center" wrapText="1"/>
    </xf>
    <xf numFmtId="0" fontId="16" fillId="0" borderId="38" xfId="145" applyFont="1" applyBorder="1" applyAlignment="1">
      <alignment horizontal="center" vertical="center" wrapText="1"/>
    </xf>
    <xf numFmtId="0" fontId="16" fillId="0" borderId="37" xfId="145" applyFont="1" applyBorder="1" applyAlignment="1">
      <alignment horizontal="center" vertical="center" wrapText="1"/>
    </xf>
    <xf numFmtId="0" fontId="20" fillId="0" borderId="37" xfId="145" applyFont="1" applyBorder="1" applyAlignment="1">
      <alignment horizontal="center"/>
    </xf>
    <xf numFmtId="0" fontId="16" fillId="0" borderId="37" xfId="145" applyFont="1" applyBorder="1"/>
    <xf numFmtId="49" fontId="16" fillId="40" borderId="38" xfId="145" applyNumberFormat="1" applyFont="1" applyFill="1" applyBorder="1" applyAlignment="1">
      <alignment horizontal="center" vertical="center" wrapText="1"/>
    </xf>
    <xf numFmtId="49" fontId="16" fillId="40" borderId="37" xfId="145" applyNumberFormat="1" applyFont="1" applyFill="1" applyBorder="1" applyAlignment="1">
      <alignment horizontal="center" vertical="center" wrapText="1"/>
    </xf>
    <xf numFmtId="0" fontId="16" fillId="40" borderId="37" xfId="145" applyFont="1" applyFill="1" applyBorder="1" applyAlignment="1">
      <alignment vertical="center" wrapText="1"/>
    </xf>
    <xf numFmtId="4" fontId="20" fillId="40" borderId="37" xfId="145" applyNumberFormat="1" applyFont="1" applyFill="1" applyBorder="1" applyAlignment="1">
      <alignment horizontal="center" vertical="center" wrapText="1"/>
    </xf>
    <xf numFmtId="4" fontId="16" fillId="40" borderId="37" xfId="145" applyNumberFormat="1" applyFont="1" applyFill="1" applyBorder="1" applyAlignment="1">
      <alignment vertical="center" wrapText="1"/>
    </xf>
    <xf numFmtId="4" fontId="20" fillId="40" borderId="46" xfId="145" applyNumberFormat="1" applyFont="1" applyFill="1" applyBorder="1" applyAlignment="1">
      <alignment horizontal="center" vertical="center" wrapText="1"/>
    </xf>
    <xf numFmtId="0" fontId="16" fillId="0" borderId="121" xfId="145" applyFont="1" applyBorder="1" applyAlignment="1">
      <alignment horizontal="center" vertical="center" wrapText="1"/>
    </xf>
    <xf numFmtId="0" fontId="17" fillId="40" borderId="40" xfId="145" applyFont="1" applyFill="1" applyBorder="1" applyAlignment="1">
      <alignment horizontal="center" vertical="center" wrapText="1"/>
    </xf>
    <xf numFmtId="0" fontId="16" fillId="40" borderId="40" xfId="145" applyFont="1" applyFill="1" applyBorder="1" applyAlignment="1">
      <alignment horizontal="center" vertical="center" wrapText="1"/>
    </xf>
    <xf numFmtId="3" fontId="85" fillId="0" borderId="37" xfId="145" applyNumberFormat="1" applyFont="1" applyBorder="1" applyAlignment="1">
      <alignment horizontal="left" vertical="center" wrapText="1"/>
    </xf>
    <xf numFmtId="4" fontId="20" fillId="40" borderId="37" xfId="145" applyNumberFormat="1" applyFont="1" applyFill="1" applyBorder="1" applyAlignment="1">
      <alignment vertical="center" wrapText="1"/>
    </xf>
    <xf numFmtId="0" fontId="10" fillId="0" borderId="0" xfId="145" applyFont="1" applyAlignment="1">
      <alignment vertical="center"/>
    </xf>
    <xf numFmtId="4" fontId="16" fillId="34" borderId="107" xfId="145" applyNumberFormat="1" applyFont="1" applyFill="1" applyBorder="1" applyAlignment="1">
      <alignment vertical="center" wrapText="1"/>
    </xf>
    <xf numFmtId="4" fontId="17" fillId="0" borderId="37" xfId="145" applyNumberFormat="1" applyFont="1" applyBorder="1" applyAlignment="1">
      <alignment vertical="center" wrapText="1"/>
    </xf>
    <xf numFmtId="0" fontId="16" fillId="30" borderId="40" xfId="145" applyFont="1" applyFill="1" applyBorder="1" applyAlignment="1">
      <alignment horizontal="center" vertical="center" wrapText="1"/>
    </xf>
    <xf numFmtId="49" fontId="16" fillId="30" borderId="38" xfId="145" applyNumberFormat="1" applyFont="1" applyFill="1" applyBorder="1" applyAlignment="1">
      <alignment horizontal="center" vertical="center" wrapText="1"/>
    </xf>
    <xf numFmtId="49" fontId="16" fillId="30" borderId="37" xfId="145" applyNumberFormat="1" applyFont="1" applyFill="1" applyBorder="1" applyAlignment="1">
      <alignment horizontal="center" vertical="center" wrapText="1"/>
    </xf>
    <xf numFmtId="0" fontId="17" fillId="30" borderId="40" xfId="145" applyFont="1" applyFill="1" applyBorder="1" applyAlignment="1">
      <alignment horizontal="center" vertical="center" wrapText="1"/>
    </xf>
    <xf numFmtId="49" fontId="17" fillId="30" borderId="38" xfId="145" applyNumberFormat="1" applyFont="1" applyFill="1" applyBorder="1" applyAlignment="1">
      <alignment horizontal="center" vertical="center" wrapText="1"/>
    </xf>
    <xf numFmtId="49" fontId="17" fillId="30" borderId="37" xfId="145" applyNumberFormat="1" applyFont="1" applyFill="1" applyBorder="1" applyAlignment="1">
      <alignment horizontal="center" vertical="center" wrapText="1"/>
    </xf>
    <xf numFmtId="0" fontId="16" fillId="0" borderId="37" xfId="145" applyFont="1" applyBorder="1" applyAlignment="1">
      <alignment horizontal="left" vertical="center" wrapText="1"/>
    </xf>
    <xf numFmtId="0" fontId="17" fillId="0" borderId="37" xfId="145" applyFont="1" applyBorder="1" applyAlignment="1">
      <alignment horizontal="left" vertical="center" wrapText="1"/>
    </xf>
    <xf numFmtId="4" fontId="21" fillId="0" borderId="46" xfId="145" applyNumberFormat="1" applyFont="1" applyBorder="1" applyAlignment="1">
      <alignment horizontal="center" vertical="center" wrapText="1"/>
    </xf>
    <xf numFmtId="4" fontId="17" fillId="0" borderId="39" xfId="145" applyNumberFormat="1" applyFont="1" applyBorder="1" applyAlignment="1">
      <alignment vertical="center" wrapText="1"/>
    </xf>
    <xf numFmtId="4" fontId="17" fillId="0" borderId="0" xfId="145" applyNumberFormat="1" applyFont="1" applyAlignment="1">
      <alignment vertical="center" wrapText="1"/>
    </xf>
    <xf numFmtId="0" fontId="25" fillId="35" borderId="40" xfId="145" applyFont="1" applyFill="1" applyBorder="1" applyAlignment="1">
      <alignment horizontal="center" vertical="center" wrapText="1"/>
    </xf>
    <xf numFmtId="0" fontId="25" fillId="35" borderId="38" xfId="145" applyFont="1" applyFill="1" applyBorder="1" applyAlignment="1">
      <alignment horizontal="center" vertical="center" wrapText="1"/>
    </xf>
    <xf numFmtId="0" fontId="25" fillId="35" borderId="37" xfId="145" applyFont="1" applyFill="1" applyBorder="1" applyAlignment="1">
      <alignment horizontal="center" vertical="center" wrapText="1"/>
    </xf>
    <xf numFmtId="4" fontId="23" fillId="35" borderId="0" xfId="145" applyNumberFormat="1" applyFont="1" applyFill="1" applyAlignment="1">
      <alignment vertical="center" wrapText="1"/>
    </xf>
    <xf numFmtId="4" fontId="23" fillId="0" borderId="0" xfId="145" applyNumberFormat="1" applyFont="1" applyAlignment="1">
      <alignment vertical="center" wrapText="1"/>
    </xf>
    <xf numFmtId="3" fontId="16" fillId="0" borderId="40" xfId="145" applyNumberFormat="1" applyFont="1" applyBorder="1" applyAlignment="1">
      <alignment horizontal="center" vertical="center" wrapText="1"/>
    </xf>
    <xf numFmtId="3" fontId="17" fillId="0" borderId="40" xfId="145" applyNumberFormat="1" applyFont="1" applyBorder="1" applyAlignment="1">
      <alignment horizontal="center" vertical="center" wrapText="1"/>
    </xf>
    <xf numFmtId="3" fontId="20" fillId="0" borderId="37" xfId="145" applyNumberFormat="1" applyFont="1" applyBorder="1" applyAlignment="1">
      <alignment horizontal="center" vertical="center" wrapText="1"/>
    </xf>
    <xf numFmtId="3" fontId="22" fillId="0" borderId="37" xfId="145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21" fillId="0" borderId="37" xfId="145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41" xfId="145" applyFont="1" applyBorder="1" applyAlignment="1">
      <alignment horizontal="center" vertical="center" wrapText="1"/>
    </xf>
    <xf numFmtId="49" fontId="16" fillId="0" borderId="42" xfId="145" applyNumberFormat="1" applyFont="1" applyBorder="1" applyAlignment="1">
      <alignment horizontal="center" vertical="center" wrapText="1"/>
    </xf>
    <xf numFmtId="49" fontId="16" fillId="0" borderId="43" xfId="145" applyNumberFormat="1" applyFont="1" applyBorder="1" applyAlignment="1">
      <alignment horizontal="center" vertical="center" wrapText="1"/>
    </xf>
    <xf numFmtId="0" fontId="16" fillId="0" borderId="43" xfId="145" applyFont="1" applyBorder="1" applyAlignment="1">
      <alignment vertical="center" wrapText="1"/>
    </xf>
    <xf numFmtId="4" fontId="16" fillId="0" borderId="43" xfId="145" applyNumberFormat="1" applyFont="1" applyBorder="1" applyAlignment="1">
      <alignment vertical="center" wrapText="1"/>
    </xf>
    <xf numFmtId="4" fontId="20" fillId="0" borderId="47" xfId="145" applyNumberFormat="1" applyFont="1" applyBorder="1" applyAlignment="1">
      <alignment horizontal="center" vertical="center" wrapText="1"/>
    </xf>
    <xf numFmtId="43" fontId="10" fillId="0" borderId="37" xfId="145" applyNumberFormat="1" applyFont="1" applyBorder="1" applyAlignment="1">
      <alignment vertical="center"/>
    </xf>
    <xf numFmtId="43" fontId="10" fillId="34" borderId="37" xfId="145" applyNumberFormat="1" applyFont="1" applyFill="1" applyBorder="1" applyAlignment="1">
      <alignment vertical="center"/>
    </xf>
    <xf numFmtId="43" fontId="23" fillId="35" borderId="37" xfId="145" applyNumberFormat="1" applyFont="1" applyFill="1" applyBorder="1" applyAlignment="1">
      <alignment vertical="center"/>
    </xf>
    <xf numFmtId="174" fontId="24" fillId="29" borderId="0" xfId="71" applyFont="1" applyFill="1" applyAlignment="1">
      <alignment vertical="center"/>
    </xf>
    <xf numFmtId="165" fontId="10" fillId="0" borderId="0" xfId="94" applyNumberFormat="1" applyAlignment="1">
      <alignment vertical="center"/>
    </xf>
    <xf numFmtId="4" fontId="10" fillId="0" borderId="0" xfId="94" applyNumberFormat="1" applyAlignment="1">
      <alignment vertical="center"/>
    </xf>
    <xf numFmtId="165" fontId="16" fillId="0" borderId="0" xfId="0" applyNumberFormat="1" applyFont="1" applyAlignment="1">
      <alignment vertical="center"/>
    </xf>
    <xf numFmtId="165" fontId="25" fillId="29" borderId="0" xfId="84" applyNumberFormat="1" applyFont="1" applyFill="1" applyAlignment="1">
      <alignment vertical="center"/>
    </xf>
    <xf numFmtId="43" fontId="23" fillId="29" borderId="0" xfId="84" applyNumberFormat="1" applyFont="1" applyFill="1" applyAlignment="1">
      <alignment vertical="center"/>
    </xf>
    <xf numFmtId="165" fontId="27" fillId="38" borderId="113" xfId="86" applyNumberFormat="1" applyFont="1" applyFill="1" applyBorder="1" applyAlignment="1">
      <alignment horizontal="center" vertical="center"/>
    </xf>
    <xf numFmtId="165" fontId="29" fillId="29" borderId="94" xfId="86" applyNumberFormat="1" applyFont="1" applyFill="1" applyBorder="1" applyAlignment="1">
      <alignment horizontal="center" vertical="center"/>
    </xf>
    <xf numFmtId="165" fontId="29" fillId="29" borderId="0" xfId="86" applyNumberFormat="1" applyFont="1" applyFill="1" applyAlignment="1">
      <alignment horizontal="center" vertical="center"/>
    </xf>
    <xf numFmtId="165" fontId="29" fillId="29" borderId="75" xfId="86" applyNumberFormat="1" applyFont="1" applyFill="1" applyBorder="1" applyAlignment="1">
      <alignment horizontal="center" vertical="center"/>
    </xf>
    <xf numFmtId="4" fontId="20" fillId="0" borderId="37" xfId="145" applyNumberFormat="1" applyFont="1" applyBorder="1" applyAlignment="1">
      <alignment vertical="center" wrapText="1"/>
    </xf>
    <xf numFmtId="4" fontId="16" fillId="0" borderId="0" xfId="145" applyNumberFormat="1" applyFont="1" applyAlignment="1">
      <alignment horizontal="center" vertical="center" wrapText="1"/>
    </xf>
    <xf numFmtId="4" fontId="16" fillId="0" borderId="86" xfId="145" applyNumberFormat="1" applyFont="1" applyBorder="1" applyAlignment="1">
      <alignment vertical="center" wrapText="1"/>
    </xf>
    <xf numFmtId="0" fontId="16" fillId="0" borderId="12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20" fillId="32" borderId="44" xfId="145" applyFont="1" applyFill="1" applyBorder="1" applyAlignment="1">
      <alignment horizontal="center" vertical="center" wrapText="1"/>
    </xf>
    <xf numFmtId="0" fontId="20" fillId="0" borderId="48" xfId="145" applyFont="1" applyBorder="1" applyAlignment="1">
      <alignment horizontal="center" vertical="center" wrapText="1"/>
    </xf>
    <xf numFmtId="3" fontId="16" fillId="33" borderId="128" xfId="0" applyNumberFormat="1" applyFont="1" applyFill="1" applyBorder="1" applyAlignment="1">
      <alignment horizontal="center" vertical="center" wrapText="1"/>
    </xf>
    <xf numFmtId="166" fontId="3" fillId="0" borderId="0" xfId="115" applyBorder="1" applyAlignment="1">
      <alignment vertical="center"/>
    </xf>
    <xf numFmtId="0" fontId="20" fillId="32" borderId="45" xfId="145" applyFont="1" applyFill="1" applyBorder="1" applyAlignment="1">
      <alignment horizontal="center" vertical="center" wrapText="1"/>
    </xf>
    <xf numFmtId="0" fontId="16" fillId="33" borderId="129" xfId="0" applyFont="1" applyFill="1" applyBorder="1" applyAlignment="1">
      <alignment horizontal="center" vertical="center" wrapText="1"/>
    </xf>
    <xf numFmtId="49" fontId="16" fillId="0" borderId="49" xfId="145" applyNumberFormat="1" applyFont="1" applyBorder="1" applyAlignment="1">
      <alignment horizontal="center" vertical="center" wrapText="1"/>
    </xf>
    <xf numFmtId="49" fontId="16" fillId="0" borderId="50" xfId="145" applyNumberFormat="1" applyFont="1" applyBorder="1" applyAlignment="1">
      <alignment horizontal="center" vertical="center" wrapText="1"/>
    </xf>
    <xf numFmtId="0" fontId="16" fillId="0" borderId="50" xfId="145" applyFont="1" applyBorder="1" applyAlignment="1">
      <alignment vertical="center" wrapText="1"/>
    </xf>
    <xf numFmtId="0" fontId="16" fillId="0" borderId="50" xfId="145" applyFont="1" applyBorder="1" applyAlignment="1">
      <alignment horizontal="left" vertical="center" wrapText="1"/>
    </xf>
    <xf numFmtId="4" fontId="20" fillId="0" borderId="50" xfId="145" applyNumberFormat="1" applyFont="1" applyBorder="1" applyAlignment="1">
      <alignment horizontal="center" vertical="center" wrapText="1"/>
    </xf>
    <xf numFmtId="4" fontId="20" fillId="0" borderId="50" xfId="145" applyNumberFormat="1" applyFont="1" applyBorder="1" applyAlignment="1">
      <alignment vertical="center" wrapText="1"/>
    </xf>
    <xf numFmtId="4" fontId="20" fillId="0" borderId="52" xfId="145" applyNumberFormat="1" applyFont="1" applyBorder="1" applyAlignment="1">
      <alignment horizontal="center" vertical="center" wrapText="1"/>
    </xf>
    <xf numFmtId="4" fontId="16" fillId="0" borderId="51" xfId="145" applyNumberFormat="1" applyFont="1" applyBorder="1" applyAlignment="1">
      <alignment vertical="center" wrapText="1"/>
    </xf>
    <xf numFmtId="43" fontId="10" fillId="0" borderId="50" xfId="145" applyNumberFormat="1" applyFont="1" applyBorder="1" applyAlignment="1">
      <alignment vertical="center"/>
    </xf>
    <xf numFmtId="43" fontId="10" fillId="0" borderId="49" xfId="145" applyNumberFormat="1" applyFont="1" applyBorder="1" applyAlignment="1">
      <alignment vertical="center"/>
    </xf>
    <xf numFmtId="178" fontId="10" fillId="0" borderId="52" xfId="145" applyNumberFormat="1" applyFont="1" applyBorder="1" applyAlignment="1">
      <alignment vertical="center"/>
    </xf>
    <xf numFmtId="166" fontId="3" fillId="0" borderId="0" xfId="115" applyFill="1" applyBorder="1" applyAlignment="1">
      <alignment vertical="center"/>
    </xf>
    <xf numFmtId="0" fontId="23" fillId="0" borderId="0" xfId="145" applyFont="1" applyAlignment="1">
      <alignment vertical="center"/>
    </xf>
    <xf numFmtId="4" fontId="23" fillId="0" borderId="48" xfId="145" applyNumberFormat="1" applyFont="1" applyBorder="1" applyAlignment="1">
      <alignment vertical="center" wrapText="1"/>
    </xf>
    <xf numFmtId="43" fontId="23" fillId="0" borderId="38" xfId="145" applyNumberFormat="1" applyFont="1" applyBorder="1" applyAlignment="1">
      <alignment vertical="center"/>
    </xf>
    <xf numFmtId="178" fontId="23" fillId="0" borderId="46" xfId="145" applyNumberFormat="1" applyFont="1" applyBorder="1" applyAlignment="1">
      <alignment vertical="center"/>
    </xf>
    <xf numFmtId="43" fontId="10" fillId="0" borderId="38" xfId="145" applyNumberFormat="1" applyFont="1" applyBorder="1" applyAlignment="1">
      <alignment vertical="center"/>
    </xf>
    <xf numFmtId="178" fontId="10" fillId="0" borderId="46" xfId="145" applyNumberFormat="1" applyFont="1" applyBorder="1" applyAlignment="1">
      <alignment vertical="center"/>
    </xf>
    <xf numFmtId="166" fontId="0" fillId="0" borderId="0" xfId="115" applyFont="1" applyFill="1" applyBorder="1" applyAlignment="1">
      <alignment vertical="center"/>
    </xf>
    <xf numFmtId="182" fontId="10" fillId="0" borderId="38" xfId="145" applyNumberFormat="1" applyFont="1" applyBorder="1" applyAlignment="1">
      <alignment vertical="center"/>
    </xf>
    <xf numFmtId="43" fontId="10" fillId="0" borderId="0" xfId="145" applyNumberFormat="1" applyFont="1" applyAlignment="1">
      <alignment vertical="center"/>
    </xf>
    <xf numFmtId="43" fontId="24" fillId="57" borderId="0" xfId="145" applyNumberFormat="1" applyFont="1" applyFill="1" applyAlignment="1">
      <alignment vertical="center"/>
    </xf>
    <xf numFmtId="43" fontId="24" fillId="0" borderId="0" xfId="145" applyNumberFormat="1" applyFont="1" applyAlignment="1">
      <alignment vertical="center"/>
    </xf>
    <xf numFmtId="182" fontId="23" fillId="0" borderId="38" xfId="145" applyNumberFormat="1" applyFont="1" applyBorder="1" applyAlignment="1">
      <alignment vertical="center"/>
    </xf>
    <xf numFmtId="182" fontId="24" fillId="0" borderId="38" xfId="145" applyNumberFormat="1" applyFont="1" applyBorder="1" applyAlignment="1">
      <alignment vertical="center"/>
    </xf>
    <xf numFmtId="178" fontId="24" fillId="0" borderId="46" xfId="145" applyNumberFormat="1" applyFont="1" applyBorder="1" applyAlignment="1">
      <alignment vertical="center"/>
    </xf>
    <xf numFmtId="0" fontId="24" fillId="0" borderId="0" xfId="145" applyFont="1" applyAlignment="1">
      <alignment vertical="center"/>
    </xf>
    <xf numFmtId="182" fontId="10" fillId="0" borderId="42" xfId="145" applyNumberFormat="1" applyFont="1" applyBorder="1" applyAlignment="1">
      <alignment vertical="center"/>
    </xf>
    <xf numFmtId="178" fontId="10" fillId="0" borderId="47" xfId="145" applyNumberFormat="1" applyFont="1" applyBorder="1" applyAlignment="1">
      <alignment vertical="center"/>
    </xf>
    <xf numFmtId="0" fontId="16" fillId="0" borderId="0" xfId="145" applyFont="1" applyAlignment="1">
      <alignment horizontal="center" vertical="center" wrapText="1"/>
    </xf>
    <xf numFmtId="0" fontId="16" fillId="0" borderId="0" xfId="145" applyFont="1" applyAlignment="1">
      <alignment vertical="center" wrapText="1"/>
    </xf>
    <xf numFmtId="4" fontId="20" fillId="0" borderId="0" xfId="145" applyNumberFormat="1" applyFont="1" applyAlignment="1">
      <alignment horizontal="center" vertical="center" wrapText="1"/>
    </xf>
    <xf numFmtId="4" fontId="20" fillId="0" borderId="0" xfId="145" applyNumberFormat="1" applyFont="1" applyAlignment="1">
      <alignment vertical="center" wrapText="1"/>
    </xf>
    <xf numFmtId="43" fontId="10" fillId="0" borderId="0" xfId="0" applyNumberFormat="1" applyFont="1" applyAlignment="1">
      <alignment horizontal="left" vertical="top" wrapText="1"/>
    </xf>
    <xf numFmtId="0" fontId="16" fillId="0" borderId="54" xfId="145" applyFont="1" applyBorder="1" applyAlignment="1">
      <alignment wrapText="1"/>
    </xf>
    <xf numFmtId="4" fontId="20" fillId="0" borderId="54" xfId="145" applyNumberFormat="1" applyFont="1" applyBorder="1" applyAlignment="1">
      <alignment horizontal="center" wrapText="1"/>
    </xf>
    <xf numFmtId="4" fontId="16" fillId="0" borderId="54" xfId="145" applyNumberFormat="1" applyFont="1" applyBorder="1" applyAlignment="1">
      <alignment wrapText="1"/>
    </xf>
    <xf numFmtId="4" fontId="20" fillId="0" borderId="55" xfId="145" applyNumberFormat="1" applyFont="1" applyBorder="1" applyAlignment="1">
      <alignment horizontal="center" wrapText="1"/>
    </xf>
    <xf numFmtId="4" fontId="16" fillId="0" borderId="0" xfId="145" applyNumberFormat="1" applyFont="1" applyAlignment="1">
      <alignment wrapText="1"/>
    </xf>
    <xf numFmtId="4" fontId="16" fillId="0" borderId="0" xfId="145" applyNumberFormat="1" applyFont="1" applyAlignment="1">
      <alignment horizontal="center" wrapText="1"/>
    </xf>
    <xf numFmtId="182" fontId="10" fillId="0" borderId="53" xfId="145" applyNumberFormat="1" applyFont="1" applyBorder="1"/>
    <xf numFmtId="43" fontId="10" fillId="0" borderId="53" xfId="145" applyNumberFormat="1" applyFont="1" applyBorder="1"/>
    <xf numFmtId="182" fontId="10" fillId="0" borderId="54" xfId="145" applyNumberFormat="1" applyFont="1" applyBorder="1"/>
    <xf numFmtId="178" fontId="10" fillId="0" borderId="55" xfId="145" applyNumberFormat="1" applyFont="1" applyBorder="1"/>
    <xf numFmtId="0" fontId="16" fillId="0" borderId="37" xfId="145" applyFont="1" applyBorder="1" applyAlignment="1">
      <alignment wrapText="1"/>
    </xf>
    <xf numFmtId="4" fontId="20" fillId="0" borderId="37" xfId="145" applyNumberFormat="1" applyFont="1" applyBorder="1" applyAlignment="1">
      <alignment horizontal="center" wrapText="1"/>
    </xf>
    <xf numFmtId="4" fontId="16" fillId="0" borderId="37" xfId="145" applyNumberFormat="1" applyFont="1" applyBorder="1" applyAlignment="1">
      <alignment wrapText="1"/>
    </xf>
    <xf numFmtId="4" fontId="20" fillId="0" borderId="46" xfId="145" applyNumberFormat="1" applyFont="1" applyBorder="1" applyAlignment="1">
      <alignment horizontal="center" wrapText="1"/>
    </xf>
    <xf numFmtId="182" fontId="10" fillId="0" borderId="38" xfId="145" applyNumberFormat="1" applyFont="1" applyBorder="1"/>
    <xf numFmtId="43" fontId="10" fillId="0" borderId="38" xfId="145" applyNumberFormat="1" applyFont="1" applyBorder="1"/>
    <xf numFmtId="182" fontId="10" fillId="0" borderId="37" xfId="145" applyNumberFormat="1" applyFont="1" applyBorder="1"/>
    <xf numFmtId="178" fontId="10" fillId="0" borderId="46" xfId="145" applyNumberFormat="1" applyFont="1" applyBorder="1"/>
    <xf numFmtId="0" fontId="16" fillId="0" borderId="43" xfId="145" applyFont="1" applyBorder="1" applyAlignment="1">
      <alignment wrapText="1"/>
    </xf>
    <xf numFmtId="4" fontId="20" fillId="0" borderId="43" xfId="145" applyNumberFormat="1" applyFont="1" applyBorder="1" applyAlignment="1">
      <alignment horizontal="center" wrapText="1"/>
    </xf>
    <xf numFmtId="4" fontId="16" fillId="0" borderId="43" xfId="145" applyNumberFormat="1" applyFont="1" applyBorder="1" applyAlignment="1">
      <alignment wrapText="1"/>
    </xf>
    <xf numFmtId="4" fontId="20" fillId="0" borderId="47" xfId="145" applyNumberFormat="1" applyFont="1" applyBorder="1" applyAlignment="1">
      <alignment horizontal="center" wrapText="1"/>
    </xf>
    <xf numFmtId="182" fontId="10" fillId="0" borderId="42" xfId="145" applyNumberFormat="1" applyFont="1" applyBorder="1"/>
    <xf numFmtId="43" fontId="10" fillId="0" borderId="43" xfId="145" applyNumberFormat="1" applyFont="1" applyBorder="1"/>
    <xf numFmtId="43" fontId="10" fillId="0" borderId="42" xfId="145" applyNumberFormat="1" applyFont="1" applyBorder="1"/>
    <xf numFmtId="182" fontId="10" fillId="0" borderId="43" xfId="145" applyNumberFormat="1" applyFont="1" applyBorder="1"/>
    <xf numFmtId="178" fontId="10" fillId="0" borderId="47" xfId="145" applyNumberFormat="1" applyFont="1" applyBorder="1"/>
    <xf numFmtId="0" fontId="10" fillId="0" borderId="0" xfId="145" applyFont="1" applyAlignment="1">
      <alignment vertical="center" wrapText="1"/>
    </xf>
    <xf numFmtId="166" fontId="39" fillId="0" borderId="0" xfId="62"/>
    <xf numFmtId="165" fontId="10" fillId="0" borderId="0" xfId="94" applyNumberFormat="1"/>
    <xf numFmtId="3" fontId="16" fillId="33" borderId="125" xfId="0" applyNumberFormat="1" applyFont="1" applyFill="1" applyBorder="1" applyAlignment="1">
      <alignment horizontal="center" vertical="center" wrapText="1"/>
    </xf>
    <xf numFmtId="3" fontId="16" fillId="33" borderId="126" xfId="0" applyNumberFormat="1" applyFont="1" applyFill="1" applyBorder="1" applyAlignment="1">
      <alignment horizontal="center" vertical="center" wrapText="1"/>
    </xf>
    <xf numFmtId="3" fontId="16" fillId="33" borderId="127" xfId="0" applyNumberFormat="1" applyFont="1" applyFill="1" applyBorder="1" applyAlignment="1">
      <alignment horizontal="center" vertical="center" wrapText="1"/>
    </xf>
    <xf numFmtId="0" fontId="20" fillId="38" borderId="133" xfId="145" applyFont="1" applyFill="1" applyBorder="1" applyAlignment="1">
      <alignment horizontal="center" vertical="center" textRotation="90"/>
    </xf>
    <xf numFmtId="0" fontId="20" fillId="38" borderId="81" xfId="145" applyFont="1" applyFill="1" applyBorder="1" applyAlignment="1">
      <alignment horizontal="center" vertical="center" textRotation="90"/>
    </xf>
    <xf numFmtId="0" fontId="20" fillId="38" borderId="82" xfId="145" applyFont="1" applyFill="1" applyBorder="1" applyAlignment="1">
      <alignment horizontal="center" vertical="center" textRotation="90"/>
    </xf>
    <xf numFmtId="0" fontId="20" fillId="38" borderId="83" xfId="145" applyFont="1" applyFill="1" applyBorder="1" applyAlignment="1">
      <alignment horizontal="center" vertical="center" textRotation="90"/>
    </xf>
    <xf numFmtId="0" fontId="20" fillId="38" borderId="84" xfId="145" applyFont="1" applyFill="1" applyBorder="1" applyAlignment="1">
      <alignment horizontal="center" vertical="center" textRotation="90"/>
    </xf>
    <xf numFmtId="0" fontId="20" fillId="38" borderId="85" xfId="145" applyFont="1" applyFill="1" applyBorder="1" applyAlignment="1">
      <alignment horizontal="center" vertical="center" textRotation="90"/>
    </xf>
    <xf numFmtId="0" fontId="20" fillId="38" borderId="83" xfId="145" applyFont="1" applyFill="1" applyBorder="1" applyAlignment="1">
      <alignment horizontal="center" vertical="center" wrapText="1"/>
    </xf>
    <xf numFmtId="0" fontId="20" fillId="38" borderId="84" xfId="145" applyFont="1" applyFill="1" applyBorder="1" applyAlignment="1">
      <alignment horizontal="center" vertical="center" wrapText="1"/>
    </xf>
    <xf numFmtId="0" fontId="20" fillId="38" borderId="85" xfId="145" applyFont="1" applyFill="1" applyBorder="1" applyAlignment="1">
      <alignment horizontal="center" vertical="center" wrapText="1"/>
    </xf>
    <xf numFmtId="0" fontId="20" fillId="38" borderId="87" xfId="145" applyFont="1" applyFill="1" applyBorder="1" applyAlignment="1">
      <alignment horizontal="center" vertical="center" wrapText="1"/>
    </xf>
    <xf numFmtId="0" fontId="20" fillId="38" borderId="88" xfId="145" applyFont="1" applyFill="1" applyBorder="1" applyAlignment="1">
      <alignment horizontal="center" vertical="center" wrapText="1"/>
    </xf>
    <xf numFmtId="0" fontId="20" fillId="38" borderId="89" xfId="145" applyFont="1" applyFill="1" applyBorder="1" applyAlignment="1">
      <alignment horizontal="center" vertical="center" wrapText="1"/>
    </xf>
    <xf numFmtId="0" fontId="20" fillId="38" borderId="124" xfId="145" applyFont="1" applyFill="1" applyBorder="1" applyAlignment="1">
      <alignment horizontal="center" vertical="center" wrapText="1"/>
    </xf>
    <xf numFmtId="0" fontId="20" fillId="38" borderId="62" xfId="145" applyFont="1" applyFill="1" applyBorder="1" applyAlignment="1">
      <alignment horizontal="center" vertical="center" wrapText="1"/>
    </xf>
    <xf numFmtId="0" fontId="20" fillId="38" borderId="34" xfId="145" applyFont="1" applyFill="1" applyBorder="1" applyAlignment="1">
      <alignment horizontal="center" vertical="center" wrapText="1"/>
    </xf>
    <xf numFmtId="4" fontId="16" fillId="33" borderId="130" xfId="129" applyNumberFormat="1" applyFont="1" applyFill="1" applyBorder="1" applyAlignment="1" applyProtection="1">
      <alignment horizontal="center" vertical="center" wrapText="1"/>
    </xf>
    <xf numFmtId="4" fontId="16" fillId="33" borderId="131" xfId="129" applyNumberFormat="1" applyFont="1" applyFill="1" applyBorder="1" applyAlignment="1" applyProtection="1">
      <alignment horizontal="center" vertical="center" wrapText="1"/>
    </xf>
    <xf numFmtId="4" fontId="16" fillId="33" borderId="132" xfId="129" applyNumberFormat="1" applyFont="1" applyFill="1" applyBorder="1" applyAlignment="1" applyProtection="1">
      <alignment horizontal="center" vertical="center" wrapText="1"/>
    </xf>
    <xf numFmtId="4" fontId="16" fillId="33" borderId="86" xfId="129" applyNumberFormat="1" applyFont="1" applyFill="1" applyBorder="1" applyAlignment="1" applyProtection="1">
      <alignment horizontal="center" vertical="center" wrapText="1"/>
    </xf>
    <xf numFmtId="4" fontId="16" fillId="33" borderId="80" xfId="129" applyNumberFormat="1" applyFont="1" applyFill="1" applyBorder="1" applyAlignment="1" applyProtection="1">
      <alignment horizontal="center" vertical="center" wrapText="1"/>
    </xf>
    <xf numFmtId="4" fontId="16" fillId="33" borderId="79" xfId="129" applyNumberFormat="1" applyFont="1" applyFill="1" applyBorder="1" applyAlignment="1" applyProtection="1">
      <alignment horizontal="center" vertical="center" wrapText="1"/>
    </xf>
    <xf numFmtId="0" fontId="25" fillId="29" borderId="93" xfId="84" applyFont="1" applyFill="1" applyBorder="1" applyAlignment="1">
      <alignment horizontal="center" vertical="center"/>
    </xf>
    <xf numFmtId="0" fontId="25" fillId="29" borderId="94" xfId="84" applyFont="1" applyFill="1" applyBorder="1" applyAlignment="1">
      <alignment horizontal="center" vertical="center"/>
    </xf>
    <xf numFmtId="0" fontId="25" fillId="29" borderId="21" xfId="84" applyFont="1" applyFill="1" applyBorder="1" applyAlignment="1">
      <alignment horizontal="center" vertical="center"/>
    </xf>
    <xf numFmtId="49" fontId="24" fillId="29" borderId="0" xfId="47" applyNumberFormat="1" applyFont="1" applyFill="1" applyBorder="1" applyAlignment="1">
      <alignment horizontal="left" vertical="top" wrapText="1"/>
    </xf>
    <xf numFmtId="49" fontId="24" fillId="29" borderId="48" xfId="47" applyNumberFormat="1" applyFont="1" applyFill="1" applyBorder="1" applyAlignment="1">
      <alignment horizontal="left" vertical="top" wrapText="1"/>
    </xf>
    <xf numFmtId="49" fontId="51" fillId="35" borderId="64" xfId="47" applyNumberFormat="1" applyFont="1" applyFill="1" applyBorder="1" applyAlignment="1">
      <alignment horizontal="left" vertical="top" wrapText="1"/>
    </xf>
    <xf numFmtId="49" fontId="51" fillId="35" borderId="65" xfId="47" applyNumberFormat="1" applyFont="1" applyFill="1" applyBorder="1" applyAlignment="1">
      <alignment horizontal="left" vertical="top" wrapText="1"/>
    </xf>
    <xf numFmtId="49" fontId="51" fillId="35" borderId="66" xfId="47" applyNumberFormat="1" applyFont="1" applyFill="1" applyBorder="1" applyAlignment="1">
      <alignment horizontal="left" vertical="top" wrapText="1"/>
    </xf>
    <xf numFmtId="49" fontId="10" fillId="29" borderId="0" xfId="47" applyNumberFormat="1" applyFont="1" applyFill="1" applyBorder="1" applyAlignment="1">
      <alignment horizontal="left" vertical="top" wrapText="1"/>
    </xf>
    <xf numFmtId="49" fontId="10" fillId="29" borderId="48" xfId="47" applyNumberFormat="1" applyFont="1" applyFill="1" applyBorder="1" applyAlignment="1">
      <alignment horizontal="left" vertical="top" wrapText="1"/>
    </xf>
    <xf numFmtId="49" fontId="24" fillId="29" borderId="0" xfId="84" applyNumberFormat="1" applyFont="1" applyFill="1" applyAlignment="1">
      <alignment horizontal="left" vertical="top" wrapText="1"/>
    </xf>
    <xf numFmtId="49" fontId="24" fillId="29" borderId="48" xfId="84" applyNumberFormat="1" applyFont="1" applyFill="1" applyBorder="1" applyAlignment="1">
      <alignment horizontal="left" vertical="top" wrapText="1"/>
    </xf>
    <xf numFmtId="0" fontId="40" fillId="29" borderId="0" xfId="83" applyFont="1" applyFill="1" applyAlignment="1">
      <alignment horizontal="center" vertical="center"/>
    </xf>
    <xf numFmtId="0" fontId="41" fillId="29" borderId="93" xfId="84" applyFont="1" applyFill="1" applyBorder="1" applyAlignment="1">
      <alignment horizontal="center" vertical="center"/>
    </xf>
    <xf numFmtId="0" fontId="41" fillId="29" borderId="94" xfId="84" applyFont="1" applyFill="1" applyBorder="1" applyAlignment="1">
      <alignment horizontal="center" vertical="center"/>
    </xf>
    <xf numFmtId="0" fontId="41" fillId="29" borderId="74" xfId="84" applyFont="1" applyFill="1" applyBorder="1" applyAlignment="1">
      <alignment horizontal="center" vertical="center"/>
    </xf>
    <xf numFmtId="0" fontId="41" fillId="29" borderId="75" xfId="84" applyFont="1" applyFill="1" applyBorder="1" applyAlignment="1">
      <alignment horizontal="center" vertical="center"/>
    </xf>
    <xf numFmtId="0" fontId="25" fillId="29" borderId="20" xfId="84" applyFont="1" applyFill="1" applyBorder="1" applyAlignment="1">
      <alignment horizontal="center" vertical="center"/>
    </xf>
    <xf numFmtId="0" fontId="25" fillId="29" borderId="108" xfId="84" applyFont="1" applyFill="1" applyBorder="1" applyAlignment="1">
      <alignment horizontal="center" vertical="center"/>
    </xf>
    <xf numFmtId="0" fontId="25" fillId="29" borderId="24" xfId="84" applyFont="1" applyFill="1" applyBorder="1" applyAlignment="1">
      <alignment horizontal="center" vertical="center"/>
    </xf>
    <xf numFmtId="0" fontId="25" fillId="29" borderId="75" xfId="84" applyFont="1" applyFill="1" applyBorder="1" applyAlignment="1">
      <alignment horizontal="center" vertical="center"/>
    </xf>
    <xf numFmtId="0" fontId="25" fillId="29" borderId="76" xfId="84" applyFont="1" applyFill="1" applyBorder="1" applyAlignment="1">
      <alignment horizontal="center" vertical="center"/>
    </xf>
    <xf numFmtId="0" fontId="46" fillId="29" borderId="93" xfId="47" applyNumberFormat="1" applyFont="1" applyFill="1" applyBorder="1" applyAlignment="1">
      <alignment horizontal="center" vertical="center" wrapText="1"/>
    </xf>
    <xf numFmtId="0" fontId="46" fillId="29" borderId="94" xfId="47" applyNumberFormat="1" applyFont="1" applyFill="1" applyBorder="1" applyAlignment="1">
      <alignment horizontal="center" vertical="center" wrapText="1"/>
    </xf>
    <xf numFmtId="0" fontId="46" fillId="29" borderId="108" xfId="47" applyNumberFormat="1" applyFont="1" applyFill="1" applyBorder="1" applyAlignment="1">
      <alignment horizontal="center" vertical="center" wrapText="1"/>
    </xf>
    <xf numFmtId="0" fontId="44" fillId="29" borderId="109" xfId="47" applyNumberFormat="1" applyFont="1" applyFill="1" applyBorder="1" applyAlignment="1">
      <alignment horizontal="center" vertical="top" wrapText="1"/>
    </xf>
    <xf numFmtId="0" fontId="44" fillId="29" borderId="110" xfId="47" applyNumberFormat="1" applyFont="1" applyFill="1" applyBorder="1" applyAlignment="1">
      <alignment horizontal="center" vertical="top" wrapText="1"/>
    </xf>
    <xf numFmtId="0" fontId="44" fillId="29" borderId="111" xfId="47" applyNumberFormat="1" applyFont="1" applyFill="1" applyBorder="1" applyAlignment="1">
      <alignment horizontal="center" vertical="top" wrapText="1"/>
    </xf>
    <xf numFmtId="0" fontId="41" fillId="29" borderId="108" xfId="84" applyFont="1" applyFill="1" applyBorder="1" applyAlignment="1">
      <alignment horizontal="center" vertical="center"/>
    </xf>
    <xf numFmtId="0" fontId="41" fillId="29" borderId="76" xfId="84" applyFont="1" applyFill="1" applyBorder="1" applyAlignment="1">
      <alignment horizontal="center" vertical="center"/>
    </xf>
    <xf numFmtId="0" fontId="42" fillId="29" borderId="20" xfId="84" applyFont="1" applyFill="1" applyBorder="1" applyAlignment="1">
      <alignment horizontal="center" vertical="center"/>
    </xf>
    <xf numFmtId="0" fontId="42" fillId="29" borderId="94" xfId="84" applyFont="1" applyFill="1" applyBorder="1" applyAlignment="1">
      <alignment horizontal="center" vertical="center"/>
    </xf>
    <xf numFmtId="0" fontId="42" fillId="29" borderId="21" xfId="84" applyFont="1" applyFill="1" applyBorder="1" applyAlignment="1">
      <alignment horizontal="center" vertical="center"/>
    </xf>
    <xf numFmtId="0" fontId="42" fillId="29" borderId="24" xfId="84" applyFont="1" applyFill="1" applyBorder="1" applyAlignment="1">
      <alignment horizontal="center" vertical="center"/>
    </xf>
    <xf numFmtId="0" fontId="42" fillId="29" borderId="75" xfId="84" applyFont="1" applyFill="1" applyBorder="1" applyAlignment="1">
      <alignment horizontal="center" vertical="center"/>
    </xf>
    <xf numFmtId="0" fontId="42" fillId="29" borderId="25" xfId="84" applyFont="1" applyFill="1" applyBorder="1" applyAlignment="1">
      <alignment horizontal="center" vertical="center"/>
    </xf>
    <xf numFmtId="0" fontId="27" fillId="53" borderId="93" xfId="86" applyFont="1" applyFill="1" applyBorder="1" applyAlignment="1">
      <alignment horizontal="center" vertical="center"/>
    </xf>
    <xf numFmtId="0" fontId="27" fillId="53" borderId="94" xfId="86" applyFont="1" applyFill="1" applyBorder="1" applyAlignment="1">
      <alignment horizontal="center" vertical="center"/>
    </xf>
    <xf numFmtId="0" fontId="27" fillId="53" borderId="21" xfId="86" applyFont="1" applyFill="1" applyBorder="1" applyAlignment="1">
      <alignment horizontal="center" vertical="center"/>
    </xf>
    <xf numFmtId="0" fontId="29" fillId="39" borderId="0" xfId="86" applyFont="1" applyFill="1" applyAlignment="1">
      <alignment horizontal="center" vertical="center" wrapText="1"/>
    </xf>
    <xf numFmtId="0" fontId="29" fillId="39" borderId="0" xfId="86" applyFont="1" applyFill="1" applyAlignment="1">
      <alignment horizontal="center" vertical="top"/>
    </xf>
    <xf numFmtId="0" fontId="24" fillId="0" borderId="90" xfId="94" applyFont="1" applyBorder="1" applyAlignment="1">
      <alignment horizontal="center" vertical="center" wrapText="1"/>
    </xf>
    <xf numFmtId="0" fontId="24" fillId="0" borderId="32" xfId="94" applyFont="1" applyBorder="1" applyAlignment="1">
      <alignment horizontal="center" vertical="center" wrapText="1"/>
    </xf>
    <xf numFmtId="0" fontId="23" fillId="0" borderId="0" xfId="94" applyFont="1" applyAlignment="1">
      <alignment horizontal="center" vertical="center"/>
    </xf>
    <xf numFmtId="0" fontId="10" fillId="0" borderId="12" xfId="94" applyBorder="1" applyAlignment="1">
      <alignment horizontal="center" vertical="center" wrapText="1"/>
    </xf>
    <xf numFmtId="0" fontId="10" fillId="0" borderId="11" xfId="94" applyBorder="1" applyAlignment="1">
      <alignment horizontal="center" vertical="center" wrapText="1"/>
    </xf>
    <xf numFmtId="0" fontId="17" fillId="28" borderId="9" xfId="0" applyFont="1" applyFill="1" applyBorder="1" applyAlignment="1">
      <alignment horizontal="center" vertical="center"/>
    </xf>
    <xf numFmtId="0" fontId="16" fillId="28" borderId="9" xfId="0" applyFont="1" applyFill="1" applyBorder="1" applyAlignment="1">
      <alignment horizontal="center" vertical="center"/>
    </xf>
    <xf numFmtId="0" fontId="16" fillId="28" borderId="9" xfId="0" applyFont="1" applyFill="1" applyBorder="1" applyAlignment="1">
      <alignment horizontal="center" vertical="center" wrapText="1"/>
    </xf>
    <xf numFmtId="49" fontId="10" fillId="29" borderId="0" xfId="47" applyNumberFormat="1" applyFont="1" applyFill="1" applyAlignment="1">
      <alignment horizontal="left" vertical="top" wrapText="1"/>
    </xf>
    <xf numFmtId="49" fontId="24" fillId="29" borderId="0" xfId="47" applyNumberFormat="1" applyFont="1" applyFill="1" applyAlignment="1">
      <alignment horizontal="left" vertical="top" wrapText="1"/>
    </xf>
    <xf numFmtId="4" fontId="24" fillId="29" borderId="92" xfId="70" applyNumberFormat="1" applyFont="1" applyFill="1" applyBorder="1" applyAlignment="1">
      <alignment horizontal="center" vertical="center" wrapText="1"/>
    </xf>
    <xf numFmtId="4" fontId="24" fillId="29" borderId="122" xfId="70" applyNumberFormat="1" applyFont="1" applyFill="1" applyBorder="1" applyAlignment="1">
      <alignment horizontal="center" vertical="center" wrapText="1"/>
    </xf>
  </cellXfs>
  <cellStyles count="26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Akzent1" xfId="7" xr:uid="{00000000-0005-0000-0000-000006000000}"/>
    <cellStyle name="20% - Akzent2" xfId="8" xr:uid="{00000000-0005-0000-0000-000007000000}"/>
    <cellStyle name="20% - Akzent3" xfId="9" xr:uid="{00000000-0005-0000-0000-000008000000}"/>
    <cellStyle name="20% - Akzent4" xfId="10" xr:uid="{00000000-0005-0000-0000-000009000000}"/>
    <cellStyle name="20% - Akzent5" xfId="11" xr:uid="{00000000-0005-0000-0000-00000A000000}"/>
    <cellStyle name="20% - Akzent6" xfId="12" xr:uid="{00000000-0005-0000-0000-00000B000000}"/>
    <cellStyle name="20% - Colore 1 2" xfId="152" xr:uid="{00000000-0005-0000-0000-00000C000000}"/>
    <cellStyle name="20% - Colore 2 2" xfId="153" xr:uid="{00000000-0005-0000-0000-00000D000000}"/>
    <cellStyle name="20% - Colore 3 2" xfId="154" xr:uid="{00000000-0005-0000-0000-00000E000000}"/>
    <cellStyle name="20% - Colore 4 2" xfId="155" xr:uid="{00000000-0005-0000-0000-00000F000000}"/>
    <cellStyle name="20% - Colore 5 2" xfId="156" xr:uid="{00000000-0005-0000-0000-000010000000}"/>
    <cellStyle name="20% - Colore 6 2" xfId="157" xr:uid="{00000000-0005-0000-0000-000011000000}"/>
    <cellStyle name="40% - Accent1" xfId="13" xr:uid="{00000000-0005-0000-0000-000012000000}"/>
    <cellStyle name="40% - Accent2" xfId="14" xr:uid="{00000000-0005-0000-0000-000013000000}"/>
    <cellStyle name="40% - Accent3" xfId="15" xr:uid="{00000000-0005-0000-0000-000014000000}"/>
    <cellStyle name="40% - Accent4" xfId="16" xr:uid="{00000000-0005-0000-0000-000015000000}"/>
    <cellStyle name="40% - Accent5" xfId="17" xr:uid="{00000000-0005-0000-0000-000016000000}"/>
    <cellStyle name="40% - Accent6" xfId="18" xr:uid="{00000000-0005-0000-0000-000017000000}"/>
    <cellStyle name="40% - Akzent1" xfId="19" xr:uid="{00000000-0005-0000-0000-000018000000}"/>
    <cellStyle name="40% - Akzent2" xfId="20" xr:uid="{00000000-0005-0000-0000-000019000000}"/>
    <cellStyle name="40% - Akzent3" xfId="21" xr:uid="{00000000-0005-0000-0000-00001A000000}"/>
    <cellStyle name="40% - Akzent4" xfId="22" xr:uid="{00000000-0005-0000-0000-00001B000000}"/>
    <cellStyle name="40% - Akzent5" xfId="23" xr:uid="{00000000-0005-0000-0000-00001C000000}"/>
    <cellStyle name="40% - Akzent6" xfId="24" xr:uid="{00000000-0005-0000-0000-00001D000000}"/>
    <cellStyle name="40% - Colore 1 2" xfId="158" xr:uid="{00000000-0005-0000-0000-00001E000000}"/>
    <cellStyle name="40% - Colore 2 2" xfId="159" xr:uid="{00000000-0005-0000-0000-00001F000000}"/>
    <cellStyle name="40% - Colore 3 2" xfId="160" xr:uid="{00000000-0005-0000-0000-000020000000}"/>
    <cellStyle name="40% - Colore 4 2" xfId="161" xr:uid="{00000000-0005-0000-0000-000021000000}"/>
    <cellStyle name="40% - Colore 5 2" xfId="162" xr:uid="{00000000-0005-0000-0000-000022000000}"/>
    <cellStyle name="40% - Colore 6 2" xfId="163" xr:uid="{00000000-0005-0000-0000-000023000000}"/>
    <cellStyle name="60% - Accent1" xfId="25" xr:uid="{00000000-0005-0000-0000-000024000000}"/>
    <cellStyle name="60% - Accent2" xfId="26" xr:uid="{00000000-0005-0000-0000-000025000000}"/>
    <cellStyle name="60% - Accent3" xfId="27" xr:uid="{00000000-0005-0000-0000-000026000000}"/>
    <cellStyle name="60% - Accent4" xfId="28" xr:uid="{00000000-0005-0000-0000-000027000000}"/>
    <cellStyle name="60% - Accent5" xfId="29" xr:uid="{00000000-0005-0000-0000-000028000000}"/>
    <cellStyle name="60% - Accent6" xfId="30" xr:uid="{00000000-0005-0000-0000-000029000000}"/>
    <cellStyle name="60% - Akzent1" xfId="31" xr:uid="{00000000-0005-0000-0000-00002A000000}"/>
    <cellStyle name="60% - Akzent2" xfId="32" xr:uid="{00000000-0005-0000-0000-00002B000000}"/>
    <cellStyle name="60% - Akzent3" xfId="33" xr:uid="{00000000-0005-0000-0000-00002C000000}"/>
    <cellStyle name="60% - Akzent4" xfId="34" xr:uid="{00000000-0005-0000-0000-00002D000000}"/>
    <cellStyle name="60% - Akzent5" xfId="35" xr:uid="{00000000-0005-0000-0000-00002E000000}"/>
    <cellStyle name="60% - Akzent6" xfId="36" xr:uid="{00000000-0005-0000-0000-00002F000000}"/>
    <cellStyle name="60% - Colore 1 2" xfId="164" xr:uid="{00000000-0005-0000-0000-000030000000}"/>
    <cellStyle name="60% - Colore 2 2" xfId="165" xr:uid="{00000000-0005-0000-0000-000031000000}"/>
    <cellStyle name="60% - Colore 3 2" xfId="166" xr:uid="{00000000-0005-0000-0000-000032000000}"/>
    <cellStyle name="60% - Colore 4 2" xfId="167" xr:uid="{00000000-0005-0000-0000-000033000000}"/>
    <cellStyle name="60% - Colore 5 2" xfId="168" xr:uid="{00000000-0005-0000-0000-000034000000}"/>
    <cellStyle name="60% - Colore 6 2" xfId="169" xr:uid="{00000000-0005-0000-0000-000035000000}"/>
    <cellStyle name="Accent1" xfId="37" xr:uid="{00000000-0005-0000-0000-000036000000}"/>
    <cellStyle name="Accent2" xfId="38" xr:uid="{00000000-0005-0000-0000-000037000000}"/>
    <cellStyle name="Accent3" xfId="39" xr:uid="{00000000-0005-0000-0000-000038000000}"/>
    <cellStyle name="Accent4" xfId="40" xr:uid="{00000000-0005-0000-0000-000039000000}"/>
    <cellStyle name="Accent5" xfId="41" xr:uid="{00000000-0005-0000-0000-00003A000000}"/>
    <cellStyle name="Accent6" xfId="42" xr:uid="{00000000-0005-0000-0000-00003B000000}"/>
    <cellStyle name="Bad" xfId="43" xr:uid="{00000000-0005-0000-0000-00003C000000}"/>
    <cellStyle name="Calcolo 2" xfId="170" xr:uid="{00000000-0005-0000-0000-00003D000000}"/>
    <cellStyle name="Calculation" xfId="44" xr:uid="{00000000-0005-0000-0000-00003E000000}"/>
    <cellStyle name="Cella collegata 2" xfId="171" xr:uid="{00000000-0005-0000-0000-00003F000000}"/>
    <cellStyle name="Cella da controllare 2" xfId="172" xr:uid="{00000000-0005-0000-0000-000040000000}"/>
    <cellStyle name="Check Cell" xfId="45" xr:uid="{00000000-0005-0000-0000-000041000000}"/>
    <cellStyle name="Colore 1 2" xfId="173" xr:uid="{00000000-0005-0000-0000-000042000000}"/>
    <cellStyle name="Colore 2 2" xfId="174" xr:uid="{00000000-0005-0000-0000-000043000000}"/>
    <cellStyle name="Colore 3 2" xfId="175" xr:uid="{00000000-0005-0000-0000-000044000000}"/>
    <cellStyle name="Colore 4 2" xfId="176" xr:uid="{00000000-0005-0000-0000-000045000000}"/>
    <cellStyle name="Colore 5 2" xfId="177" xr:uid="{00000000-0005-0000-0000-000046000000}"/>
    <cellStyle name="Colore 6 2" xfId="178" xr:uid="{00000000-0005-0000-0000-000047000000}"/>
    <cellStyle name="Comma [0]_Marilù (v.0.5)" xfId="46" xr:uid="{00000000-0005-0000-0000-000048000000}"/>
    <cellStyle name="Comma [0]_Marilù (v.0.5) 2" xfId="47" xr:uid="{00000000-0005-0000-0000-000049000000}"/>
    <cellStyle name="Comma 2" xfId="48" xr:uid="{00000000-0005-0000-0000-00004A000000}"/>
    <cellStyle name="Comma 2 2" xfId="102" xr:uid="{00000000-0005-0000-0000-00004B000000}"/>
    <cellStyle name="Comma 2 2 2" xfId="118" xr:uid="{00000000-0005-0000-0000-00004C000000}"/>
    <cellStyle name="Comma 2 2 3" xfId="179" xr:uid="{00000000-0005-0000-0000-00004D000000}"/>
    <cellStyle name="Comma 2 2 4" xfId="217" xr:uid="{F0782578-4DC6-4E40-9BFF-1815092B2FF7}"/>
    <cellStyle name="Comma 2 3" xfId="117" xr:uid="{00000000-0005-0000-0000-00004E000000}"/>
    <cellStyle name="Currency_piano-dei-conti-definitivo-28-12-1998" xfId="49" xr:uid="{00000000-0005-0000-0000-00004F000000}"/>
    <cellStyle name="Dezimal [0] 2" xfId="50" xr:uid="{00000000-0005-0000-0000-000050000000}"/>
    <cellStyle name="Dezimal [0] 2 2" xfId="120" xr:uid="{00000000-0005-0000-0000-000051000000}"/>
    <cellStyle name="Erklärender Text 2" xfId="116" xr:uid="{00000000-0005-0000-0000-000052000000}"/>
    <cellStyle name="Euro" xfId="51" xr:uid="{00000000-0005-0000-0000-000053000000}"/>
    <cellStyle name="Euro 2" xfId="52" xr:uid="{00000000-0005-0000-0000-000054000000}"/>
    <cellStyle name="Euro 2 2" xfId="122" xr:uid="{00000000-0005-0000-0000-000055000000}"/>
    <cellStyle name="Euro 3" xfId="53" xr:uid="{00000000-0005-0000-0000-000056000000}"/>
    <cellStyle name="Euro 3 2" xfId="123" xr:uid="{00000000-0005-0000-0000-000057000000}"/>
    <cellStyle name="Euro 4" xfId="54" xr:uid="{00000000-0005-0000-0000-000058000000}"/>
    <cellStyle name="Euro 4 2" xfId="124" xr:uid="{00000000-0005-0000-0000-000059000000}"/>
    <cellStyle name="Euro 5" xfId="121" xr:uid="{00000000-0005-0000-0000-00005A000000}"/>
    <cellStyle name="Euro_2012-08-07 Anlagen Finanzbedarf 2013 def Version" xfId="55" xr:uid="{00000000-0005-0000-0000-00005B000000}"/>
    <cellStyle name="Explanatory Text" xfId="56" xr:uid="{00000000-0005-0000-0000-00005C000000}"/>
    <cellStyle name="Good" xfId="57" xr:uid="{00000000-0005-0000-0000-00005D000000}"/>
    <cellStyle name="Heading 1" xfId="58" xr:uid="{00000000-0005-0000-0000-00005E000000}"/>
    <cellStyle name="Heading 2" xfId="59" xr:uid="{00000000-0005-0000-0000-00005F000000}"/>
    <cellStyle name="Heading 3" xfId="60" xr:uid="{00000000-0005-0000-0000-000060000000}"/>
    <cellStyle name="Heading 4" xfId="61" xr:uid="{00000000-0005-0000-0000-000061000000}"/>
    <cellStyle name="Input 2" xfId="180" xr:uid="{00000000-0005-0000-0000-000062000000}"/>
    <cellStyle name="Komma 2" xfId="63" xr:uid="{00000000-0005-0000-0000-000063000000}"/>
    <cellStyle name="Komma 2 2" xfId="126" xr:uid="{00000000-0005-0000-0000-000064000000}"/>
    <cellStyle name="Komma 2 2 2" xfId="260" xr:uid="{4C43DB93-9D4F-4C71-86F8-DDF73A85F038}"/>
    <cellStyle name="Komma 2 2 3" xfId="249" xr:uid="{1E43C13C-BF1A-4933-9D85-D1BDAC9C7740}"/>
    <cellStyle name="Komma 2 3" xfId="252" xr:uid="{6AA1FE67-0D4B-4A6B-9E5E-B56CB819C954}"/>
    <cellStyle name="Komma 2 3 2" xfId="263" xr:uid="{37A732C2-BBA1-4232-B8EA-469382C14241}"/>
    <cellStyle name="Komma 2 4" xfId="247" xr:uid="{8644FC3B-C2D4-443D-BD2A-1BB4EC3FB853}"/>
    <cellStyle name="Komma 2 4 2" xfId="258" xr:uid="{E9675A45-B859-4863-954C-76A16C38EC00}"/>
    <cellStyle name="Komma 2 5" xfId="255" xr:uid="{0CF3715F-E4E6-431F-8DF9-01FE9330B400}"/>
    <cellStyle name="Komma 2 6" xfId="244" xr:uid="{E8EFD8CA-6162-4DCC-B52F-373B6038DEFA}"/>
    <cellStyle name="Komma 3" xfId="64" xr:uid="{00000000-0005-0000-0000-000065000000}"/>
    <cellStyle name="Komma 3 2" xfId="127" xr:uid="{00000000-0005-0000-0000-000066000000}"/>
    <cellStyle name="Komma 4" xfId="103" xr:uid="{00000000-0005-0000-0000-000067000000}"/>
    <cellStyle name="Komma 4 2" xfId="128" xr:uid="{00000000-0005-0000-0000-000068000000}"/>
    <cellStyle name="Komma 4 2 2" xfId="261" xr:uid="{190DE47C-C80B-4722-B954-2A0C42BD9BCC}"/>
    <cellStyle name="Komma 4 3" xfId="181" xr:uid="{00000000-0005-0000-0000-000069000000}"/>
    <cellStyle name="Komma 4 4" xfId="218" xr:uid="{F9A0C5C5-6C7C-423B-AF6C-CCE637BFBAB4}"/>
    <cellStyle name="Komma 4 5" xfId="250" xr:uid="{BBE642A9-163E-40A7-B2BE-888DE13B78E3}"/>
    <cellStyle name="Komma 5" xfId="245" xr:uid="{2CA3FB75-02C5-4702-B7EF-0451EF6188E6}"/>
    <cellStyle name="Komma 5 2" xfId="256" xr:uid="{4B93FDA2-4CE9-414E-BC91-0A94C8B8BC53}"/>
    <cellStyle name="Komma 6" xfId="253" xr:uid="{2863F5FD-01F5-43A7-81BE-611369890EF1}"/>
    <cellStyle name="Komma 7" xfId="265" xr:uid="{8C182347-9210-431B-8AC6-5D86D81D1B51}"/>
    <cellStyle name="Linked Cell" xfId="65" xr:uid="{00000000-0005-0000-0000-00006A000000}"/>
    <cellStyle name="Migliaia" xfId="62" builtinId="3"/>
    <cellStyle name="Migliaia (0)_Cartel1" xfId="66" xr:uid="{00000000-0005-0000-0000-00006C000000}"/>
    <cellStyle name="Migliaia [0] 2" xfId="67" xr:uid="{00000000-0005-0000-0000-00006E000000}"/>
    <cellStyle name="Migliaia [0] 2 2" xfId="129" xr:uid="{00000000-0005-0000-0000-00006F000000}"/>
    <cellStyle name="Migliaia [0] 3" xfId="68" xr:uid="{00000000-0005-0000-0000-000070000000}"/>
    <cellStyle name="Migliaia [0] 3 2" xfId="130" xr:uid="{00000000-0005-0000-0000-000071000000}"/>
    <cellStyle name="Migliaia [0] 3 3" xfId="182" xr:uid="{00000000-0005-0000-0000-000072000000}"/>
    <cellStyle name="Migliaia [0] 3 4" xfId="219" xr:uid="{94788337-D8D0-48D4-8AA7-1105DCCD31D7}"/>
    <cellStyle name="Migliaia [0] 4" xfId="69" xr:uid="{00000000-0005-0000-0000-000073000000}"/>
    <cellStyle name="Migliaia [0] 4 2" xfId="183" xr:uid="{00000000-0005-0000-0000-000074000000}"/>
    <cellStyle name="Migliaia [0] 4 3" xfId="220" xr:uid="{342D4C00-D7A7-4989-956B-4879A57AD6B7}"/>
    <cellStyle name="Migliaia [0] 5" xfId="119" xr:uid="{00000000-0005-0000-0000-000075000000}"/>
    <cellStyle name="Migliaia [0]_Asl 6_Raccordo MONISANIT al 31 dicembre 2007 (v. FINALE del 30.05.2008)" xfId="70" xr:uid="{00000000-0005-0000-0000-000076000000}"/>
    <cellStyle name="Migliaia [0]_Asl 6_Raccordo MONISANIT al 31 dicembre 2007 (v. FINALE del 30.05.2008) 2" xfId="71" xr:uid="{00000000-0005-0000-0000-000077000000}"/>
    <cellStyle name="Migliaia 10" xfId="104" xr:uid="{00000000-0005-0000-0000-000079000000}"/>
    <cellStyle name="Migliaia 10 2" xfId="131" xr:uid="{00000000-0005-0000-0000-00007A000000}"/>
    <cellStyle name="Migliaia 10 3" xfId="184" xr:uid="{00000000-0005-0000-0000-00007B000000}"/>
    <cellStyle name="Migliaia 10 4" xfId="221" xr:uid="{1EA7A252-BF0C-4743-AF98-E084CC7A41C3}"/>
    <cellStyle name="Migliaia 11" xfId="115" xr:uid="{00000000-0005-0000-0000-00007C000000}"/>
    <cellStyle name="Migliaia 11 2" xfId="185" xr:uid="{00000000-0005-0000-0000-00007D000000}"/>
    <cellStyle name="Migliaia 11 3" xfId="222" xr:uid="{F5FCCC86-2EE5-4C11-A2AD-BB224209C2AE}"/>
    <cellStyle name="Migliaia 12" xfId="125" xr:uid="{00000000-0005-0000-0000-00007E000000}"/>
    <cellStyle name="Migliaia 12 2" xfId="186" xr:uid="{00000000-0005-0000-0000-00007F000000}"/>
    <cellStyle name="Migliaia 12 3" xfId="223" xr:uid="{2229E0A7-B8CB-46A7-8FE2-1CA2550D706D}"/>
    <cellStyle name="Migliaia 13" xfId="187" xr:uid="{00000000-0005-0000-0000-000080000000}"/>
    <cellStyle name="Migliaia 13 2" xfId="224" xr:uid="{7B789E2E-2037-4E5B-B31A-9226D4EA10B5}"/>
    <cellStyle name="Migliaia 14" xfId="188" xr:uid="{00000000-0005-0000-0000-000081000000}"/>
    <cellStyle name="Migliaia 14 2" xfId="225" xr:uid="{2EAF4054-3958-4E57-95BB-4738347698B5}"/>
    <cellStyle name="Migliaia 15" xfId="189" xr:uid="{00000000-0005-0000-0000-000082000000}"/>
    <cellStyle name="Migliaia 15 2" xfId="226" xr:uid="{A7A8C59F-0D52-471F-94B1-AA740ECE9898}"/>
    <cellStyle name="Migliaia 16" xfId="190" xr:uid="{00000000-0005-0000-0000-000083000000}"/>
    <cellStyle name="Migliaia 16 2" xfId="227" xr:uid="{AFB9C657-4D41-4238-B339-24ABBC473C5C}"/>
    <cellStyle name="Migliaia 17" xfId="191" xr:uid="{00000000-0005-0000-0000-000084000000}"/>
    <cellStyle name="Migliaia 17 2" xfId="228" xr:uid="{0D8A183E-3E74-46D5-B857-A0BD444DAC52}"/>
    <cellStyle name="Migliaia 18" xfId="215" xr:uid="{8F2111C3-1F13-4453-83E6-6DAA18BB79D7}"/>
    <cellStyle name="Migliaia 19" xfId="239" xr:uid="{910AEEE6-C307-4E7E-AB88-F399D74EA0FA}"/>
    <cellStyle name="Migliaia 2" xfId="72" xr:uid="{00000000-0005-0000-0000-000085000000}"/>
    <cellStyle name="Migliaia 2 2" xfId="132" xr:uid="{00000000-0005-0000-0000-000086000000}"/>
    <cellStyle name="Migliaia 20" xfId="242" xr:uid="{2DBC4CC2-A00C-4CD0-B984-B2C6FEDC211C}"/>
    <cellStyle name="Migliaia 3" xfId="73" xr:uid="{00000000-0005-0000-0000-000087000000}"/>
    <cellStyle name="Migliaia 3 2" xfId="133" xr:uid="{00000000-0005-0000-0000-000088000000}"/>
    <cellStyle name="Migliaia 3 3" xfId="192" xr:uid="{00000000-0005-0000-0000-000089000000}"/>
    <cellStyle name="Migliaia 3 4" xfId="229" xr:uid="{724B33C4-E71F-4328-949C-3D154D435B3E}"/>
    <cellStyle name="Migliaia 4" xfId="105" xr:uid="{00000000-0005-0000-0000-00008A000000}"/>
    <cellStyle name="Migliaia 4 2" xfId="134" xr:uid="{00000000-0005-0000-0000-00008B000000}"/>
    <cellStyle name="Migliaia 4 3" xfId="193" xr:uid="{00000000-0005-0000-0000-00008C000000}"/>
    <cellStyle name="Migliaia 4 4" xfId="230" xr:uid="{BEA7EF61-5A19-444A-B68F-ECE0B597EBD0}"/>
    <cellStyle name="Migliaia 5" xfId="106" xr:uid="{00000000-0005-0000-0000-00008D000000}"/>
    <cellStyle name="Migliaia 5 2" xfId="135" xr:uid="{00000000-0005-0000-0000-00008E000000}"/>
    <cellStyle name="Migliaia 5 3" xfId="194" xr:uid="{00000000-0005-0000-0000-00008F000000}"/>
    <cellStyle name="Migliaia 5 4" xfId="231" xr:uid="{15D3F0A3-95C1-428C-BEA4-B3CA19AF1D42}"/>
    <cellStyle name="Migliaia 6" xfId="107" xr:uid="{00000000-0005-0000-0000-000090000000}"/>
    <cellStyle name="Migliaia 6 2" xfId="136" xr:uid="{00000000-0005-0000-0000-000091000000}"/>
    <cellStyle name="Migliaia 6 3" xfId="195" xr:uid="{00000000-0005-0000-0000-000092000000}"/>
    <cellStyle name="Migliaia 6 4" xfId="232" xr:uid="{9116B012-6AF1-4A8F-BCB1-A3EC2606E6E6}"/>
    <cellStyle name="Migliaia 7" xfId="108" xr:uid="{00000000-0005-0000-0000-000093000000}"/>
    <cellStyle name="Migliaia 7 2" xfId="137" xr:uid="{00000000-0005-0000-0000-000094000000}"/>
    <cellStyle name="Migliaia 7 3" xfId="196" xr:uid="{00000000-0005-0000-0000-000095000000}"/>
    <cellStyle name="Migliaia 7 4" xfId="233" xr:uid="{9B14810A-FBB7-451F-B96C-1147B8FEE02D}"/>
    <cellStyle name="Migliaia 8" xfId="109" xr:uid="{00000000-0005-0000-0000-000096000000}"/>
    <cellStyle name="Migliaia 8 2" xfId="138" xr:uid="{00000000-0005-0000-0000-000097000000}"/>
    <cellStyle name="Migliaia 8 3" xfId="197" xr:uid="{00000000-0005-0000-0000-000098000000}"/>
    <cellStyle name="Migliaia 8 4" xfId="234" xr:uid="{0331934C-AB71-4638-998E-C29A2B994B01}"/>
    <cellStyle name="Migliaia 9" xfId="110" xr:uid="{00000000-0005-0000-0000-000099000000}"/>
    <cellStyle name="Migliaia 9 2" xfId="139" xr:uid="{00000000-0005-0000-0000-00009A000000}"/>
    <cellStyle name="Migliaia 9 3" xfId="198" xr:uid="{00000000-0005-0000-0000-00009B000000}"/>
    <cellStyle name="Migliaia 9 4" xfId="235" xr:uid="{3F2CE3AA-926F-4B14-9F07-C6785727BBDC}"/>
    <cellStyle name="Migliaia_Asl 6_Raccordo MONISANIT al 31 dicembre 2007 (v. FINALE del 30.05.2008) 2" xfId="74" xr:uid="{00000000-0005-0000-0000-00009C000000}"/>
    <cellStyle name="Neutral" xfId="75" xr:uid="{00000000-0005-0000-0000-00009F000000}"/>
    <cellStyle name="Neutral 2" xfId="140" xr:uid="{00000000-0005-0000-0000-0000A0000000}"/>
    <cellStyle name="Neutrale" xfId="236" xr:uid="{DE09D79A-3BA7-431E-933E-1F4D5637D43E}"/>
    <cellStyle name="Neutrale 2" xfId="76" xr:uid="{00000000-0005-0000-0000-0000A1000000}"/>
    <cellStyle name="Normal 2" xfId="77" xr:uid="{00000000-0005-0000-0000-0000A2000000}"/>
    <cellStyle name="Normal 2 2" xfId="141" xr:uid="{00000000-0005-0000-0000-0000A3000000}"/>
    <cellStyle name="Normal_all7_pdc" xfId="78" xr:uid="{00000000-0005-0000-0000-0000A4000000}"/>
    <cellStyle name="Normal_Sheet1 2 2" xfId="216" xr:uid="{D8973440-5505-457D-9740-CED5930184FD}"/>
    <cellStyle name="Normale" xfId="0" builtinId="0"/>
    <cellStyle name="Normale 2" xfId="79" xr:uid="{00000000-0005-0000-0000-0000A7000000}"/>
    <cellStyle name="Normale 2 2" xfId="111" xr:uid="{00000000-0005-0000-0000-0000A8000000}"/>
    <cellStyle name="Normale 2 2 2" xfId="142" xr:uid="{00000000-0005-0000-0000-0000A9000000}"/>
    <cellStyle name="Normale 3" xfId="80" xr:uid="{00000000-0005-0000-0000-0000AA000000}"/>
    <cellStyle name="Normale 3 2" xfId="143" xr:uid="{00000000-0005-0000-0000-0000AB000000}"/>
    <cellStyle name="Normale 3 3" xfId="199" xr:uid="{00000000-0005-0000-0000-0000AC000000}"/>
    <cellStyle name="Normale 4" xfId="81" xr:uid="{00000000-0005-0000-0000-0000AD000000}"/>
    <cellStyle name="Normale 4 2" xfId="144" xr:uid="{00000000-0005-0000-0000-0000AE000000}"/>
    <cellStyle name="Normale 5" xfId="82" xr:uid="{00000000-0005-0000-0000-0000AF000000}"/>
    <cellStyle name="Normale 5 2" xfId="112" xr:uid="{00000000-0005-0000-0000-0000B0000000}"/>
    <cellStyle name="Normale 5 2 2" xfId="145" xr:uid="{00000000-0005-0000-0000-0000B1000000}"/>
    <cellStyle name="Normale 5 3" xfId="200" xr:uid="{00000000-0005-0000-0000-0000B2000000}"/>
    <cellStyle name="Normale 6" xfId="113" xr:uid="{00000000-0005-0000-0000-0000B3000000}"/>
    <cellStyle name="Normale 7" xfId="238" xr:uid="{DB58BCEE-EC19-4C8F-97CA-72C5AD0F0520}"/>
    <cellStyle name="Normale 8" xfId="241" xr:uid="{123225BD-6E90-40E0-8FDD-884782CBADCA}"/>
    <cellStyle name="Normale_Asl 6_Raccordo MONISANIT al 31 dicembre 2007 (v. FINALE del 30.05.2008)" xfId="83" xr:uid="{00000000-0005-0000-0000-0000B4000000}"/>
    <cellStyle name="Normale_Asl 6_Raccordo MONISANIT al 31 dicembre 2007 (v. FINALE del 30.05.2008) 2" xfId="84" xr:uid="{00000000-0005-0000-0000-0000B5000000}"/>
    <cellStyle name="Normale_Mattone CE_Budget 2008 (v. 0.5 del 12.02.2008)" xfId="85" xr:uid="{00000000-0005-0000-0000-0000B6000000}"/>
    <cellStyle name="Normale_Mattone CE_Budget 2008 (v. 0.5 del 12.02.2008) 2" xfId="86" xr:uid="{00000000-0005-0000-0000-0000B7000000}"/>
    <cellStyle name="Nota 2" xfId="201" xr:uid="{00000000-0005-0000-0000-0000B9000000}"/>
    <cellStyle name="Note" xfId="87" xr:uid="{00000000-0005-0000-0000-0000BA000000}"/>
    <cellStyle name="Note 2" xfId="88" xr:uid="{00000000-0005-0000-0000-0000BB000000}"/>
    <cellStyle name="Note 2 2" xfId="146" xr:uid="{00000000-0005-0000-0000-0000BC000000}"/>
    <cellStyle name="Note 3" xfId="202" xr:uid="{00000000-0005-0000-0000-0000BD000000}"/>
    <cellStyle name="Output 2" xfId="203" xr:uid="{00000000-0005-0000-0000-0000BE000000}"/>
    <cellStyle name="Percent 2" xfId="89" xr:uid="{00000000-0005-0000-0000-0000BF000000}"/>
    <cellStyle name="Percent 2 2" xfId="147" xr:uid="{00000000-0005-0000-0000-0000C0000000}"/>
    <cellStyle name="Percent 3" xfId="90" xr:uid="{00000000-0005-0000-0000-0000C1000000}"/>
    <cellStyle name="Percent 3 2" xfId="148" xr:uid="{00000000-0005-0000-0000-0000C2000000}"/>
    <cellStyle name="Percentuale" xfId="240" builtinId="5"/>
    <cellStyle name="Percentuale 2" xfId="91" xr:uid="{00000000-0005-0000-0000-0000C3000000}"/>
    <cellStyle name="Percentuale 2 2" xfId="149" xr:uid="{00000000-0005-0000-0000-0000C4000000}"/>
    <cellStyle name="Prozent 2" xfId="92" xr:uid="{00000000-0005-0000-0000-0000C5000000}"/>
    <cellStyle name="Prozent 2 2" xfId="150" xr:uid="{00000000-0005-0000-0000-0000C6000000}"/>
    <cellStyle name="Standard 2" xfId="93" xr:uid="{00000000-0005-0000-0000-0000C7000000}"/>
    <cellStyle name="Standard 2 2" xfId="151" xr:uid="{00000000-0005-0000-0000-0000C8000000}"/>
    <cellStyle name="Standard 2 3" xfId="248" xr:uid="{877A629D-8144-4E90-8951-BCED374C7056}"/>
    <cellStyle name="Standard 2 3 2" xfId="259" xr:uid="{A9EEFED3-4038-4D84-84B1-A8BB4915BFFA}"/>
    <cellStyle name="Standard 2 4" xfId="251" xr:uid="{C85FA524-6357-4161-BF7A-9B9CE4B9F659}"/>
    <cellStyle name="Standard 2 4 2" xfId="262" xr:uid="{663A3612-2F0C-4C02-8AB2-8E3E0413CF24}"/>
    <cellStyle name="Standard 2 5" xfId="246" xr:uid="{5283DAF1-B0C3-40BB-BDA2-FA23B087FA2C}"/>
    <cellStyle name="Standard 2 5 2" xfId="257" xr:uid="{106E4113-1F18-4FD1-B621-63ED08F10F2D}"/>
    <cellStyle name="Standard 2 6" xfId="254" xr:uid="{F31FD26C-A4D8-4014-B42A-4CA2A019D56E}"/>
    <cellStyle name="Standard 2 7" xfId="243" xr:uid="{AABBFBDF-51CB-46C0-B8E4-6A8A25692C7E}"/>
    <cellStyle name="Standard 3" xfId="114" xr:uid="{00000000-0005-0000-0000-0000C9000000}"/>
    <cellStyle name="Standard 3 2" xfId="204" xr:uid="{00000000-0005-0000-0000-0000CA000000}"/>
    <cellStyle name="Standard 3 2 2" xfId="237" xr:uid="{1209049E-8908-4087-AADF-4D748554AB1F}"/>
    <cellStyle name="Standard_Tab. Finanzbedarf PAB1" xfId="94" xr:uid="{00000000-0005-0000-0000-0000CB000000}"/>
    <cellStyle name="Testo avviso 2" xfId="205" xr:uid="{00000000-0005-0000-0000-0000CC000000}"/>
    <cellStyle name="Testo descrittivo 2" xfId="206" xr:uid="{00000000-0005-0000-0000-0000CD000000}"/>
    <cellStyle name="Title" xfId="95" xr:uid="{00000000-0005-0000-0000-0000CE000000}"/>
    <cellStyle name="Titolo" xfId="96" xr:uid="{00000000-0005-0000-0000-0000CF000000}"/>
    <cellStyle name="Titolo 1 2" xfId="208" xr:uid="{00000000-0005-0000-0000-0000D0000000}"/>
    <cellStyle name="Titolo 2 2" xfId="209" xr:uid="{00000000-0005-0000-0000-0000D1000000}"/>
    <cellStyle name="Titolo 3 2" xfId="210" xr:uid="{00000000-0005-0000-0000-0000D2000000}"/>
    <cellStyle name="Titolo 4 2" xfId="211" xr:uid="{00000000-0005-0000-0000-0000D3000000}"/>
    <cellStyle name="Titolo 5" xfId="97" xr:uid="{00000000-0005-0000-0000-0000D4000000}"/>
    <cellStyle name="Titolo 6" xfId="207" xr:uid="{00000000-0005-0000-0000-0000D5000000}"/>
    <cellStyle name="Total" xfId="98" xr:uid="{00000000-0005-0000-0000-0000D6000000}"/>
    <cellStyle name="Totale 2" xfId="212" xr:uid="{00000000-0005-0000-0000-0000D7000000}"/>
    <cellStyle name="Überschrift" xfId="213" xr:uid="{00000000-0005-0000-0000-0000D8000000}"/>
    <cellStyle name="Valore non valido 2" xfId="214" xr:uid="{00000000-0005-0000-0000-0000D9000000}"/>
    <cellStyle name="Valore valido 2" xfId="99" xr:uid="{00000000-0005-0000-0000-0000DA000000}"/>
    <cellStyle name="Valuta (0)_ALLEGA2" xfId="100" xr:uid="{00000000-0005-0000-0000-0000DB000000}"/>
    <cellStyle name="Währung 2" xfId="264" xr:uid="{9FCAD2CC-65B7-42DA-90BF-40FE9139CCC1}"/>
    <cellStyle name="Warning Text" xfId="101" xr:uid="{00000000-0005-0000-0000-0000D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BZ_RAG_BILANCI\BILANCIO%20PREVENTIVO\Prev.%202026\Bedarfsmeldung\Responsabili%20Bedarfsmeldung%202026-2028.xlsx" TargetMode="External"/><Relationship Id="rId1" Type="http://schemas.openxmlformats.org/officeDocument/2006/relationships/externalLinkPath" Target="Bedarfsmeldung/Responsabili%20Bedarfsmeldung%202026-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c2019"/>
      <sheetName val="CE statale"/>
      <sheetName val="CE statale forecast"/>
      <sheetName val="G.u.V.Rechnung Staat"/>
      <sheetName val="CE statale pluri"/>
      <sheetName val="G.u.V.Rechnung Staat pluri"/>
      <sheetName val="CE MINISTERIALE 2019"/>
      <sheetName val="CE MINISTERIALE DE"/>
      <sheetName val="Anlage A10 - Finanzierungsübers"/>
      <sheetName val="Allegato 1) dbase"/>
      <sheetName val="CE sintesi"/>
      <sheetName val="CE Synthese"/>
    </sheetNames>
    <sheetDataSet>
      <sheetData sheetId="0">
        <row r="8">
          <cell r="N8">
            <v>125343893.85000001</v>
          </cell>
          <cell r="O8">
            <v>133446400</v>
          </cell>
          <cell r="P8">
            <v>134697313.42666665</v>
          </cell>
          <cell r="V8">
            <v>140445369</v>
          </cell>
          <cell r="AB8">
            <v>149767130</v>
          </cell>
          <cell r="AE8">
            <v>160250069</v>
          </cell>
        </row>
        <row r="9">
          <cell r="N9">
            <v>18273101.740000002</v>
          </cell>
          <cell r="O9">
            <v>17500000</v>
          </cell>
          <cell r="P9">
            <v>17949810.666666668</v>
          </cell>
          <cell r="V9">
            <v>12000000</v>
          </cell>
          <cell r="AB9">
            <v>16000000</v>
          </cell>
          <cell r="AE9">
            <v>17000000</v>
          </cell>
        </row>
        <row r="10">
          <cell r="N10">
            <v>1044723.0599999999</v>
          </cell>
          <cell r="O10">
            <v>1200000</v>
          </cell>
          <cell r="P10">
            <v>1299991.1066666667</v>
          </cell>
          <cell r="V10">
            <v>1200000</v>
          </cell>
          <cell r="AB10">
            <v>1200000</v>
          </cell>
          <cell r="AE10">
            <v>1200000</v>
          </cell>
        </row>
        <row r="11">
          <cell r="N11">
            <v>1219745.1499999999</v>
          </cell>
          <cell r="O11">
            <v>1500000</v>
          </cell>
          <cell r="P11">
            <v>915367.1333333333</v>
          </cell>
          <cell r="V11">
            <v>1500000</v>
          </cell>
          <cell r="AB11">
            <v>1500000</v>
          </cell>
          <cell r="AE11">
            <v>1500000</v>
          </cell>
        </row>
        <row r="12">
          <cell r="N12">
            <v>170619.9</v>
          </cell>
          <cell r="O12">
            <v>150000</v>
          </cell>
          <cell r="P12">
            <v>115864.34666666666</v>
          </cell>
          <cell r="V12">
            <v>150000</v>
          </cell>
          <cell r="AB12">
            <v>150000</v>
          </cell>
          <cell r="AE12">
            <v>150000</v>
          </cell>
        </row>
        <row r="13">
          <cell r="N13">
            <v>0</v>
          </cell>
          <cell r="O13">
            <v>0</v>
          </cell>
          <cell r="P13">
            <v>0</v>
          </cell>
          <cell r="V13">
            <v>0</v>
          </cell>
          <cell r="AB13">
            <v>0</v>
          </cell>
          <cell r="AE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V14">
            <v>0</v>
          </cell>
          <cell r="AB14">
            <v>0</v>
          </cell>
          <cell r="AE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V15">
            <v>0</v>
          </cell>
          <cell r="AB15">
            <v>0</v>
          </cell>
          <cell r="AE15">
            <v>0</v>
          </cell>
        </row>
        <row r="16">
          <cell r="N16">
            <v>647583.25</v>
          </cell>
          <cell r="O16">
            <v>611572.31000000006</v>
          </cell>
          <cell r="P16">
            <v>611572.30666666664</v>
          </cell>
          <cell r="V16">
            <v>647583.25</v>
          </cell>
          <cell r="AB16">
            <v>647583.25</v>
          </cell>
          <cell r="AE16">
            <v>647583.25</v>
          </cell>
        </row>
        <row r="17">
          <cell r="N17">
            <v>0</v>
          </cell>
          <cell r="O17">
            <v>0</v>
          </cell>
          <cell r="P17">
            <v>0</v>
          </cell>
          <cell r="V17">
            <v>0</v>
          </cell>
          <cell r="AB17">
            <v>0</v>
          </cell>
          <cell r="AE17">
            <v>0</v>
          </cell>
        </row>
        <row r="18">
          <cell r="N18">
            <v>0</v>
          </cell>
          <cell r="O18">
            <v>0</v>
          </cell>
          <cell r="P18">
            <v>0</v>
          </cell>
          <cell r="V18">
            <v>0</v>
          </cell>
          <cell r="AB18">
            <v>0</v>
          </cell>
          <cell r="AE18">
            <v>0</v>
          </cell>
        </row>
        <row r="19">
          <cell r="N19">
            <v>1069101.3899999999</v>
          </cell>
          <cell r="O19">
            <v>1200000</v>
          </cell>
          <cell r="P19">
            <v>998686.97333333327</v>
          </cell>
          <cell r="V19">
            <v>1200000</v>
          </cell>
          <cell r="AB19">
            <v>1200000</v>
          </cell>
          <cell r="AE19">
            <v>1200000</v>
          </cell>
        </row>
        <row r="20">
          <cell r="N20">
            <v>0</v>
          </cell>
          <cell r="O20">
            <v>0</v>
          </cell>
          <cell r="P20">
            <v>0</v>
          </cell>
          <cell r="V20">
            <v>0</v>
          </cell>
          <cell r="AB20">
            <v>0</v>
          </cell>
          <cell r="AE20">
            <v>0</v>
          </cell>
        </row>
        <row r="21">
          <cell r="N21">
            <v>9431155.25</v>
          </cell>
          <cell r="O21">
            <v>9965142.4900000002</v>
          </cell>
          <cell r="P21">
            <v>8505004.7999999989</v>
          </cell>
          <cell r="V21">
            <v>11625408.65</v>
          </cell>
          <cell r="AB21">
            <v>11650000</v>
          </cell>
          <cell r="AE21">
            <v>11650000</v>
          </cell>
        </row>
        <row r="22">
          <cell r="N22">
            <v>0</v>
          </cell>
          <cell r="O22">
            <v>0</v>
          </cell>
          <cell r="P22">
            <v>0</v>
          </cell>
          <cell r="V22">
            <v>0</v>
          </cell>
          <cell r="AB22">
            <v>0</v>
          </cell>
          <cell r="AE22">
            <v>0</v>
          </cell>
        </row>
        <row r="23">
          <cell r="N23">
            <v>148915.80000000002</v>
          </cell>
          <cell r="O23">
            <v>150000</v>
          </cell>
          <cell r="P23">
            <v>116687.46666666667</v>
          </cell>
          <cell r="V23">
            <v>150000</v>
          </cell>
          <cell r="AB23">
            <v>150000</v>
          </cell>
          <cell r="AE23">
            <v>150000</v>
          </cell>
        </row>
        <row r="24">
          <cell r="N24">
            <v>0</v>
          </cell>
          <cell r="O24">
            <v>0</v>
          </cell>
          <cell r="P24">
            <v>0</v>
          </cell>
          <cell r="V24">
            <v>0</v>
          </cell>
          <cell r="AB24">
            <v>0</v>
          </cell>
          <cell r="AE24">
            <v>0</v>
          </cell>
        </row>
        <row r="25">
          <cell r="N25">
            <v>67009797.68999999</v>
          </cell>
          <cell r="O25">
            <v>67300000</v>
          </cell>
          <cell r="P25">
            <v>69443707.790000007</v>
          </cell>
          <cell r="V25">
            <v>70738000</v>
          </cell>
          <cell r="AB25">
            <v>75618000</v>
          </cell>
          <cell r="AE25">
            <v>80155080</v>
          </cell>
        </row>
        <row r="26">
          <cell r="N26">
            <v>3583015.4000000004</v>
          </cell>
          <cell r="O26">
            <v>3400000</v>
          </cell>
          <cell r="P26">
            <v>3170488.1</v>
          </cell>
          <cell r="V26">
            <v>3700000</v>
          </cell>
          <cell r="AB26">
            <v>3900000</v>
          </cell>
          <cell r="AE26">
            <v>4100000</v>
          </cell>
        </row>
        <row r="27">
          <cell r="N27">
            <v>20628969.289999999</v>
          </cell>
          <cell r="O27">
            <v>20850000</v>
          </cell>
          <cell r="P27">
            <v>20853891.640000001</v>
          </cell>
          <cell r="V27">
            <v>23320500</v>
          </cell>
          <cell r="AB27">
            <v>23594765</v>
          </cell>
          <cell r="AE27">
            <v>24398358</v>
          </cell>
        </row>
        <row r="28">
          <cell r="N28">
            <v>884628.25</v>
          </cell>
          <cell r="O28">
            <v>3000000</v>
          </cell>
          <cell r="P28">
            <v>1540198.75</v>
          </cell>
          <cell r="V28">
            <v>3000000</v>
          </cell>
          <cell r="AB28">
            <v>3000000</v>
          </cell>
          <cell r="AE28">
            <v>3000000</v>
          </cell>
        </row>
        <row r="29">
          <cell r="N29">
            <v>0</v>
          </cell>
          <cell r="O29">
            <v>0</v>
          </cell>
          <cell r="P29">
            <v>0</v>
          </cell>
          <cell r="V29">
            <v>0</v>
          </cell>
          <cell r="AB29">
            <v>0</v>
          </cell>
          <cell r="AE29">
            <v>0</v>
          </cell>
        </row>
        <row r="30">
          <cell r="N30">
            <v>43783.729999999996</v>
          </cell>
          <cell r="O30">
            <v>58000</v>
          </cell>
          <cell r="P30">
            <v>12580.266666666668</v>
          </cell>
          <cell r="V30">
            <v>93000</v>
          </cell>
          <cell r="AB30">
            <v>98000</v>
          </cell>
          <cell r="AE30">
            <v>98000</v>
          </cell>
        </row>
        <row r="31">
          <cell r="N31">
            <v>0</v>
          </cell>
          <cell r="O31">
            <v>0</v>
          </cell>
          <cell r="P31">
            <v>0</v>
          </cell>
          <cell r="V31">
            <v>0</v>
          </cell>
          <cell r="AB31">
            <v>0</v>
          </cell>
          <cell r="AE31">
            <v>2500000</v>
          </cell>
        </row>
        <row r="32">
          <cell r="N32">
            <v>2128023.2000000002</v>
          </cell>
          <cell r="O32">
            <v>1880000</v>
          </cell>
          <cell r="P32">
            <v>2328737.2666666666</v>
          </cell>
          <cell r="V32">
            <v>2500000</v>
          </cell>
          <cell r="AB32">
            <v>2500000</v>
          </cell>
          <cell r="AE32">
            <v>2500000</v>
          </cell>
        </row>
        <row r="33">
          <cell r="N33">
            <v>0</v>
          </cell>
          <cell r="O33">
            <v>0</v>
          </cell>
          <cell r="P33">
            <v>0</v>
          </cell>
          <cell r="V33">
            <v>0</v>
          </cell>
          <cell r="AB33">
            <v>0</v>
          </cell>
          <cell r="AE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V34">
            <v>0</v>
          </cell>
          <cell r="AB34">
            <v>0</v>
          </cell>
          <cell r="AE34">
            <v>0</v>
          </cell>
        </row>
        <row r="35">
          <cell r="N35">
            <v>0</v>
          </cell>
          <cell r="O35">
            <v>0</v>
          </cell>
          <cell r="P35">
            <v>0</v>
          </cell>
          <cell r="V35">
            <v>0</v>
          </cell>
          <cell r="AB35">
            <v>0</v>
          </cell>
          <cell r="AE35">
            <v>0</v>
          </cell>
        </row>
        <row r="36">
          <cell r="N36">
            <v>6124429.4099999992</v>
          </cell>
          <cell r="O36">
            <v>6167100</v>
          </cell>
          <cell r="P36">
            <v>6810603.0933333337</v>
          </cell>
          <cell r="V36">
            <v>6955000</v>
          </cell>
          <cell r="AB36">
            <v>7080190</v>
          </cell>
          <cell r="AE36">
            <v>7207633.4199999999</v>
          </cell>
        </row>
        <row r="37">
          <cell r="N37">
            <v>0</v>
          </cell>
          <cell r="O37">
            <v>0</v>
          </cell>
          <cell r="P37">
            <v>0</v>
          </cell>
          <cell r="V37">
            <v>0</v>
          </cell>
          <cell r="AB37">
            <v>0</v>
          </cell>
          <cell r="AE37">
            <v>0</v>
          </cell>
        </row>
        <row r="38">
          <cell r="N38">
            <v>184097.6</v>
          </cell>
          <cell r="O38">
            <v>171500</v>
          </cell>
          <cell r="P38">
            <v>143458.05333333332</v>
          </cell>
          <cell r="V38">
            <v>251500</v>
          </cell>
          <cell r="AB38">
            <v>121500</v>
          </cell>
          <cell r="AE38">
            <v>123660</v>
          </cell>
        </row>
        <row r="39">
          <cell r="N39">
            <v>2998596.48</v>
          </cell>
          <cell r="O39">
            <v>3134100</v>
          </cell>
          <cell r="P39">
            <v>2870320.2533333334</v>
          </cell>
          <cell r="V39">
            <v>3300000</v>
          </cell>
          <cell r="AB39">
            <v>3359400</v>
          </cell>
          <cell r="AE39">
            <v>3419869.2</v>
          </cell>
        </row>
        <row r="40">
          <cell r="N40">
            <v>0</v>
          </cell>
          <cell r="O40">
            <v>0</v>
          </cell>
          <cell r="P40">
            <v>0</v>
          </cell>
          <cell r="V40">
            <v>0</v>
          </cell>
          <cell r="AB40">
            <v>0</v>
          </cell>
          <cell r="AE40">
            <v>0</v>
          </cell>
        </row>
        <row r="41">
          <cell r="N41">
            <v>6251688.9000000004</v>
          </cell>
          <cell r="O41">
            <v>5805500</v>
          </cell>
          <cell r="P41">
            <v>5051890.8</v>
          </cell>
          <cell r="V41">
            <v>4929500</v>
          </cell>
          <cell r="AB41">
            <v>4949450</v>
          </cell>
          <cell r="AE41">
            <v>4970397.5</v>
          </cell>
        </row>
        <row r="42">
          <cell r="N42">
            <v>1236371.51</v>
          </cell>
          <cell r="O42">
            <v>1185000</v>
          </cell>
          <cell r="P42">
            <v>1143444.2666666666</v>
          </cell>
          <cell r="V42">
            <v>1175000</v>
          </cell>
          <cell r="AB42">
            <v>1238900</v>
          </cell>
          <cell r="AE42">
            <v>1278745</v>
          </cell>
        </row>
        <row r="43">
          <cell r="N43">
            <v>0</v>
          </cell>
          <cell r="O43">
            <v>0</v>
          </cell>
          <cell r="P43">
            <v>0</v>
          </cell>
          <cell r="V43">
            <v>0</v>
          </cell>
          <cell r="AB43">
            <v>0</v>
          </cell>
          <cell r="AE43">
            <v>0</v>
          </cell>
        </row>
        <row r="44">
          <cell r="N44">
            <v>460425.89</v>
          </cell>
          <cell r="O44">
            <v>315000</v>
          </cell>
          <cell r="P44">
            <v>379326.01333333337</v>
          </cell>
          <cell r="V44">
            <v>430000</v>
          </cell>
          <cell r="AB44">
            <v>430000</v>
          </cell>
          <cell r="AE44">
            <v>430000</v>
          </cell>
        </row>
        <row r="45">
          <cell r="N45">
            <v>0</v>
          </cell>
          <cell r="O45">
            <v>0</v>
          </cell>
          <cell r="P45">
            <v>0</v>
          </cell>
          <cell r="V45">
            <v>0</v>
          </cell>
          <cell r="AB45">
            <v>0</v>
          </cell>
          <cell r="AE45">
            <v>0</v>
          </cell>
        </row>
        <row r="46">
          <cell r="N46">
            <v>1574037.21</v>
          </cell>
          <cell r="O46">
            <v>1800000</v>
          </cell>
          <cell r="P46">
            <v>1768409.8666666665</v>
          </cell>
          <cell r="V46">
            <v>1850000</v>
          </cell>
          <cell r="AB46">
            <v>1883300</v>
          </cell>
          <cell r="AE46">
            <v>1917199.4000000001</v>
          </cell>
        </row>
        <row r="47">
          <cell r="N47">
            <v>0</v>
          </cell>
          <cell r="O47">
            <v>0</v>
          </cell>
          <cell r="P47">
            <v>0</v>
          </cell>
          <cell r="V47">
            <v>0</v>
          </cell>
          <cell r="AB47">
            <v>0</v>
          </cell>
          <cell r="AE47">
            <v>0</v>
          </cell>
        </row>
        <row r="48">
          <cell r="N48">
            <v>284170.84000000003</v>
          </cell>
          <cell r="O48">
            <v>520000</v>
          </cell>
          <cell r="P48">
            <v>267675.05333333334</v>
          </cell>
          <cell r="V48">
            <v>485000</v>
          </cell>
          <cell r="AB48">
            <v>490400</v>
          </cell>
          <cell r="AE48">
            <v>495897.2</v>
          </cell>
        </row>
        <row r="49">
          <cell r="N49">
            <v>0</v>
          </cell>
          <cell r="O49">
            <v>0</v>
          </cell>
          <cell r="P49">
            <v>0</v>
          </cell>
          <cell r="V49">
            <v>0</v>
          </cell>
          <cell r="AB49">
            <v>0</v>
          </cell>
          <cell r="AE49">
            <v>0</v>
          </cell>
        </row>
        <row r="50">
          <cell r="N50">
            <v>0</v>
          </cell>
          <cell r="O50">
            <v>0</v>
          </cell>
          <cell r="P50">
            <v>0</v>
          </cell>
          <cell r="V50">
            <v>0</v>
          </cell>
          <cell r="AB50">
            <v>0</v>
          </cell>
          <cell r="AE50">
            <v>0</v>
          </cell>
        </row>
        <row r="51">
          <cell r="N51">
            <v>2803040.8</v>
          </cell>
          <cell r="O51">
            <v>3002500</v>
          </cell>
          <cell r="P51">
            <v>2620758.7466666666</v>
          </cell>
          <cell r="V51">
            <v>3460000</v>
          </cell>
          <cell r="AB51">
            <v>3491250</v>
          </cell>
          <cell r="AE51">
            <v>3523812.5</v>
          </cell>
        </row>
        <row r="52">
          <cell r="N52">
            <v>0</v>
          </cell>
          <cell r="O52">
            <v>0</v>
          </cell>
          <cell r="P52">
            <v>0</v>
          </cell>
          <cell r="V52">
            <v>0</v>
          </cell>
          <cell r="AB52">
            <v>0</v>
          </cell>
          <cell r="AE52">
            <v>0</v>
          </cell>
        </row>
        <row r="53">
          <cell r="N53">
            <v>444891.98000000004</v>
          </cell>
          <cell r="O53">
            <v>635000</v>
          </cell>
          <cell r="P53">
            <v>697502.69333333336</v>
          </cell>
          <cell r="V53">
            <v>645000</v>
          </cell>
          <cell r="AB53">
            <v>695540</v>
          </cell>
          <cell r="AE53">
            <v>706089.72</v>
          </cell>
        </row>
        <row r="54">
          <cell r="N54">
            <v>0</v>
          </cell>
          <cell r="O54">
            <v>0</v>
          </cell>
          <cell r="P54">
            <v>0</v>
          </cell>
          <cell r="V54">
            <v>0</v>
          </cell>
          <cell r="AB54">
            <v>0</v>
          </cell>
          <cell r="AE54">
            <v>0</v>
          </cell>
        </row>
        <row r="55">
          <cell r="N55">
            <v>208172.03</v>
          </cell>
          <cell r="O55">
            <v>293000</v>
          </cell>
          <cell r="P55">
            <v>166812.41333333333</v>
          </cell>
          <cell r="V55">
            <v>150000</v>
          </cell>
          <cell r="AB55">
            <v>151260</v>
          </cell>
          <cell r="AE55">
            <v>152542.68</v>
          </cell>
        </row>
        <row r="56">
          <cell r="N56">
            <v>0</v>
          </cell>
          <cell r="O56">
            <v>0</v>
          </cell>
          <cell r="P56">
            <v>0</v>
          </cell>
          <cell r="V56">
            <v>0</v>
          </cell>
          <cell r="AB56">
            <v>0</v>
          </cell>
          <cell r="AE56">
            <v>0</v>
          </cell>
        </row>
        <row r="57">
          <cell r="N57">
            <v>30359.29</v>
          </cell>
          <cell r="O57">
            <v>15000</v>
          </cell>
          <cell r="P57">
            <v>17972</v>
          </cell>
          <cell r="V57">
            <v>15000</v>
          </cell>
          <cell r="AB57">
            <v>15270</v>
          </cell>
          <cell r="AE57">
            <v>15544.86</v>
          </cell>
        </row>
        <row r="58">
          <cell r="N58">
            <v>0</v>
          </cell>
          <cell r="O58">
            <v>0</v>
          </cell>
          <cell r="P58">
            <v>0</v>
          </cell>
          <cell r="V58">
            <v>0</v>
          </cell>
          <cell r="AB58">
            <v>0</v>
          </cell>
          <cell r="AE58">
            <v>0</v>
          </cell>
        </row>
        <row r="59">
          <cell r="N59">
            <v>0</v>
          </cell>
          <cell r="O59">
            <v>0</v>
          </cell>
          <cell r="P59">
            <v>0</v>
          </cell>
          <cell r="V59">
            <v>0</v>
          </cell>
          <cell r="AB59">
            <v>0</v>
          </cell>
          <cell r="AE59">
            <v>0</v>
          </cell>
        </row>
        <row r="60">
          <cell r="N60">
            <v>10916015.539999999</v>
          </cell>
          <cell r="O60">
            <v>11869547</v>
          </cell>
          <cell r="P60">
            <v>12524000</v>
          </cell>
          <cell r="V60">
            <v>13024296</v>
          </cell>
          <cell r="AB60">
            <v>13687228</v>
          </cell>
          <cell r="AE60">
            <v>13722417.776000001</v>
          </cell>
        </row>
        <row r="61">
          <cell r="N61">
            <v>30074.54</v>
          </cell>
          <cell r="O61">
            <v>30600</v>
          </cell>
          <cell r="P61">
            <v>30076.080000000002</v>
          </cell>
          <cell r="V61">
            <v>30000</v>
          </cell>
          <cell r="AB61">
            <v>30000</v>
          </cell>
          <cell r="AE61">
            <v>30000</v>
          </cell>
        </row>
        <row r="62">
          <cell r="N62">
            <v>0</v>
          </cell>
          <cell r="O62">
            <v>0</v>
          </cell>
          <cell r="P62">
            <v>0</v>
          </cell>
          <cell r="V62">
            <v>0</v>
          </cell>
          <cell r="AB62">
            <v>0</v>
          </cell>
          <cell r="AE62">
            <v>0</v>
          </cell>
        </row>
        <row r="63">
          <cell r="N63">
            <v>10840153.689999999</v>
          </cell>
          <cell r="O63">
            <v>12687959</v>
          </cell>
          <cell r="P63">
            <v>11271878.666666666</v>
          </cell>
          <cell r="V63">
            <v>13478800</v>
          </cell>
          <cell r="AB63">
            <v>14210700</v>
          </cell>
          <cell r="AE63">
            <v>14592511.4</v>
          </cell>
        </row>
        <row r="64">
          <cell r="N64">
            <v>0</v>
          </cell>
          <cell r="O64">
            <v>0</v>
          </cell>
          <cell r="P64">
            <v>0</v>
          </cell>
          <cell r="V64">
            <v>0</v>
          </cell>
          <cell r="AB64">
            <v>0</v>
          </cell>
          <cell r="AE64">
            <v>0</v>
          </cell>
        </row>
        <row r="65">
          <cell r="N65">
            <v>16098721.110000001</v>
          </cell>
          <cell r="O65">
            <v>14026213</v>
          </cell>
          <cell r="P65">
            <v>13891572.066666668</v>
          </cell>
          <cell r="V65">
            <v>17110060</v>
          </cell>
          <cell r="AB65">
            <v>17110060</v>
          </cell>
          <cell r="AE65">
            <v>17110060</v>
          </cell>
        </row>
        <row r="66">
          <cell r="N66"/>
          <cell r="O66">
            <v>0</v>
          </cell>
          <cell r="P66">
            <v>0</v>
          </cell>
          <cell r="V66">
            <v>827160</v>
          </cell>
          <cell r="AB66">
            <v>827160</v>
          </cell>
          <cell r="AE66">
            <v>827160</v>
          </cell>
        </row>
        <row r="67">
          <cell r="N67">
            <v>4948763.2799999993</v>
          </cell>
          <cell r="O67">
            <v>5215000</v>
          </cell>
          <cell r="P67">
            <v>5180819.8266666671</v>
          </cell>
          <cell r="V67">
            <v>6730000</v>
          </cell>
          <cell r="AB67">
            <v>7680000</v>
          </cell>
          <cell r="AE67">
            <v>7839000</v>
          </cell>
        </row>
        <row r="68">
          <cell r="N68">
            <v>0</v>
          </cell>
          <cell r="O68">
            <v>0</v>
          </cell>
          <cell r="P68">
            <v>0</v>
          </cell>
          <cell r="V68">
            <v>0</v>
          </cell>
          <cell r="AB68">
            <v>0</v>
          </cell>
          <cell r="AE68">
            <v>0</v>
          </cell>
        </row>
        <row r="69">
          <cell r="N69">
            <v>555016.68000000005</v>
          </cell>
          <cell r="O69">
            <v>460000</v>
          </cell>
          <cell r="P69">
            <v>523544.69333333336</v>
          </cell>
          <cell r="V69">
            <v>500000</v>
          </cell>
          <cell r="AB69">
            <v>509000</v>
          </cell>
          <cell r="AE69">
            <v>518162</v>
          </cell>
        </row>
        <row r="70">
          <cell r="N70">
            <v>0</v>
          </cell>
          <cell r="O70">
            <v>0</v>
          </cell>
          <cell r="P70">
            <v>0</v>
          </cell>
          <cell r="V70">
            <v>0</v>
          </cell>
          <cell r="AB70">
            <v>0</v>
          </cell>
          <cell r="AE70">
            <v>0</v>
          </cell>
        </row>
        <row r="71">
          <cell r="N71">
            <v>0</v>
          </cell>
          <cell r="O71">
            <v>0</v>
          </cell>
          <cell r="P71">
            <v>0</v>
          </cell>
          <cell r="V71">
            <v>0</v>
          </cell>
          <cell r="AB71">
            <v>0</v>
          </cell>
          <cell r="AE71">
            <v>0</v>
          </cell>
        </row>
        <row r="72">
          <cell r="N72">
            <v>0</v>
          </cell>
          <cell r="O72">
            <v>0</v>
          </cell>
          <cell r="P72">
            <v>0</v>
          </cell>
          <cell r="V72">
            <v>0</v>
          </cell>
          <cell r="AB72">
            <v>0</v>
          </cell>
          <cell r="AE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V73">
            <v>0</v>
          </cell>
          <cell r="AB73">
            <v>0</v>
          </cell>
          <cell r="AE73">
            <v>0</v>
          </cell>
        </row>
        <row r="74">
          <cell r="N74">
            <v>9437766.129999999</v>
          </cell>
          <cell r="O74">
            <v>10500000</v>
          </cell>
          <cell r="P74">
            <v>9408582.2666666675</v>
          </cell>
          <cell r="V74">
            <v>10400000</v>
          </cell>
          <cell r="AB74">
            <v>10800000</v>
          </cell>
          <cell r="AE74">
            <v>10994400</v>
          </cell>
        </row>
        <row r="75">
          <cell r="N75">
            <v>0</v>
          </cell>
          <cell r="O75">
            <v>0</v>
          </cell>
          <cell r="P75">
            <v>0</v>
          </cell>
          <cell r="V75">
            <v>0</v>
          </cell>
          <cell r="AB75">
            <v>0</v>
          </cell>
          <cell r="AE75">
            <v>0</v>
          </cell>
        </row>
        <row r="76">
          <cell r="N76">
            <v>19610221.809999999</v>
          </cell>
          <cell r="O76">
            <v>17860000</v>
          </cell>
          <cell r="P76">
            <v>20052290.120000001</v>
          </cell>
          <cell r="V76">
            <v>19500000</v>
          </cell>
          <cell r="AB76">
            <v>19851000</v>
          </cell>
          <cell r="AE76">
            <v>20208318</v>
          </cell>
        </row>
        <row r="77">
          <cell r="N77">
            <v>0</v>
          </cell>
          <cell r="O77">
            <v>0</v>
          </cell>
          <cell r="P77">
            <v>0</v>
          </cell>
          <cell r="V77">
            <v>0</v>
          </cell>
          <cell r="AB77">
            <v>0</v>
          </cell>
          <cell r="AE77">
            <v>0</v>
          </cell>
        </row>
        <row r="78">
          <cell r="N78">
            <v>1396824.39</v>
          </cell>
          <cell r="O78">
            <v>2148316</v>
          </cell>
          <cell r="P78">
            <v>1437405.99</v>
          </cell>
          <cell r="V78">
            <v>1617004</v>
          </cell>
          <cell r="AB78">
            <v>1645804</v>
          </cell>
          <cell r="AE78">
            <v>1675122.4000000001</v>
          </cell>
        </row>
        <row r="79">
          <cell r="N79">
            <v>0</v>
          </cell>
          <cell r="O79">
            <v>0</v>
          </cell>
          <cell r="P79">
            <v>0</v>
          </cell>
          <cell r="V79">
            <v>0</v>
          </cell>
          <cell r="AB79">
            <v>0</v>
          </cell>
          <cell r="AE79">
            <v>0</v>
          </cell>
        </row>
        <row r="80">
          <cell r="N80">
            <v>4275319.29</v>
          </cell>
          <cell r="O80">
            <v>6305000</v>
          </cell>
          <cell r="P80">
            <v>6305000</v>
          </cell>
          <cell r="V80">
            <v>7000000</v>
          </cell>
          <cell r="AB80">
            <v>7407500</v>
          </cell>
          <cell r="AE80">
            <v>7570375</v>
          </cell>
        </row>
        <row r="81">
          <cell r="N81">
            <v>0</v>
          </cell>
          <cell r="O81">
            <v>0</v>
          </cell>
          <cell r="P81">
            <v>0</v>
          </cell>
          <cell r="V81">
            <v>0</v>
          </cell>
          <cell r="AB81">
            <v>0</v>
          </cell>
          <cell r="AE81">
            <v>0</v>
          </cell>
        </row>
        <row r="82">
          <cell r="N82"/>
          <cell r="O82">
            <v>0</v>
          </cell>
          <cell r="P82">
            <v>0</v>
          </cell>
          <cell r="V82">
            <v>4645179</v>
          </cell>
          <cell r="AB82">
            <v>4645179</v>
          </cell>
          <cell r="AE82">
            <v>4645179</v>
          </cell>
        </row>
        <row r="83">
          <cell r="N83">
            <v>0</v>
          </cell>
          <cell r="O83">
            <v>139000</v>
          </cell>
          <cell r="P83">
            <v>0</v>
          </cell>
          <cell r="V83">
            <v>0</v>
          </cell>
          <cell r="AB83">
            <v>0</v>
          </cell>
          <cell r="AE83">
            <v>0</v>
          </cell>
        </row>
        <row r="84">
          <cell r="N84"/>
          <cell r="O84">
            <v>419000</v>
          </cell>
          <cell r="P84">
            <v>419000</v>
          </cell>
          <cell r="V84">
            <v>419000</v>
          </cell>
          <cell r="AB84">
            <v>419000</v>
          </cell>
          <cell r="AE84">
            <v>419000</v>
          </cell>
        </row>
        <row r="85">
          <cell r="N85"/>
          <cell r="O85"/>
          <cell r="P85"/>
          <cell r="V85">
            <v>0</v>
          </cell>
          <cell r="AB85">
            <v>0</v>
          </cell>
          <cell r="AE85">
            <v>0</v>
          </cell>
        </row>
        <row r="86">
          <cell r="N86">
            <v>0</v>
          </cell>
          <cell r="O86">
            <v>0</v>
          </cell>
          <cell r="P86">
            <v>0</v>
          </cell>
          <cell r="V86">
            <v>0</v>
          </cell>
          <cell r="AB86">
            <v>0</v>
          </cell>
          <cell r="AE86">
            <v>0</v>
          </cell>
        </row>
        <row r="87">
          <cell r="N87">
            <v>20118139.34</v>
          </cell>
          <cell r="O87">
            <v>20100000</v>
          </cell>
          <cell r="P87">
            <v>19904885.719999999</v>
          </cell>
          <cell r="V87">
            <v>20100000</v>
          </cell>
          <cell r="AB87">
            <v>21000000</v>
          </cell>
          <cell r="AE87">
            <v>21000000</v>
          </cell>
        </row>
        <row r="88">
          <cell r="N88">
            <v>0</v>
          </cell>
          <cell r="O88">
            <v>0</v>
          </cell>
          <cell r="P88">
            <v>0</v>
          </cell>
          <cell r="V88">
            <v>0</v>
          </cell>
          <cell r="AB88">
            <v>0</v>
          </cell>
          <cell r="AE88">
            <v>0</v>
          </cell>
        </row>
        <row r="89">
          <cell r="N89">
            <v>0</v>
          </cell>
          <cell r="O89">
            <v>0</v>
          </cell>
          <cell r="P89">
            <v>0</v>
          </cell>
          <cell r="V89">
            <v>0</v>
          </cell>
          <cell r="AB89">
            <v>0</v>
          </cell>
          <cell r="AE89">
            <v>0</v>
          </cell>
        </row>
        <row r="90">
          <cell r="N90">
            <v>876833.15</v>
          </cell>
          <cell r="O90">
            <v>876833.15</v>
          </cell>
          <cell r="P90">
            <v>876833.14666666661</v>
          </cell>
          <cell r="V90">
            <v>876833.15</v>
          </cell>
          <cell r="AB90">
            <v>876833.15</v>
          </cell>
          <cell r="AE90">
            <v>876833.15</v>
          </cell>
        </row>
        <row r="91">
          <cell r="N91">
            <v>32301987.93</v>
          </cell>
          <cell r="O91">
            <v>30651912.059999999</v>
          </cell>
          <cell r="P91">
            <v>31900000</v>
          </cell>
          <cell r="V91">
            <v>31900000</v>
          </cell>
          <cell r="AB91">
            <v>32000000</v>
          </cell>
          <cell r="AE91">
            <v>32000000</v>
          </cell>
        </row>
        <row r="92">
          <cell r="N92">
            <v>0</v>
          </cell>
          <cell r="O92">
            <v>0</v>
          </cell>
          <cell r="P92">
            <v>0</v>
          </cell>
          <cell r="V92">
            <v>0</v>
          </cell>
          <cell r="AB92">
            <v>0</v>
          </cell>
          <cell r="AE92">
            <v>0</v>
          </cell>
        </row>
        <row r="93">
          <cell r="N93">
            <v>1000554.95</v>
          </cell>
          <cell r="O93">
            <v>535496</v>
          </cell>
          <cell r="P93">
            <v>892752.58666666655</v>
          </cell>
          <cell r="V93">
            <v>1860368</v>
          </cell>
          <cell r="AB93">
            <v>1890608</v>
          </cell>
          <cell r="AE93">
            <v>1911392.32</v>
          </cell>
        </row>
        <row r="94">
          <cell r="N94">
            <v>0</v>
          </cell>
          <cell r="O94">
            <v>0</v>
          </cell>
          <cell r="P94">
            <v>0</v>
          </cell>
          <cell r="V94">
            <v>0</v>
          </cell>
          <cell r="AB94">
            <v>0</v>
          </cell>
          <cell r="AE94">
            <v>0</v>
          </cell>
        </row>
        <row r="95">
          <cell r="N95">
            <v>3841564.74</v>
          </cell>
          <cell r="O95">
            <v>4311000</v>
          </cell>
          <cell r="P95">
            <v>4311000</v>
          </cell>
          <cell r="V95">
            <v>4062000</v>
          </cell>
          <cell r="AB95">
            <v>4382576</v>
          </cell>
          <cell r="AE95">
            <v>4403162.3679999998</v>
          </cell>
        </row>
        <row r="96">
          <cell r="N96">
            <v>0</v>
          </cell>
          <cell r="O96">
            <v>0</v>
          </cell>
          <cell r="P96">
            <v>0</v>
          </cell>
          <cell r="V96">
            <v>0</v>
          </cell>
          <cell r="AB96">
            <v>0</v>
          </cell>
          <cell r="AE96">
            <v>0</v>
          </cell>
        </row>
        <row r="97">
          <cell r="N97">
            <v>1686987.1099999999</v>
          </cell>
          <cell r="O97">
            <v>2450000</v>
          </cell>
          <cell r="P97">
            <v>1642927.0266666666</v>
          </cell>
          <cell r="V97">
            <v>2480000</v>
          </cell>
          <cell r="AB97">
            <v>2536360</v>
          </cell>
          <cell r="AE97">
            <v>2573374.48</v>
          </cell>
        </row>
        <row r="98">
          <cell r="N98">
            <v>0</v>
          </cell>
          <cell r="O98">
            <v>0</v>
          </cell>
          <cell r="P98">
            <v>0</v>
          </cell>
          <cell r="V98">
            <v>0</v>
          </cell>
          <cell r="AB98">
            <v>0</v>
          </cell>
          <cell r="AE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V99">
            <v>0</v>
          </cell>
          <cell r="AB99">
            <v>0</v>
          </cell>
          <cell r="AE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V100">
            <v>0</v>
          </cell>
          <cell r="AB100">
            <v>0</v>
          </cell>
          <cell r="AE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V101">
            <v>0</v>
          </cell>
          <cell r="AB101">
            <v>0</v>
          </cell>
          <cell r="AE101">
            <v>0</v>
          </cell>
        </row>
        <row r="102">
          <cell r="N102">
            <v>1074.58</v>
          </cell>
          <cell r="O102">
            <v>6000</v>
          </cell>
          <cell r="P102">
            <v>0</v>
          </cell>
          <cell r="V102">
            <v>6000</v>
          </cell>
          <cell r="AB102">
            <v>6000</v>
          </cell>
          <cell r="AE102">
            <v>6000</v>
          </cell>
        </row>
        <row r="103">
          <cell r="N103">
            <v>0</v>
          </cell>
          <cell r="O103">
            <v>0</v>
          </cell>
          <cell r="P103">
            <v>0</v>
          </cell>
          <cell r="V103">
            <v>0</v>
          </cell>
          <cell r="AB103">
            <v>0</v>
          </cell>
          <cell r="AE103">
            <v>0</v>
          </cell>
        </row>
        <row r="104">
          <cell r="N104">
            <v>85684.28</v>
          </cell>
          <cell r="O104">
            <v>38370</v>
          </cell>
          <cell r="P104">
            <v>24224.373333333333</v>
          </cell>
          <cell r="V104">
            <v>40370</v>
          </cell>
          <cell r="AB104">
            <v>40370</v>
          </cell>
          <cell r="AE104">
            <v>41370</v>
          </cell>
        </row>
        <row r="105">
          <cell r="N105">
            <v>0</v>
          </cell>
          <cell r="O105">
            <v>0</v>
          </cell>
          <cell r="P105">
            <v>0</v>
          </cell>
          <cell r="V105">
            <v>0</v>
          </cell>
          <cell r="AB105">
            <v>0</v>
          </cell>
          <cell r="AE105">
            <v>0</v>
          </cell>
        </row>
        <row r="106">
          <cell r="N106">
            <v>159450.05000000002</v>
          </cell>
          <cell r="O106">
            <v>173000</v>
          </cell>
          <cell r="P106">
            <v>670946.70666666667</v>
          </cell>
          <cell r="V106">
            <v>173000</v>
          </cell>
          <cell r="AB106">
            <v>185000</v>
          </cell>
          <cell r="AE106">
            <v>190000</v>
          </cell>
        </row>
        <row r="107">
          <cell r="N107">
            <v>0</v>
          </cell>
          <cell r="O107">
            <v>20000</v>
          </cell>
          <cell r="P107">
            <v>0</v>
          </cell>
          <cell r="V107">
            <v>10000</v>
          </cell>
          <cell r="AB107">
            <v>10000</v>
          </cell>
          <cell r="AE107">
            <v>10000</v>
          </cell>
        </row>
        <row r="108">
          <cell r="N108">
            <v>12255045.26</v>
          </cell>
          <cell r="O108">
            <v>14912226</v>
          </cell>
          <cell r="P108">
            <v>12526341.946666667</v>
          </cell>
          <cell r="V108">
            <v>14671568.220000001</v>
          </cell>
          <cell r="AB108">
            <v>14862925.050000001</v>
          </cell>
          <cell r="AE108">
            <v>15148702.278000001</v>
          </cell>
        </row>
        <row r="109">
          <cell r="N109">
            <v>0</v>
          </cell>
          <cell r="O109">
            <v>200000</v>
          </cell>
          <cell r="P109">
            <v>0</v>
          </cell>
          <cell r="V109">
            <v>100000</v>
          </cell>
          <cell r="AB109">
            <v>100000</v>
          </cell>
          <cell r="AE109">
            <v>100000</v>
          </cell>
        </row>
        <row r="110">
          <cell r="N110">
            <v>2155633.75</v>
          </cell>
          <cell r="O110">
            <v>1600000</v>
          </cell>
          <cell r="P110">
            <v>1512516.0133333334</v>
          </cell>
          <cell r="V110">
            <v>1900000</v>
          </cell>
          <cell r="AB110">
            <v>1934200</v>
          </cell>
          <cell r="AE110">
            <v>1969015.6</v>
          </cell>
        </row>
        <row r="111">
          <cell r="N111"/>
          <cell r="O111">
            <v>678304</v>
          </cell>
          <cell r="P111">
            <v>761505.32</v>
          </cell>
          <cell r="V111">
            <v>678304</v>
          </cell>
          <cell r="AB111">
            <v>685000</v>
          </cell>
          <cell r="AE111">
            <v>685000</v>
          </cell>
        </row>
        <row r="112">
          <cell r="N112"/>
          <cell r="O112">
            <v>10000</v>
          </cell>
          <cell r="P112">
            <v>0</v>
          </cell>
          <cell r="V112">
            <v>0</v>
          </cell>
          <cell r="AB112">
            <v>0</v>
          </cell>
          <cell r="AE112">
            <v>0</v>
          </cell>
        </row>
        <row r="113">
          <cell r="N113">
            <v>4375307.0199999996</v>
          </cell>
          <cell r="O113">
            <v>5065000</v>
          </cell>
          <cell r="P113">
            <v>4774974.96</v>
          </cell>
          <cell r="V113">
            <v>5315000</v>
          </cell>
          <cell r="AB113">
            <v>5315000</v>
          </cell>
          <cell r="AE113">
            <v>5315000</v>
          </cell>
        </row>
        <row r="114">
          <cell r="N114">
            <v>2495387.9300000002</v>
          </cell>
          <cell r="O114">
            <v>560000</v>
          </cell>
          <cell r="P114">
            <v>620000</v>
          </cell>
          <cell r="V114">
            <v>560000</v>
          </cell>
          <cell r="AB114">
            <v>560000</v>
          </cell>
          <cell r="AE114">
            <v>500000</v>
          </cell>
        </row>
        <row r="115">
          <cell r="N115">
            <v>2393246.4300000002</v>
          </cell>
          <cell r="O115">
            <v>2219456</v>
          </cell>
          <cell r="P115">
            <v>2181455.5066666664</v>
          </cell>
          <cell r="V115">
            <v>2290949</v>
          </cell>
          <cell r="AB115">
            <v>1390949</v>
          </cell>
          <cell r="AE115">
            <v>1390949</v>
          </cell>
        </row>
        <row r="116">
          <cell r="N116">
            <v>0</v>
          </cell>
          <cell r="O116">
            <v>0</v>
          </cell>
          <cell r="P116">
            <v>0</v>
          </cell>
          <cell r="V116">
            <v>0</v>
          </cell>
          <cell r="AB116">
            <v>0</v>
          </cell>
          <cell r="AE116">
            <v>0</v>
          </cell>
        </row>
        <row r="117">
          <cell r="N117">
            <v>0</v>
          </cell>
          <cell r="O117">
            <v>0</v>
          </cell>
          <cell r="P117">
            <v>0</v>
          </cell>
          <cell r="V117">
            <v>0</v>
          </cell>
          <cell r="AB117">
            <v>0</v>
          </cell>
          <cell r="AE117">
            <v>0</v>
          </cell>
        </row>
        <row r="118">
          <cell r="N118">
            <v>7681530.1299999999</v>
          </cell>
          <cell r="O118">
            <v>10090687</v>
          </cell>
          <cell r="P118">
            <v>4499410.29</v>
          </cell>
          <cell r="V118">
            <v>4841687</v>
          </cell>
          <cell r="AB118">
            <v>4897687</v>
          </cell>
          <cell r="AE118">
            <v>4917687</v>
          </cell>
        </row>
        <row r="119">
          <cell r="N119">
            <v>0</v>
          </cell>
          <cell r="O119">
            <v>0</v>
          </cell>
          <cell r="P119">
            <v>0</v>
          </cell>
          <cell r="V119">
            <v>0</v>
          </cell>
          <cell r="AB119">
            <v>0</v>
          </cell>
          <cell r="AE119">
            <v>0</v>
          </cell>
        </row>
        <row r="120">
          <cell r="N120">
            <v>1532454.3800000001</v>
          </cell>
          <cell r="O120">
            <v>1300000</v>
          </cell>
          <cell r="P120">
            <v>1563103.4666666668</v>
          </cell>
          <cell r="V120">
            <v>1142000</v>
          </cell>
          <cell r="AB120">
            <v>1162000</v>
          </cell>
          <cell r="AE120">
            <v>1162000</v>
          </cell>
        </row>
        <row r="121">
          <cell r="N121">
            <v>0</v>
          </cell>
          <cell r="O121">
            <v>0</v>
          </cell>
          <cell r="P121">
            <v>0</v>
          </cell>
          <cell r="V121">
            <v>0</v>
          </cell>
          <cell r="AB121">
            <v>0</v>
          </cell>
          <cell r="AE121">
            <v>0</v>
          </cell>
        </row>
        <row r="122">
          <cell r="N122">
            <v>1476253.9400000002</v>
          </cell>
          <cell r="O122">
            <v>2528720</v>
          </cell>
          <cell r="P122">
            <v>2002486.9733333334</v>
          </cell>
          <cell r="V122">
            <v>2000000</v>
          </cell>
          <cell r="AB122">
            <v>2883720</v>
          </cell>
          <cell r="AE122">
            <v>2903720</v>
          </cell>
        </row>
        <row r="123">
          <cell r="N123">
            <v>0</v>
          </cell>
          <cell r="O123">
            <v>0</v>
          </cell>
          <cell r="P123">
            <v>0</v>
          </cell>
          <cell r="V123">
            <v>0</v>
          </cell>
          <cell r="AB123">
            <v>0</v>
          </cell>
          <cell r="AE123">
            <v>0</v>
          </cell>
        </row>
        <row r="124">
          <cell r="N124">
            <v>0</v>
          </cell>
          <cell r="O124">
            <v>0</v>
          </cell>
          <cell r="P124">
            <v>0</v>
          </cell>
          <cell r="V124">
            <v>0</v>
          </cell>
          <cell r="AB124">
            <v>0</v>
          </cell>
          <cell r="AE124">
            <v>0</v>
          </cell>
        </row>
        <row r="125">
          <cell r="N125">
            <v>0</v>
          </cell>
          <cell r="O125">
            <v>0</v>
          </cell>
          <cell r="P125">
            <v>0</v>
          </cell>
          <cell r="V125">
            <v>0</v>
          </cell>
          <cell r="AB125">
            <v>0</v>
          </cell>
          <cell r="AE125">
            <v>0</v>
          </cell>
        </row>
        <row r="126">
          <cell r="N126">
            <v>988449.37</v>
          </cell>
          <cell r="O126">
            <v>933000</v>
          </cell>
          <cell r="P126">
            <v>998907.77333333332</v>
          </cell>
          <cell r="V126">
            <v>950000</v>
          </cell>
          <cell r="AB126">
            <v>950000</v>
          </cell>
          <cell r="AE126">
            <v>950000</v>
          </cell>
        </row>
        <row r="127">
          <cell r="N127">
            <v>0</v>
          </cell>
          <cell r="O127">
            <v>0</v>
          </cell>
          <cell r="P127">
            <v>0</v>
          </cell>
          <cell r="V127">
            <v>0</v>
          </cell>
          <cell r="AB127">
            <v>0</v>
          </cell>
          <cell r="AE127">
            <v>0</v>
          </cell>
        </row>
        <row r="128">
          <cell r="N128">
            <v>5095.95</v>
          </cell>
          <cell r="O128">
            <v>5000</v>
          </cell>
          <cell r="P128">
            <v>4684.5999999999995</v>
          </cell>
          <cell r="V128">
            <v>5000</v>
          </cell>
          <cell r="AB128">
            <v>5000</v>
          </cell>
          <cell r="AE128">
            <v>5000</v>
          </cell>
        </row>
        <row r="129">
          <cell r="N129">
            <v>0</v>
          </cell>
          <cell r="O129">
            <v>0</v>
          </cell>
          <cell r="P129">
            <v>0</v>
          </cell>
          <cell r="V129">
            <v>0</v>
          </cell>
          <cell r="AB129">
            <v>0</v>
          </cell>
          <cell r="AE129">
            <v>0</v>
          </cell>
        </row>
        <row r="130">
          <cell r="N130">
            <v>64893.46</v>
          </cell>
          <cell r="O130">
            <v>100000</v>
          </cell>
          <cell r="P130">
            <v>100000</v>
          </cell>
          <cell r="V130">
            <v>80000</v>
          </cell>
          <cell r="AB130">
            <v>90000</v>
          </cell>
          <cell r="AE130">
            <v>100000</v>
          </cell>
        </row>
        <row r="131">
          <cell r="N131">
            <v>0</v>
          </cell>
          <cell r="O131">
            <v>0</v>
          </cell>
          <cell r="P131">
            <v>0</v>
          </cell>
          <cell r="V131">
            <v>0</v>
          </cell>
          <cell r="AB131">
            <v>0</v>
          </cell>
          <cell r="AE131">
            <v>0</v>
          </cell>
        </row>
        <row r="132">
          <cell r="N132">
            <v>49483.4</v>
          </cell>
          <cell r="O132">
            <v>37000</v>
          </cell>
          <cell r="P132">
            <v>34014.92</v>
          </cell>
          <cell r="V132">
            <v>7000</v>
          </cell>
          <cell r="AB132">
            <v>7126</v>
          </cell>
          <cell r="AE132">
            <v>7254.268</v>
          </cell>
        </row>
        <row r="133">
          <cell r="N133">
            <v>0</v>
          </cell>
          <cell r="O133">
            <v>0</v>
          </cell>
          <cell r="P133">
            <v>0</v>
          </cell>
          <cell r="V133">
            <v>0</v>
          </cell>
          <cell r="AB133">
            <v>0</v>
          </cell>
          <cell r="AE133">
            <v>0</v>
          </cell>
        </row>
        <row r="134">
          <cell r="N134">
            <v>0</v>
          </cell>
          <cell r="O134">
            <v>0</v>
          </cell>
          <cell r="P134">
            <v>0</v>
          </cell>
          <cell r="V134">
            <v>0</v>
          </cell>
          <cell r="AB134">
            <v>0</v>
          </cell>
          <cell r="AE134">
            <v>0</v>
          </cell>
        </row>
        <row r="135">
          <cell r="N135">
            <v>41933545.009999998</v>
          </cell>
          <cell r="O135">
            <v>43567000</v>
          </cell>
          <cell r="P135">
            <v>44216469.199999996</v>
          </cell>
          <cell r="V135">
            <v>50000000</v>
          </cell>
          <cell r="AB135">
            <v>50000000</v>
          </cell>
          <cell r="AE135">
            <v>50000000</v>
          </cell>
        </row>
        <row r="136">
          <cell r="N136">
            <v>4214012.5</v>
          </cell>
          <cell r="O136">
            <v>4492000</v>
          </cell>
          <cell r="P136">
            <v>4492000</v>
          </cell>
          <cell r="V136">
            <v>5150000</v>
          </cell>
          <cell r="AB136">
            <v>5150000</v>
          </cell>
          <cell r="AE136">
            <v>5150000</v>
          </cell>
        </row>
        <row r="137">
          <cell r="N137">
            <v>134708.94</v>
          </cell>
          <cell r="O137">
            <v>157000</v>
          </cell>
          <cell r="P137">
            <v>157000</v>
          </cell>
          <cell r="V137">
            <v>180000</v>
          </cell>
          <cell r="AB137">
            <v>180000</v>
          </cell>
          <cell r="AE137">
            <v>180000</v>
          </cell>
        </row>
        <row r="138">
          <cell r="N138">
            <v>0</v>
          </cell>
          <cell r="O138">
            <v>0</v>
          </cell>
          <cell r="P138">
            <v>0</v>
          </cell>
          <cell r="V138">
            <v>0</v>
          </cell>
          <cell r="AB138">
            <v>0</v>
          </cell>
          <cell r="AE138">
            <v>0</v>
          </cell>
        </row>
        <row r="139">
          <cell r="N139">
            <v>11116720.859999999</v>
          </cell>
          <cell r="O139">
            <v>10940800</v>
          </cell>
          <cell r="P139">
            <v>11242210.32</v>
          </cell>
          <cell r="V139">
            <v>12500000</v>
          </cell>
          <cell r="AB139">
            <v>12500000</v>
          </cell>
          <cell r="AE139">
            <v>12500000</v>
          </cell>
        </row>
        <row r="140">
          <cell r="N140">
            <v>1010275.92</v>
          </cell>
          <cell r="O140">
            <v>978200</v>
          </cell>
          <cell r="P140">
            <v>1052311.56</v>
          </cell>
          <cell r="V140">
            <v>1197495</v>
          </cell>
          <cell r="AB140">
            <v>1197495</v>
          </cell>
          <cell r="AE140">
            <v>1197495</v>
          </cell>
        </row>
        <row r="141">
          <cell r="N141">
            <v>0</v>
          </cell>
          <cell r="O141">
            <v>0</v>
          </cell>
          <cell r="P141">
            <v>0</v>
          </cell>
          <cell r="V141">
            <v>0</v>
          </cell>
          <cell r="AB141">
            <v>0</v>
          </cell>
          <cell r="AE141">
            <v>0</v>
          </cell>
        </row>
        <row r="142">
          <cell r="N142">
            <v>7591146.4500000002</v>
          </cell>
          <cell r="O142">
            <v>8500000</v>
          </cell>
          <cell r="P142">
            <v>8500000</v>
          </cell>
          <cell r="V142">
            <v>9000000</v>
          </cell>
          <cell r="AB142">
            <v>9000000</v>
          </cell>
          <cell r="AE142">
            <v>9000000</v>
          </cell>
        </row>
        <row r="143">
          <cell r="N143">
            <v>813543.75</v>
          </cell>
          <cell r="O143">
            <v>875000</v>
          </cell>
          <cell r="P143">
            <v>875000</v>
          </cell>
          <cell r="V143">
            <v>926450</v>
          </cell>
          <cell r="AB143">
            <v>926450</v>
          </cell>
          <cell r="AE143">
            <v>926450</v>
          </cell>
        </row>
        <row r="144">
          <cell r="N144">
            <v>52938.04</v>
          </cell>
          <cell r="O144">
            <v>60000</v>
          </cell>
          <cell r="P144">
            <v>60000</v>
          </cell>
          <cell r="V144">
            <v>63500</v>
          </cell>
          <cell r="AB144">
            <v>63500</v>
          </cell>
          <cell r="AE144">
            <v>63500</v>
          </cell>
        </row>
        <row r="145">
          <cell r="N145">
            <v>0</v>
          </cell>
          <cell r="O145">
            <v>0</v>
          </cell>
          <cell r="P145">
            <v>0</v>
          </cell>
          <cell r="V145">
            <v>0</v>
          </cell>
          <cell r="AB145">
            <v>0</v>
          </cell>
          <cell r="AE145">
            <v>0</v>
          </cell>
        </row>
        <row r="146">
          <cell r="N146">
            <v>362</v>
          </cell>
          <cell r="O146">
            <v>0</v>
          </cell>
          <cell r="P146">
            <v>0</v>
          </cell>
          <cell r="V146">
            <v>100000</v>
          </cell>
          <cell r="AB146">
            <v>100000</v>
          </cell>
          <cell r="AE146">
            <v>100000</v>
          </cell>
        </row>
        <row r="147">
          <cell r="N147">
            <v>0</v>
          </cell>
          <cell r="O147">
            <v>0</v>
          </cell>
          <cell r="P147">
            <v>0</v>
          </cell>
          <cell r="V147">
            <v>10000</v>
          </cell>
          <cell r="AB147">
            <v>10000</v>
          </cell>
          <cell r="AE147">
            <v>10000</v>
          </cell>
        </row>
        <row r="148">
          <cell r="N148">
            <v>0</v>
          </cell>
          <cell r="O148">
            <v>0</v>
          </cell>
          <cell r="P148">
            <v>0</v>
          </cell>
          <cell r="V148">
            <v>700</v>
          </cell>
          <cell r="AB148">
            <v>700</v>
          </cell>
          <cell r="AE148">
            <v>700</v>
          </cell>
        </row>
        <row r="149">
          <cell r="N149">
            <v>0</v>
          </cell>
          <cell r="O149">
            <v>0</v>
          </cell>
          <cell r="P149">
            <v>0</v>
          </cell>
          <cell r="V149">
            <v>0</v>
          </cell>
          <cell r="AB149">
            <v>0</v>
          </cell>
          <cell r="AE149">
            <v>0</v>
          </cell>
        </row>
        <row r="150">
          <cell r="N150">
            <v>1241673.8</v>
          </cell>
          <cell r="O150">
            <v>1250000</v>
          </cell>
          <cell r="P150">
            <v>1240709.5733333335</v>
          </cell>
          <cell r="V150">
            <v>1567800</v>
          </cell>
          <cell r="AB150">
            <v>1567800</v>
          </cell>
          <cell r="AE150">
            <v>1567800</v>
          </cell>
        </row>
        <row r="151">
          <cell r="N151">
            <v>4050</v>
          </cell>
          <cell r="O151">
            <v>5000</v>
          </cell>
          <cell r="P151">
            <v>205.34666666666666</v>
          </cell>
          <cell r="V151">
            <v>5000</v>
          </cell>
          <cell r="AB151">
            <v>5000</v>
          </cell>
          <cell r="AE151">
            <v>5000</v>
          </cell>
        </row>
        <row r="152">
          <cell r="N152">
            <v>106325.62</v>
          </cell>
          <cell r="O152">
            <v>100000</v>
          </cell>
          <cell r="P152">
            <v>100000</v>
          </cell>
          <cell r="V152">
            <v>100000</v>
          </cell>
          <cell r="AB152">
            <v>110000</v>
          </cell>
          <cell r="AE152">
            <v>115000</v>
          </cell>
        </row>
        <row r="153">
          <cell r="N153">
            <v>428.22</v>
          </cell>
          <cell r="O153">
            <v>1500</v>
          </cell>
          <cell r="P153">
            <v>31.72</v>
          </cell>
          <cell r="V153">
            <v>1500</v>
          </cell>
          <cell r="AB153">
            <v>1500</v>
          </cell>
          <cell r="AE153">
            <v>1500</v>
          </cell>
        </row>
        <row r="154">
          <cell r="N154">
            <v>160611.67000000001</v>
          </cell>
          <cell r="O154">
            <v>260000</v>
          </cell>
          <cell r="P154">
            <v>157006.17333333334</v>
          </cell>
          <cell r="V154">
            <v>422000</v>
          </cell>
          <cell r="AB154">
            <v>425000</v>
          </cell>
          <cell r="AE154">
            <v>430000</v>
          </cell>
        </row>
        <row r="155">
          <cell r="N155">
            <v>186460.07</v>
          </cell>
          <cell r="O155">
            <v>186460.07</v>
          </cell>
          <cell r="P155">
            <v>186460.06666666665</v>
          </cell>
          <cell r="V155">
            <v>186460.07</v>
          </cell>
          <cell r="AB155">
            <v>186460.07</v>
          </cell>
          <cell r="AE155">
            <v>186460.07</v>
          </cell>
        </row>
        <row r="156">
          <cell r="N156"/>
          <cell r="O156">
            <v>1000000</v>
          </cell>
          <cell r="P156">
            <v>0</v>
          </cell>
          <cell r="V156">
            <v>1250000</v>
          </cell>
          <cell r="AB156">
            <v>1250000</v>
          </cell>
          <cell r="AE156">
            <v>1250000</v>
          </cell>
        </row>
        <row r="157">
          <cell r="N157">
            <v>0</v>
          </cell>
          <cell r="O157">
            <v>0</v>
          </cell>
          <cell r="P157">
            <v>0</v>
          </cell>
          <cell r="V157">
            <v>0</v>
          </cell>
          <cell r="AB157">
            <v>0</v>
          </cell>
          <cell r="AE157">
            <v>0</v>
          </cell>
        </row>
        <row r="158">
          <cell r="N158">
            <v>0</v>
          </cell>
          <cell r="O158">
            <v>0</v>
          </cell>
          <cell r="P158">
            <v>0</v>
          </cell>
          <cell r="V158">
            <v>0</v>
          </cell>
          <cell r="AB158">
            <v>0</v>
          </cell>
          <cell r="AE158">
            <v>0</v>
          </cell>
        </row>
        <row r="159">
          <cell r="N159">
            <v>45733871.039999999</v>
          </cell>
          <cell r="O159">
            <v>47600000</v>
          </cell>
          <cell r="P159">
            <v>46963366.773333333</v>
          </cell>
          <cell r="V159">
            <v>52851000</v>
          </cell>
          <cell r="AB159">
            <v>55276000</v>
          </cell>
          <cell r="AE159">
            <v>55704550</v>
          </cell>
        </row>
        <row r="160">
          <cell r="N160">
            <v>1687384.39</v>
          </cell>
          <cell r="O160">
            <v>1680000</v>
          </cell>
          <cell r="P160">
            <v>1741165.0666666667</v>
          </cell>
          <cell r="V160">
            <v>1964000</v>
          </cell>
          <cell r="AB160">
            <v>2052200</v>
          </cell>
          <cell r="AE160">
            <v>2100000</v>
          </cell>
        </row>
        <row r="161">
          <cell r="N161">
            <v>23074.32</v>
          </cell>
          <cell r="O161">
            <v>23000</v>
          </cell>
          <cell r="P161">
            <v>23000</v>
          </cell>
          <cell r="V161">
            <v>23000</v>
          </cell>
          <cell r="AB161">
            <v>23000</v>
          </cell>
          <cell r="AE161">
            <v>23000</v>
          </cell>
        </row>
        <row r="162">
          <cell r="N162">
            <v>0</v>
          </cell>
          <cell r="O162">
            <v>0</v>
          </cell>
          <cell r="P162">
            <v>0</v>
          </cell>
          <cell r="V162">
            <v>0</v>
          </cell>
          <cell r="AB162">
            <v>0</v>
          </cell>
          <cell r="AE162">
            <v>0</v>
          </cell>
        </row>
        <row r="163">
          <cell r="N163">
            <v>598802.85</v>
          </cell>
          <cell r="O163">
            <v>598802.85</v>
          </cell>
          <cell r="P163">
            <v>598802.85333333339</v>
          </cell>
          <cell r="V163">
            <v>598802.85</v>
          </cell>
          <cell r="AB163">
            <v>598802.85</v>
          </cell>
          <cell r="AE163">
            <v>598802.85</v>
          </cell>
        </row>
        <row r="164">
          <cell r="N164">
            <v>0</v>
          </cell>
          <cell r="O164">
            <v>0</v>
          </cell>
          <cell r="P164">
            <v>0</v>
          </cell>
          <cell r="V164">
            <v>0</v>
          </cell>
          <cell r="AB164">
            <v>0</v>
          </cell>
          <cell r="AE164">
            <v>0</v>
          </cell>
        </row>
        <row r="165">
          <cell r="N165">
            <v>1166552.2</v>
          </cell>
          <cell r="O165">
            <v>1485000</v>
          </cell>
          <cell r="P165">
            <v>1485000</v>
          </cell>
          <cell r="V165">
            <v>1749000</v>
          </cell>
          <cell r="AB165">
            <v>1837200</v>
          </cell>
          <cell r="AE165">
            <v>1898000</v>
          </cell>
        </row>
        <row r="166">
          <cell r="N166"/>
          <cell r="O166">
            <v>15000</v>
          </cell>
          <cell r="P166">
            <v>2433.0666666666666</v>
          </cell>
          <cell r="V166">
            <v>15000</v>
          </cell>
          <cell r="AB166">
            <v>15000</v>
          </cell>
          <cell r="AE166">
            <v>15000</v>
          </cell>
        </row>
        <row r="167">
          <cell r="N167">
            <v>0</v>
          </cell>
          <cell r="O167">
            <v>0</v>
          </cell>
          <cell r="P167">
            <v>0</v>
          </cell>
          <cell r="V167">
            <v>0</v>
          </cell>
          <cell r="AB167">
            <v>0</v>
          </cell>
          <cell r="AE167">
            <v>0</v>
          </cell>
        </row>
        <row r="168">
          <cell r="N168">
            <v>0</v>
          </cell>
          <cell r="O168">
            <v>0</v>
          </cell>
          <cell r="P168">
            <v>0</v>
          </cell>
          <cell r="V168">
            <v>0</v>
          </cell>
          <cell r="AB168">
            <v>0</v>
          </cell>
          <cell r="AE168">
            <v>0</v>
          </cell>
        </row>
        <row r="169">
          <cell r="N169">
            <v>823350.77</v>
          </cell>
          <cell r="O169">
            <v>870000</v>
          </cell>
          <cell r="P169">
            <v>835273.17333333334</v>
          </cell>
          <cell r="V169">
            <v>870000</v>
          </cell>
          <cell r="AB169">
            <v>870000</v>
          </cell>
          <cell r="AE169">
            <v>870000</v>
          </cell>
        </row>
        <row r="170">
          <cell r="N170">
            <v>114335.12</v>
          </cell>
          <cell r="O170">
            <v>121000</v>
          </cell>
          <cell r="P170">
            <v>117351.05333333333</v>
          </cell>
          <cell r="V170">
            <v>121000</v>
          </cell>
          <cell r="AB170">
            <v>121000</v>
          </cell>
          <cell r="AE170">
            <v>121000</v>
          </cell>
        </row>
        <row r="171">
          <cell r="N171">
            <v>0</v>
          </cell>
          <cell r="O171">
            <v>0</v>
          </cell>
          <cell r="P171">
            <v>0</v>
          </cell>
          <cell r="V171">
            <v>0</v>
          </cell>
          <cell r="AB171">
            <v>0</v>
          </cell>
          <cell r="AE171">
            <v>0</v>
          </cell>
        </row>
        <row r="172">
          <cell r="N172">
            <v>60000</v>
          </cell>
          <cell r="O172">
            <v>50000</v>
          </cell>
          <cell r="P172">
            <v>60000</v>
          </cell>
          <cell r="V172">
            <v>60000</v>
          </cell>
          <cell r="AB172">
            <v>50000</v>
          </cell>
          <cell r="AE172">
            <v>50000</v>
          </cell>
        </row>
        <row r="173">
          <cell r="N173">
            <v>0</v>
          </cell>
          <cell r="O173">
            <v>0</v>
          </cell>
          <cell r="P173">
            <v>0</v>
          </cell>
          <cell r="V173">
            <v>0</v>
          </cell>
          <cell r="AB173">
            <v>0</v>
          </cell>
          <cell r="AE173">
            <v>0</v>
          </cell>
        </row>
        <row r="174">
          <cell r="N174">
            <v>0</v>
          </cell>
          <cell r="O174">
            <v>0</v>
          </cell>
          <cell r="P174">
            <v>0</v>
          </cell>
          <cell r="V174">
            <v>0</v>
          </cell>
          <cell r="AB174">
            <v>0</v>
          </cell>
          <cell r="AE174">
            <v>0</v>
          </cell>
        </row>
        <row r="175">
          <cell r="N175">
            <v>0</v>
          </cell>
          <cell r="O175">
            <v>0</v>
          </cell>
          <cell r="P175">
            <v>0</v>
          </cell>
          <cell r="V175">
            <v>0</v>
          </cell>
          <cell r="AB175">
            <v>0</v>
          </cell>
          <cell r="AE175">
            <v>0</v>
          </cell>
        </row>
        <row r="176">
          <cell r="N176">
            <v>0</v>
          </cell>
          <cell r="O176">
            <v>0</v>
          </cell>
          <cell r="P176">
            <v>0</v>
          </cell>
          <cell r="V176">
            <v>0</v>
          </cell>
          <cell r="AB176">
            <v>0</v>
          </cell>
          <cell r="AE176">
            <v>0</v>
          </cell>
        </row>
        <row r="177">
          <cell r="N177">
            <v>174913.29</v>
          </cell>
          <cell r="O177">
            <v>160000</v>
          </cell>
          <cell r="P177">
            <v>160000</v>
          </cell>
          <cell r="V177">
            <v>300000</v>
          </cell>
          <cell r="AB177">
            <v>300000</v>
          </cell>
          <cell r="AE177">
            <v>300000</v>
          </cell>
        </row>
        <row r="178">
          <cell r="N178">
            <v>6888714.9199999999</v>
          </cell>
          <cell r="O178">
            <v>9703771.379999999</v>
          </cell>
          <cell r="P178">
            <v>8602392.3733333331</v>
          </cell>
          <cell r="V178">
            <v>14531751.15</v>
          </cell>
          <cell r="AB178">
            <v>14632662.74</v>
          </cell>
          <cell r="AE178">
            <v>14632662.74</v>
          </cell>
        </row>
        <row r="179">
          <cell r="N179">
            <v>0</v>
          </cell>
          <cell r="O179">
            <v>0</v>
          </cell>
          <cell r="P179">
            <v>0</v>
          </cell>
          <cell r="V179">
            <v>0</v>
          </cell>
          <cell r="AB179">
            <v>0</v>
          </cell>
          <cell r="AE179">
            <v>0</v>
          </cell>
        </row>
        <row r="180">
          <cell r="N180">
            <v>7909723.5699999994</v>
          </cell>
          <cell r="O180">
            <v>10843360.060000001</v>
          </cell>
          <cell r="P180">
            <v>10142067.413333332</v>
          </cell>
          <cell r="V180">
            <v>10895174.189999999</v>
          </cell>
          <cell r="AB180">
            <v>11144262.6</v>
          </cell>
          <cell r="AE180">
            <v>11144262.6</v>
          </cell>
        </row>
        <row r="181">
          <cell r="N181">
            <v>4773693.3099999996</v>
          </cell>
          <cell r="O181">
            <v>5150000</v>
          </cell>
          <cell r="P181">
            <v>5065115.2666666666</v>
          </cell>
          <cell r="V181">
            <v>5891150</v>
          </cell>
          <cell r="AB181">
            <v>6131150</v>
          </cell>
          <cell r="AE181">
            <v>6131150</v>
          </cell>
        </row>
        <row r="182">
          <cell r="N182">
            <v>0</v>
          </cell>
          <cell r="O182">
            <v>0</v>
          </cell>
          <cell r="P182">
            <v>0</v>
          </cell>
          <cell r="V182">
            <v>0</v>
          </cell>
          <cell r="AB182">
            <v>0</v>
          </cell>
          <cell r="AE182">
            <v>0</v>
          </cell>
        </row>
        <row r="183">
          <cell r="N183">
            <v>1320058.6700000002</v>
          </cell>
          <cell r="O183">
            <v>1000000</v>
          </cell>
          <cell r="P183">
            <v>1000000</v>
          </cell>
          <cell r="V183">
            <v>1485000</v>
          </cell>
          <cell r="AB183">
            <v>1485000</v>
          </cell>
          <cell r="AE183">
            <v>1485000</v>
          </cell>
        </row>
        <row r="184">
          <cell r="N184">
            <v>3671876.49</v>
          </cell>
          <cell r="O184">
            <v>3671876.49</v>
          </cell>
          <cell r="P184">
            <v>3671876.4933333336</v>
          </cell>
          <cell r="V184">
            <v>3671876.49</v>
          </cell>
          <cell r="AB184">
            <v>3671876.49</v>
          </cell>
          <cell r="AE184">
            <v>3671876.49</v>
          </cell>
        </row>
        <row r="185">
          <cell r="N185">
            <v>65916.329999999987</v>
          </cell>
          <cell r="O185">
            <v>100000</v>
          </cell>
          <cell r="P185">
            <v>127577.33333333333</v>
          </cell>
          <cell r="V185">
            <v>130000</v>
          </cell>
          <cell r="AB185">
            <v>130000</v>
          </cell>
          <cell r="AE185">
            <v>130000</v>
          </cell>
        </row>
        <row r="186">
          <cell r="N186">
            <v>0</v>
          </cell>
          <cell r="O186">
            <v>0</v>
          </cell>
          <cell r="P186">
            <v>0</v>
          </cell>
          <cell r="V186">
            <v>0</v>
          </cell>
          <cell r="AB186">
            <v>0</v>
          </cell>
          <cell r="AE186">
            <v>0</v>
          </cell>
        </row>
        <row r="187">
          <cell r="N187">
            <v>0</v>
          </cell>
          <cell r="O187">
            <v>0</v>
          </cell>
          <cell r="P187">
            <v>0</v>
          </cell>
          <cell r="V187">
            <v>0</v>
          </cell>
          <cell r="AB187">
            <v>0</v>
          </cell>
          <cell r="AE187">
            <v>0</v>
          </cell>
        </row>
        <row r="188">
          <cell r="N188">
            <v>667896.13</v>
          </cell>
          <cell r="O188">
            <v>987897.57000000007</v>
          </cell>
          <cell r="P188">
            <v>854994.6</v>
          </cell>
          <cell r="V188">
            <v>400000</v>
          </cell>
          <cell r="AB188">
            <v>400000</v>
          </cell>
          <cell r="AE188">
            <v>400000</v>
          </cell>
        </row>
        <row r="189">
          <cell r="N189">
            <v>162993.20000000001</v>
          </cell>
          <cell r="O189">
            <v>100000</v>
          </cell>
          <cell r="P189">
            <v>157655.33333333334</v>
          </cell>
          <cell r="V189">
            <v>200000</v>
          </cell>
          <cell r="AB189">
            <v>200000</v>
          </cell>
          <cell r="AE189">
            <v>200000</v>
          </cell>
        </row>
        <row r="190">
          <cell r="N190">
            <v>0</v>
          </cell>
          <cell r="O190">
            <v>0</v>
          </cell>
          <cell r="P190">
            <v>0</v>
          </cell>
          <cell r="V190">
            <v>0</v>
          </cell>
          <cell r="AB190">
            <v>0</v>
          </cell>
          <cell r="AE190">
            <v>0</v>
          </cell>
        </row>
        <row r="191">
          <cell r="N191">
            <v>0</v>
          </cell>
          <cell r="O191">
            <v>0</v>
          </cell>
          <cell r="P191">
            <v>0</v>
          </cell>
          <cell r="V191">
            <v>0</v>
          </cell>
          <cell r="AB191">
            <v>0</v>
          </cell>
          <cell r="AE191">
            <v>0</v>
          </cell>
        </row>
        <row r="192">
          <cell r="N192">
            <v>0</v>
          </cell>
          <cell r="O192">
            <v>0</v>
          </cell>
          <cell r="P192">
            <v>0</v>
          </cell>
          <cell r="V192">
            <v>0</v>
          </cell>
          <cell r="AB192">
            <v>0</v>
          </cell>
          <cell r="AE192">
            <v>0</v>
          </cell>
        </row>
        <row r="193">
          <cell r="N193">
            <v>31764.880000000001</v>
          </cell>
          <cell r="O193">
            <v>31764.880000000001</v>
          </cell>
          <cell r="P193">
            <v>31764.880000000001</v>
          </cell>
          <cell r="V193">
            <v>31764.880000000001</v>
          </cell>
          <cell r="AB193">
            <v>31764.880000000001</v>
          </cell>
          <cell r="AE193">
            <v>31764.880000000001</v>
          </cell>
        </row>
        <row r="194">
          <cell r="N194">
            <v>0</v>
          </cell>
          <cell r="O194">
            <v>0</v>
          </cell>
          <cell r="P194">
            <v>0</v>
          </cell>
          <cell r="V194">
            <v>0</v>
          </cell>
          <cell r="AB194">
            <v>0</v>
          </cell>
          <cell r="AE194">
            <v>0</v>
          </cell>
        </row>
        <row r="195">
          <cell r="N195">
            <v>0</v>
          </cell>
          <cell r="O195">
            <v>0</v>
          </cell>
          <cell r="P195">
            <v>0</v>
          </cell>
          <cell r="V195">
            <v>0</v>
          </cell>
          <cell r="AB195">
            <v>0</v>
          </cell>
          <cell r="AE195">
            <v>0</v>
          </cell>
        </row>
        <row r="196">
          <cell r="N196">
            <v>0</v>
          </cell>
          <cell r="O196">
            <v>0</v>
          </cell>
          <cell r="P196">
            <v>0</v>
          </cell>
          <cell r="V196">
            <v>0</v>
          </cell>
          <cell r="AB196">
            <v>0</v>
          </cell>
          <cell r="AE196">
            <v>0</v>
          </cell>
        </row>
        <row r="197">
          <cell r="N197">
            <v>0</v>
          </cell>
          <cell r="O197">
            <v>0</v>
          </cell>
          <cell r="P197">
            <v>0</v>
          </cell>
          <cell r="V197">
            <v>0</v>
          </cell>
          <cell r="AB197">
            <v>0</v>
          </cell>
          <cell r="AE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V198">
            <v>0</v>
          </cell>
          <cell r="AB198">
            <v>0</v>
          </cell>
          <cell r="AE198">
            <v>0</v>
          </cell>
        </row>
        <row r="199">
          <cell r="N199">
            <v>0</v>
          </cell>
          <cell r="O199">
            <v>0</v>
          </cell>
          <cell r="P199">
            <v>0</v>
          </cell>
          <cell r="V199">
            <v>0</v>
          </cell>
          <cell r="AB199">
            <v>0</v>
          </cell>
          <cell r="AE199">
            <v>0</v>
          </cell>
        </row>
        <row r="200">
          <cell r="N200">
            <v>0</v>
          </cell>
          <cell r="O200">
            <v>0</v>
          </cell>
          <cell r="P200">
            <v>0</v>
          </cell>
          <cell r="V200">
            <v>0</v>
          </cell>
          <cell r="AB200">
            <v>0</v>
          </cell>
          <cell r="AE200">
            <v>0</v>
          </cell>
        </row>
        <row r="201">
          <cell r="N201">
            <v>0</v>
          </cell>
          <cell r="O201">
            <v>0</v>
          </cell>
          <cell r="P201">
            <v>0</v>
          </cell>
          <cell r="V201">
            <v>0</v>
          </cell>
          <cell r="AB201">
            <v>0</v>
          </cell>
          <cell r="AE201">
            <v>0</v>
          </cell>
        </row>
        <row r="202">
          <cell r="N202">
            <v>0</v>
          </cell>
          <cell r="O202">
            <v>0</v>
          </cell>
          <cell r="P202">
            <v>0</v>
          </cell>
          <cell r="V202">
            <v>0</v>
          </cell>
          <cell r="AB202">
            <v>0</v>
          </cell>
          <cell r="AE202">
            <v>0</v>
          </cell>
        </row>
        <row r="203">
          <cell r="N203">
            <v>0</v>
          </cell>
          <cell r="O203">
            <v>0</v>
          </cell>
          <cell r="P203">
            <v>0</v>
          </cell>
          <cell r="V203">
            <v>0</v>
          </cell>
          <cell r="AB203">
            <v>0</v>
          </cell>
          <cell r="AE203">
            <v>0</v>
          </cell>
        </row>
        <row r="204">
          <cell r="N204">
            <v>0</v>
          </cell>
          <cell r="O204">
            <v>0</v>
          </cell>
          <cell r="P204">
            <v>0</v>
          </cell>
          <cell r="V204">
            <v>0</v>
          </cell>
          <cell r="AB204">
            <v>0</v>
          </cell>
          <cell r="AE204">
            <v>0</v>
          </cell>
        </row>
        <row r="205">
          <cell r="N205">
            <v>0</v>
          </cell>
          <cell r="O205">
            <v>0</v>
          </cell>
          <cell r="P205">
            <v>0</v>
          </cell>
          <cell r="V205">
            <v>0</v>
          </cell>
          <cell r="AB205">
            <v>0</v>
          </cell>
          <cell r="AE205">
            <v>0</v>
          </cell>
        </row>
        <row r="206">
          <cell r="N206">
            <v>0</v>
          </cell>
          <cell r="O206">
            <v>0</v>
          </cell>
          <cell r="P206">
            <v>0</v>
          </cell>
          <cell r="V206">
            <v>0</v>
          </cell>
          <cell r="AB206">
            <v>0</v>
          </cell>
          <cell r="AE206">
            <v>0</v>
          </cell>
        </row>
        <row r="207">
          <cell r="N207">
            <v>8908510.9399999995</v>
          </cell>
          <cell r="O207">
            <v>9845000</v>
          </cell>
          <cell r="P207">
            <v>10239011.773333333</v>
          </cell>
          <cell r="V207">
            <v>10178000</v>
          </cell>
          <cell r="AB207">
            <v>10181060</v>
          </cell>
          <cell r="AE207">
            <v>10184175.08</v>
          </cell>
        </row>
        <row r="208">
          <cell r="N208">
            <v>0</v>
          </cell>
          <cell r="O208">
            <v>0</v>
          </cell>
          <cell r="P208">
            <v>0</v>
          </cell>
          <cell r="V208">
            <v>0</v>
          </cell>
          <cell r="AB208">
            <v>0</v>
          </cell>
          <cell r="AE208">
            <v>0</v>
          </cell>
        </row>
        <row r="209">
          <cell r="N209">
            <v>0</v>
          </cell>
          <cell r="O209">
            <v>0</v>
          </cell>
          <cell r="P209">
            <v>0</v>
          </cell>
          <cell r="V209">
            <v>0</v>
          </cell>
          <cell r="AB209">
            <v>0</v>
          </cell>
          <cell r="AE209">
            <v>0</v>
          </cell>
        </row>
        <row r="210">
          <cell r="N210">
            <v>0</v>
          </cell>
          <cell r="O210">
            <v>0</v>
          </cell>
          <cell r="P210">
            <v>0</v>
          </cell>
          <cell r="V210">
            <v>0</v>
          </cell>
          <cell r="AB210">
            <v>0</v>
          </cell>
          <cell r="AE210">
            <v>0</v>
          </cell>
        </row>
        <row r="211">
          <cell r="N211">
            <v>0</v>
          </cell>
          <cell r="O211">
            <v>0</v>
          </cell>
          <cell r="P211">
            <v>0</v>
          </cell>
          <cell r="V211">
            <v>0</v>
          </cell>
          <cell r="AB211">
            <v>0</v>
          </cell>
          <cell r="AE211">
            <v>0</v>
          </cell>
        </row>
        <row r="212">
          <cell r="N212">
            <v>1037215.48</v>
          </cell>
          <cell r="O212">
            <v>1462920</v>
          </cell>
          <cell r="P212">
            <v>1462920</v>
          </cell>
          <cell r="V212">
            <v>1300928</v>
          </cell>
          <cell r="AB212">
            <v>1600000</v>
          </cell>
          <cell r="AE212">
            <v>1600000</v>
          </cell>
        </row>
        <row r="213">
          <cell r="N213">
            <v>17295.45</v>
          </cell>
          <cell r="O213">
            <v>73000</v>
          </cell>
          <cell r="P213">
            <v>73000</v>
          </cell>
          <cell r="V213">
            <v>74000</v>
          </cell>
          <cell r="AB213">
            <v>74000</v>
          </cell>
          <cell r="AE213">
            <v>74000</v>
          </cell>
        </row>
        <row r="214">
          <cell r="N214">
            <v>0</v>
          </cell>
          <cell r="O214">
            <v>0</v>
          </cell>
          <cell r="P214">
            <v>0</v>
          </cell>
          <cell r="V214">
            <v>0</v>
          </cell>
          <cell r="AB214">
            <v>0</v>
          </cell>
          <cell r="AE214">
            <v>0</v>
          </cell>
        </row>
        <row r="215">
          <cell r="N215">
            <v>2517106.42</v>
          </cell>
          <cell r="O215">
            <v>3000000</v>
          </cell>
          <cell r="P215">
            <v>3221439.0666666664</v>
          </cell>
          <cell r="V215">
            <v>3060000</v>
          </cell>
          <cell r="AB215">
            <v>3060000</v>
          </cell>
          <cell r="AE215">
            <v>3060000</v>
          </cell>
        </row>
        <row r="216">
          <cell r="N216">
            <v>0</v>
          </cell>
          <cell r="O216">
            <v>0</v>
          </cell>
          <cell r="P216">
            <v>0</v>
          </cell>
          <cell r="V216">
            <v>0</v>
          </cell>
          <cell r="AB216">
            <v>0</v>
          </cell>
          <cell r="AE216">
            <v>0</v>
          </cell>
        </row>
        <row r="217">
          <cell r="N217">
            <v>0</v>
          </cell>
          <cell r="O217">
            <v>0</v>
          </cell>
          <cell r="P217">
            <v>0</v>
          </cell>
          <cell r="V217">
            <v>0</v>
          </cell>
          <cell r="AB217">
            <v>0</v>
          </cell>
          <cell r="AE217">
            <v>0</v>
          </cell>
        </row>
        <row r="218">
          <cell r="N218">
            <v>1737848.2</v>
          </cell>
          <cell r="O218">
            <v>2150000</v>
          </cell>
          <cell r="P218">
            <v>2095321.7333333334</v>
          </cell>
          <cell r="V218">
            <v>2400000</v>
          </cell>
          <cell r="AB218">
            <v>2400000</v>
          </cell>
          <cell r="AE218">
            <v>2400000</v>
          </cell>
        </row>
        <row r="219">
          <cell r="N219">
            <v>2392741.86</v>
          </cell>
          <cell r="O219">
            <v>2000000</v>
          </cell>
          <cell r="P219">
            <v>2463893.92</v>
          </cell>
          <cell r="V219">
            <v>2800000</v>
          </cell>
          <cell r="AB219">
            <v>2800000</v>
          </cell>
          <cell r="AE219">
            <v>2800000</v>
          </cell>
        </row>
        <row r="220">
          <cell r="N220">
            <v>0</v>
          </cell>
          <cell r="O220">
            <v>0</v>
          </cell>
          <cell r="P220">
            <v>0</v>
          </cell>
          <cell r="V220">
            <v>0</v>
          </cell>
          <cell r="AB220">
            <v>0</v>
          </cell>
          <cell r="AE220">
            <v>0</v>
          </cell>
        </row>
        <row r="221">
          <cell r="N221">
            <v>1118712.1800000002</v>
          </cell>
          <cell r="O221">
            <v>1376437.55</v>
          </cell>
          <cell r="P221">
            <v>1408645.4266666668</v>
          </cell>
          <cell r="V221">
            <v>1350000</v>
          </cell>
          <cell r="AB221">
            <v>1350000</v>
          </cell>
          <cell r="AE221">
            <v>1350000</v>
          </cell>
        </row>
        <row r="222">
          <cell r="N222">
            <v>1171005.3999999999</v>
          </cell>
          <cell r="O222">
            <v>1200000</v>
          </cell>
          <cell r="P222">
            <v>1104389.7333333334</v>
          </cell>
          <cell r="V222">
            <v>1200000</v>
          </cell>
          <cell r="AB222">
            <v>1200000</v>
          </cell>
          <cell r="AE222">
            <v>1200000</v>
          </cell>
        </row>
        <row r="223">
          <cell r="N223">
            <v>1780149.81</v>
          </cell>
          <cell r="O223">
            <v>2160000</v>
          </cell>
          <cell r="P223">
            <v>2316178.48</v>
          </cell>
          <cell r="V223">
            <v>3354622.6</v>
          </cell>
          <cell r="AB223">
            <v>3354622.6</v>
          </cell>
          <cell r="AE223">
            <v>3354622.6</v>
          </cell>
        </row>
        <row r="224">
          <cell r="N224">
            <v>5796248.9100000001</v>
          </cell>
          <cell r="O224">
            <v>7150000</v>
          </cell>
          <cell r="P224">
            <v>4753508.8666666662</v>
          </cell>
          <cell r="V224">
            <v>7100000</v>
          </cell>
          <cell r="AB224">
            <v>7141400</v>
          </cell>
          <cell r="AE224">
            <v>7183545.2000000002</v>
          </cell>
        </row>
        <row r="225">
          <cell r="N225">
            <v>0</v>
          </cell>
          <cell r="O225">
            <v>0</v>
          </cell>
          <cell r="P225">
            <v>0</v>
          </cell>
          <cell r="V225">
            <v>0</v>
          </cell>
          <cell r="AB225">
            <v>0</v>
          </cell>
          <cell r="AE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V226">
            <v>0</v>
          </cell>
          <cell r="AB226">
            <v>0</v>
          </cell>
          <cell r="AE226">
            <v>0</v>
          </cell>
        </row>
        <row r="227">
          <cell r="N227">
            <v>0</v>
          </cell>
          <cell r="O227">
            <v>0</v>
          </cell>
          <cell r="P227">
            <v>0</v>
          </cell>
          <cell r="V227">
            <v>0</v>
          </cell>
          <cell r="AB227">
            <v>0</v>
          </cell>
          <cell r="AE227">
            <v>0</v>
          </cell>
        </row>
        <row r="228">
          <cell r="N228">
            <v>0</v>
          </cell>
          <cell r="O228">
            <v>0</v>
          </cell>
          <cell r="P228">
            <v>0</v>
          </cell>
          <cell r="V228">
            <v>0</v>
          </cell>
          <cell r="AB228">
            <v>0</v>
          </cell>
          <cell r="AE228">
            <v>0</v>
          </cell>
        </row>
        <row r="229">
          <cell r="N229">
            <v>0</v>
          </cell>
          <cell r="O229">
            <v>0</v>
          </cell>
          <cell r="P229">
            <v>0</v>
          </cell>
          <cell r="V229">
            <v>0</v>
          </cell>
          <cell r="AB229">
            <v>0</v>
          </cell>
          <cell r="AE229">
            <v>0</v>
          </cell>
        </row>
        <row r="230">
          <cell r="N230">
            <v>0</v>
          </cell>
          <cell r="O230">
            <v>0</v>
          </cell>
          <cell r="P230">
            <v>0</v>
          </cell>
          <cell r="V230">
            <v>0</v>
          </cell>
          <cell r="AB230">
            <v>0</v>
          </cell>
          <cell r="AE230">
            <v>0</v>
          </cell>
        </row>
        <row r="231">
          <cell r="N231">
            <v>82060.260000000009</v>
          </cell>
          <cell r="O231">
            <v>90000</v>
          </cell>
          <cell r="P231">
            <v>90000</v>
          </cell>
          <cell r="V231">
            <v>120000</v>
          </cell>
          <cell r="AB231">
            <v>120000</v>
          </cell>
          <cell r="AE231">
            <v>120000</v>
          </cell>
        </row>
        <row r="232">
          <cell r="N232">
            <v>233364.27</v>
          </cell>
          <cell r="O232">
            <v>290000</v>
          </cell>
          <cell r="P232">
            <v>284067.76</v>
          </cell>
          <cell r="V232">
            <v>300000</v>
          </cell>
          <cell r="AB232">
            <v>300000</v>
          </cell>
          <cell r="AE232">
            <v>300000</v>
          </cell>
        </row>
        <row r="233">
          <cell r="N233">
            <v>29554153.169999998</v>
          </cell>
          <cell r="O233">
            <v>29600000</v>
          </cell>
          <cell r="P233">
            <v>29377422.359999999</v>
          </cell>
          <cell r="V233">
            <v>32400000</v>
          </cell>
          <cell r="AB233">
            <v>32400000</v>
          </cell>
          <cell r="AE233">
            <v>32400000</v>
          </cell>
        </row>
        <row r="234">
          <cell r="N234">
            <v>12064163.700000001</v>
          </cell>
          <cell r="O234">
            <v>12400000</v>
          </cell>
          <cell r="P234">
            <v>13160899.746666668</v>
          </cell>
          <cell r="V234">
            <v>13200000</v>
          </cell>
          <cell r="AB234">
            <v>13200000</v>
          </cell>
          <cell r="AE234">
            <v>13200000</v>
          </cell>
        </row>
        <row r="235">
          <cell r="N235">
            <v>148078.48000000001</v>
          </cell>
          <cell r="O235">
            <v>145000</v>
          </cell>
          <cell r="P235">
            <v>209081.47999999998</v>
          </cell>
          <cell r="V235">
            <v>230000</v>
          </cell>
          <cell r="AB235">
            <v>230000</v>
          </cell>
          <cell r="AE235">
            <v>230000</v>
          </cell>
        </row>
        <row r="236">
          <cell r="N236">
            <v>1079826.01</v>
          </cell>
          <cell r="O236">
            <v>1058000</v>
          </cell>
          <cell r="P236">
            <v>1207586.8533333333</v>
          </cell>
          <cell r="V236">
            <v>1400000</v>
          </cell>
          <cell r="AB236">
            <v>1400000</v>
          </cell>
          <cell r="AE236">
            <v>1400000</v>
          </cell>
        </row>
        <row r="237">
          <cell r="N237">
            <v>2257198.0800000001</v>
          </cell>
          <cell r="O237">
            <v>2300000</v>
          </cell>
          <cell r="P237">
            <v>2230531.4133333336</v>
          </cell>
          <cell r="V237">
            <v>2300000</v>
          </cell>
          <cell r="AB237">
            <v>2300000</v>
          </cell>
          <cell r="AE237">
            <v>2300000</v>
          </cell>
        </row>
        <row r="238">
          <cell r="N238">
            <v>988780.74</v>
          </cell>
          <cell r="O238">
            <v>1150000</v>
          </cell>
          <cell r="P238">
            <v>1076546.5466666666</v>
          </cell>
          <cell r="V238">
            <v>1150000</v>
          </cell>
          <cell r="AB238">
            <v>1150000</v>
          </cell>
          <cell r="AE238">
            <v>1150000</v>
          </cell>
        </row>
        <row r="239">
          <cell r="N239">
            <v>7216041.3499999996</v>
          </cell>
          <cell r="O239">
            <v>8211709.4000000004</v>
          </cell>
          <cell r="P239">
            <v>7397421.1600000001</v>
          </cell>
          <cell r="V239">
            <v>7820000</v>
          </cell>
          <cell r="AB239">
            <v>7920000</v>
          </cell>
          <cell r="AE239">
            <v>8020000</v>
          </cell>
        </row>
        <row r="240">
          <cell r="N240">
            <v>0</v>
          </cell>
          <cell r="O240">
            <v>0</v>
          </cell>
          <cell r="P240">
            <v>0</v>
          </cell>
          <cell r="V240">
            <v>0</v>
          </cell>
          <cell r="AB240">
            <v>0</v>
          </cell>
          <cell r="AE240">
            <v>0</v>
          </cell>
        </row>
        <row r="241">
          <cell r="N241">
            <v>0</v>
          </cell>
          <cell r="O241">
            <v>0</v>
          </cell>
          <cell r="P241">
            <v>0</v>
          </cell>
          <cell r="V241">
            <v>0</v>
          </cell>
          <cell r="AB241">
            <v>0</v>
          </cell>
          <cell r="AE241">
            <v>0</v>
          </cell>
        </row>
        <row r="242">
          <cell r="N242">
            <v>0</v>
          </cell>
          <cell r="O242">
            <v>0</v>
          </cell>
          <cell r="P242">
            <v>0</v>
          </cell>
          <cell r="V242">
            <v>0</v>
          </cell>
          <cell r="AB242">
            <v>0</v>
          </cell>
          <cell r="AE242">
            <v>0</v>
          </cell>
        </row>
        <row r="243">
          <cell r="N243">
            <v>0</v>
          </cell>
          <cell r="O243">
            <v>0</v>
          </cell>
          <cell r="P243">
            <v>0</v>
          </cell>
          <cell r="V243">
            <v>0</v>
          </cell>
          <cell r="AB243">
            <v>0</v>
          </cell>
          <cell r="AE243">
            <v>0</v>
          </cell>
        </row>
        <row r="244">
          <cell r="N244">
            <v>0</v>
          </cell>
          <cell r="O244">
            <v>0</v>
          </cell>
          <cell r="P244">
            <v>0</v>
          </cell>
          <cell r="V244">
            <v>0</v>
          </cell>
          <cell r="AB244">
            <v>0</v>
          </cell>
          <cell r="AE244">
            <v>0</v>
          </cell>
        </row>
        <row r="245">
          <cell r="N245">
            <v>0</v>
          </cell>
          <cell r="O245">
            <v>0</v>
          </cell>
          <cell r="P245">
            <v>0</v>
          </cell>
          <cell r="V245">
            <v>0</v>
          </cell>
          <cell r="AB245">
            <v>0</v>
          </cell>
          <cell r="AE245">
            <v>0</v>
          </cell>
        </row>
        <row r="246">
          <cell r="N246">
            <v>0</v>
          </cell>
          <cell r="O246">
            <v>0</v>
          </cell>
          <cell r="P246">
            <v>0</v>
          </cell>
          <cell r="V246">
            <v>0</v>
          </cell>
          <cell r="AB246">
            <v>0</v>
          </cell>
          <cell r="AE246">
            <v>0</v>
          </cell>
        </row>
        <row r="247">
          <cell r="N247">
            <v>1639502.8</v>
          </cell>
          <cell r="O247">
            <v>1795000</v>
          </cell>
          <cell r="P247">
            <v>1658508.3466666667</v>
          </cell>
          <cell r="V247">
            <v>1728970</v>
          </cell>
          <cell r="AB247">
            <v>1728970</v>
          </cell>
          <cell r="AE247">
            <v>1728970</v>
          </cell>
        </row>
        <row r="248">
          <cell r="N248">
            <v>0</v>
          </cell>
          <cell r="O248">
            <v>0</v>
          </cell>
          <cell r="P248">
            <v>0</v>
          </cell>
          <cell r="V248">
            <v>0</v>
          </cell>
          <cell r="AB248">
            <v>0</v>
          </cell>
          <cell r="AE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V249">
            <v>0</v>
          </cell>
          <cell r="AB249">
            <v>0</v>
          </cell>
          <cell r="AE249">
            <v>0</v>
          </cell>
        </row>
        <row r="250">
          <cell r="N250">
            <v>870971.7</v>
          </cell>
          <cell r="O250">
            <v>950000</v>
          </cell>
          <cell r="P250">
            <v>1025012.64</v>
          </cell>
          <cell r="V250">
            <v>1000000</v>
          </cell>
          <cell r="AB250">
            <v>1200000</v>
          </cell>
          <cell r="AE250">
            <v>1200000</v>
          </cell>
        </row>
        <row r="251">
          <cell r="N251">
            <v>0</v>
          </cell>
          <cell r="O251">
            <v>0</v>
          </cell>
          <cell r="P251">
            <v>0</v>
          </cell>
          <cell r="V251">
            <v>0</v>
          </cell>
          <cell r="AB251">
            <v>0</v>
          </cell>
          <cell r="AE251">
            <v>0</v>
          </cell>
        </row>
        <row r="252">
          <cell r="N252">
            <v>0</v>
          </cell>
          <cell r="O252">
            <v>0</v>
          </cell>
          <cell r="P252">
            <v>0</v>
          </cell>
          <cell r="V252">
            <v>0</v>
          </cell>
          <cell r="AB252">
            <v>0</v>
          </cell>
          <cell r="AE252">
            <v>0</v>
          </cell>
        </row>
        <row r="253">
          <cell r="N253">
            <v>68728.740000000005</v>
          </cell>
          <cell r="O253">
            <v>68728.75</v>
          </cell>
          <cell r="P253">
            <v>68728.746666666659</v>
          </cell>
          <cell r="V253">
            <v>68728.740000000005</v>
          </cell>
          <cell r="AB253">
            <v>68728.75</v>
          </cell>
          <cell r="AE253">
            <v>68728.75</v>
          </cell>
        </row>
        <row r="254">
          <cell r="N254">
            <v>2984622.8200000003</v>
          </cell>
          <cell r="O254">
            <v>3770000</v>
          </cell>
          <cell r="P254">
            <v>3206033.24</v>
          </cell>
          <cell r="V254">
            <v>3764000</v>
          </cell>
          <cell r="AB254">
            <v>3942900</v>
          </cell>
          <cell r="AE254">
            <v>3942900</v>
          </cell>
        </row>
        <row r="255">
          <cell r="N255">
            <v>2676076.2999999998</v>
          </cell>
          <cell r="O255">
            <v>4605598</v>
          </cell>
          <cell r="P255">
            <v>4042177.7466666666</v>
          </cell>
          <cell r="V255">
            <v>6511974.3600000003</v>
          </cell>
          <cell r="AB255">
            <v>8953964.7400000002</v>
          </cell>
          <cell r="AE255">
            <v>8953964.7400000002</v>
          </cell>
        </row>
        <row r="256">
          <cell r="N256"/>
          <cell r="O256">
            <v>600065.75</v>
          </cell>
          <cell r="P256">
            <v>600065.7466666667</v>
          </cell>
          <cell r="V256">
            <v>642025.64</v>
          </cell>
          <cell r="AB256">
            <v>882785.26</v>
          </cell>
          <cell r="AE256">
            <v>882785.26</v>
          </cell>
        </row>
        <row r="257">
          <cell r="N257"/>
          <cell r="O257">
            <v>10000</v>
          </cell>
          <cell r="P257">
            <v>0</v>
          </cell>
          <cell r="V257">
            <v>10000</v>
          </cell>
          <cell r="AB257">
            <v>10000</v>
          </cell>
          <cell r="AE257">
            <v>10000</v>
          </cell>
        </row>
        <row r="258">
          <cell r="N258"/>
          <cell r="O258">
            <v>10000</v>
          </cell>
          <cell r="P258">
            <v>0</v>
          </cell>
          <cell r="V258">
            <v>10000</v>
          </cell>
          <cell r="AB258">
            <v>10000</v>
          </cell>
          <cell r="AE258">
            <v>10000</v>
          </cell>
        </row>
        <row r="259">
          <cell r="N259">
            <v>0</v>
          </cell>
          <cell r="O259">
            <v>0</v>
          </cell>
          <cell r="P259">
            <v>0</v>
          </cell>
          <cell r="V259">
            <v>0</v>
          </cell>
          <cell r="AB259">
            <v>0</v>
          </cell>
          <cell r="AE259">
            <v>0</v>
          </cell>
        </row>
        <row r="260">
          <cell r="N260">
            <v>23403.460000000003</v>
          </cell>
          <cell r="O260">
            <v>32000</v>
          </cell>
          <cell r="P260">
            <v>145186.16</v>
          </cell>
          <cell r="V260">
            <v>34000</v>
          </cell>
          <cell r="AB260">
            <v>36000</v>
          </cell>
          <cell r="AE260">
            <v>36000</v>
          </cell>
        </row>
        <row r="261">
          <cell r="N261">
            <v>460013.17</v>
          </cell>
          <cell r="O261">
            <v>462000</v>
          </cell>
          <cell r="P261">
            <v>3635749.3333333335</v>
          </cell>
          <cell r="V261">
            <v>486000</v>
          </cell>
          <cell r="AB261">
            <v>511000</v>
          </cell>
          <cell r="AE261">
            <v>520000</v>
          </cell>
        </row>
        <row r="262">
          <cell r="N262">
            <v>780265.45</v>
          </cell>
          <cell r="O262">
            <v>805000</v>
          </cell>
          <cell r="P262">
            <v>729918.06666666677</v>
          </cell>
          <cell r="V262">
            <v>845250</v>
          </cell>
          <cell r="AB262">
            <v>887512.5</v>
          </cell>
          <cell r="AE262">
            <v>931889</v>
          </cell>
        </row>
        <row r="263">
          <cell r="N263">
            <v>0</v>
          </cell>
          <cell r="O263">
            <v>0</v>
          </cell>
          <cell r="P263">
            <v>0</v>
          </cell>
          <cell r="V263">
            <v>0</v>
          </cell>
          <cell r="AB263">
            <v>0</v>
          </cell>
          <cell r="AE263">
            <v>0</v>
          </cell>
        </row>
        <row r="264">
          <cell r="N264">
            <v>0</v>
          </cell>
          <cell r="O264">
            <v>0</v>
          </cell>
          <cell r="P264">
            <v>0</v>
          </cell>
          <cell r="V264">
            <v>0</v>
          </cell>
          <cell r="AB264">
            <v>0</v>
          </cell>
          <cell r="AE264">
            <v>0</v>
          </cell>
        </row>
        <row r="265">
          <cell r="N265">
            <v>19593754.169999998</v>
          </cell>
          <cell r="O265">
            <v>18500000</v>
          </cell>
          <cell r="P265">
            <v>18048940.239999998</v>
          </cell>
          <cell r="V265">
            <v>21000000</v>
          </cell>
          <cell r="AB265">
            <v>22050000</v>
          </cell>
          <cell r="AE265">
            <v>23152000</v>
          </cell>
        </row>
        <row r="266">
          <cell r="N266">
            <v>14463.72</v>
          </cell>
          <cell r="O266">
            <v>16500</v>
          </cell>
          <cell r="P266">
            <v>12987.706666666667</v>
          </cell>
          <cell r="V266">
            <v>16500</v>
          </cell>
          <cell r="AB266">
            <v>17325</v>
          </cell>
          <cell r="AE266">
            <v>17325</v>
          </cell>
        </row>
        <row r="267">
          <cell r="N267">
            <v>459311.47</v>
          </cell>
          <cell r="O267">
            <v>485000</v>
          </cell>
          <cell r="P267">
            <v>410719.22666666663</v>
          </cell>
          <cell r="V267">
            <v>485000</v>
          </cell>
          <cell r="AB267">
            <v>509250</v>
          </cell>
          <cell r="AE267">
            <v>544800</v>
          </cell>
        </row>
        <row r="268">
          <cell r="N268">
            <v>33458.83</v>
          </cell>
          <cell r="O268">
            <v>90000</v>
          </cell>
          <cell r="P268">
            <v>30330.133333333331</v>
          </cell>
          <cell r="V268">
            <v>95000</v>
          </cell>
          <cell r="AB268">
            <v>99750</v>
          </cell>
          <cell r="AE268">
            <v>99750</v>
          </cell>
        </row>
        <row r="269">
          <cell r="N269">
            <v>2569282.83</v>
          </cell>
          <cell r="O269">
            <v>2450000</v>
          </cell>
          <cell r="P269">
            <v>2723229.48</v>
          </cell>
          <cell r="V269">
            <v>2800000</v>
          </cell>
          <cell r="AB269">
            <v>2900000</v>
          </cell>
          <cell r="AE269">
            <v>3000000</v>
          </cell>
        </row>
        <row r="270">
          <cell r="N270">
            <v>0</v>
          </cell>
          <cell r="O270">
            <v>0</v>
          </cell>
          <cell r="P270">
            <v>0</v>
          </cell>
          <cell r="V270">
            <v>0</v>
          </cell>
          <cell r="AB270">
            <v>0</v>
          </cell>
          <cell r="AE270">
            <v>0</v>
          </cell>
        </row>
        <row r="271">
          <cell r="N271">
            <v>48820.72</v>
          </cell>
          <cell r="O271">
            <v>50000</v>
          </cell>
          <cell r="P271">
            <v>36789.840000000004</v>
          </cell>
          <cell r="V271">
            <v>60791</v>
          </cell>
          <cell r="AB271">
            <v>60791</v>
          </cell>
          <cell r="AE271">
            <v>60791</v>
          </cell>
        </row>
        <row r="272">
          <cell r="N272">
            <v>0</v>
          </cell>
          <cell r="O272">
            <v>0</v>
          </cell>
          <cell r="P272">
            <v>0</v>
          </cell>
          <cell r="V272">
            <v>0</v>
          </cell>
          <cell r="AB272">
            <v>0</v>
          </cell>
          <cell r="AE272">
            <v>0</v>
          </cell>
        </row>
        <row r="273">
          <cell r="N273">
            <v>618907.37</v>
          </cell>
          <cell r="O273">
            <v>618907.37</v>
          </cell>
          <cell r="P273">
            <v>618907.37333333341</v>
          </cell>
          <cell r="V273">
            <v>618907.37</v>
          </cell>
          <cell r="AB273">
            <v>618907.37</v>
          </cell>
          <cell r="AE273">
            <v>618907.37</v>
          </cell>
        </row>
        <row r="274">
          <cell r="N274">
            <v>0</v>
          </cell>
          <cell r="O274">
            <v>0</v>
          </cell>
          <cell r="P274">
            <v>0</v>
          </cell>
          <cell r="V274">
            <v>0</v>
          </cell>
          <cell r="AB274">
            <v>0</v>
          </cell>
          <cell r="AE274">
            <v>0</v>
          </cell>
        </row>
        <row r="275">
          <cell r="N275">
            <v>722296.52999999991</v>
          </cell>
          <cell r="O275">
            <v>990000</v>
          </cell>
          <cell r="P275">
            <v>916682.24000000011</v>
          </cell>
          <cell r="V275">
            <v>1085000</v>
          </cell>
          <cell r="AB275">
            <v>1085000</v>
          </cell>
          <cell r="AE275">
            <v>1085000</v>
          </cell>
        </row>
        <row r="276">
          <cell r="N276">
            <v>0</v>
          </cell>
          <cell r="O276">
            <v>0</v>
          </cell>
          <cell r="P276">
            <v>0</v>
          </cell>
          <cell r="V276">
            <v>0</v>
          </cell>
          <cell r="AB276">
            <v>0</v>
          </cell>
          <cell r="AE276">
            <v>0</v>
          </cell>
        </row>
        <row r="277">
          <cell r="N277">
            <v>107585.18</v>
          </cell>
          <cell r="O277">
            <v>110000</v>
          </cell>
          <cell r="P277">
            <v>117851.65333333334</v>
          </cell>
          <cell r="V277">
            <v>115000</v>
          </cell>
          <cell r="AB277">
            <v>100000</v>
          </cell>
          <cell r="AE277">
            <v>100000</v>
          </cell>
        </row>
        <row r="278">
          <cell r="N278">
            <v>2603423.13</v>
          </cell>
          <cell r="O278">
            <v>2603423.13</v>
          </cell>
          <cell r="P278">
            <v>2603423.1333333333</v>
          </cell>
          <cell r="V278">
            <v>2603423.13</v>
          </cell>
          <cell r="AB278">
            <v>2603423.13</v>
          </cell>
          <cell r="AE278">
            <v>2603423.13</v>
          </cell>
        </row>
        <row r="279">
          <cell r="N279">
            <v>3036824.06</v>
          </cell>
          <cell r="O279">
            <v>3010000</v>
          </cell>
          <cell r="P279">
            <v>3311389.0933333333</v>
          </cell>
          <cell r="V279">
            <v>5100000</v>
          </cell>
          <cell r="AB279">
            <v>5700000</v>
          </cell>
          <cell r="AE279">
            <v>6300000</v>
          </cell>
        </row>
        <row r="280">
          <cell r="N280">
            <v>0</v>
          </cell>
          <cell r="O280">
            <v>0</v>
          </cell>
          <cell r="P280">
            <v>0</v>
          </cell>
          <cell r="V280">
            <v>0</v>
          </cell>
          <cell r="AB280">
            <v>0</v>
          </cell>
          <cell r="AE280">
            <v>0</v>
          </cell>
        </row>
        <row r="281">
          <cell r="N281">
            <v>47331.12</v>
          </cell>
          <cell r="O281">
            <v>50000</v>
          </cell>
          <cell r="P281">
            <v>46805.706666666665</v>
          </cell>
          <cell r="V281">
            <v>112000</v>
          </cell>
          <cell r="AB281">
            <v>125000</v>
          </cell>
          <cell r="AE281">
            <v>135000</v>
          </cell>
        </row>
        <row r="282">
          <cell r="N282">
            <v>1302451.26</v>
          </cell>
          <cell r="O282">
            <v>1300000</v>
          </cell>
          <cell r="P282">
            <v>1347228.1066666667</v>
          </cell>
          <cell r="V282">
            <v>1500000</v>
          </cell>
          <cell r="AB282">
            <v>1600000</v>
          </cell>
          <cell r="AE282">
            <v>1700000</v>
          </cell>
        </row>
        <row r="283">
          <cell r="N283">
            <v>0</v>
          </cell>
          <cell r="O283">
            <v>0</v>
          </cell>
          <cell r="P283">
            <v>0</v>
          </cell>
          <cell r="V283">
            <v>0</v>
          </cell>
          <cell r="AB283">
            <v>0</v>
          </cell>
          <cell r="AE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V284">
            <v>0</v>
          </cell>
          <cell r="AB284">
            <v>0</v>
          </cell>
          <cell r="AE284">
            <v>0</v>
          </cell>
        </row>
        <row r="285">
          <cell r="N285">
            <v>45339.1</v>
          </cell>
          <cell r="O285">
            <v>180000</v>
          </cell>
          <cell r="P285">
            <v>33430.613333333335</v>
          </cell>
          <cell r="V285">
            <v>380000</v>
          </cell>
          <cell r="AB285">
            <v>380000</v>
          </cell>
          <cell r="AE285">
            <v>380000</v>
          </cell>
        </row>
        <row r="286">
          <cell r="N286">
            <v>20492458.390000001</v>
          </cell>
          <cell r="O286">
            <v>19785048.5</v>
          </cell>
          <cell r="P286">
            <v>19785048.506666668</v>
          </cell>
          <cell r="V286">
            <v>20492458.390000001</v>
          </cell>
          <cell r="AB286">
            <v>20492458.390000001</v>
          </cell>
          <cell r="AE286">
            <v>20492458.390000001</v>
          </cell>
        </row>
        <row r="287">
          <cell r="N287">
            <v>0</v>
          </cell>
          <cell r="O287">
            <v>0</v>
          </cell>
          <cell r="P287">
            <v>0</v>
          </cell>
          <cell r="V287">
            <v>0</v>
          </cell>
          <cell r="AB287">
            <v>0</v>
          </cell>
          <cell r="AE287">
            <v>0</v>
          </cell>
        </row>
        <row r="288">
          <cell r="N288">
            <v>19342574.800000001</v>
          </cell>
          <cell r="O288">
            <v>17000000</v>
          </cell>
          <cell r="P288">
            <v>20341451.973333333</v>
          </cell>
          <cell r="V288">
            <v>22500000</v>
          </cell>
          <cell r="AB288">
            <v>22500000</v>
          </cell>
          <cell r="AE288">
            <v>22500000</v>
          </cell>
        </row>
        <row r="289">
          <cell r="N289">
            <v>6613942.3200000003</v>
          </cell>
          <cell r="O289">
            <v>6555893.0999999996</v>
          </cell>
          <cell r="P289">
            <v>6555893.1066666665</v>
          </cell>
          <cell r="V289">
            <v>6613942.3200000003</v>
          </cell>
          <cell r="AB289">
            <v>6613942.3232948203</v>
          </cell>
          <cell r="AE289">
            <v>6613942.3232948203</v>
          </cell>
        </row>
        <row r="290">
          <cell r="N290">
            <v>6260245.1900000004</v>
          </cell>
          <cell r="O290">
            <v>7406000</v>
          </cell>
          <cell r="P290">
            <v>7513468.0133333327</v>
          </cell>
          <cell r="V290">
            <v>7842273.7800000003</v>
          </cell>
          <cell r="AB290">
            <v>7842273.7800000003</v>
          </cell>
          <cell r="AE290">
            <v>7842273.7800000003</v>
          </cell>
        </row>
        <row r="291">
          <cell r="N291">
            <v>29214716.350000001</v>
          </cell>
          <cell r="O291">
            <v>25770895.390000001</v>
          </cell>
          <cell r="P291">
            <v>32531329.760000002</v>
          </cell>
          <cell r="V291">
            <v>32722500</v>
          </cell>
          <cell r="AB291">
            <v>34100000</v>
          </cell>
          <cell r="AE291">
            <v>34100000</v>
          </cell>
        </row>
        <row r="292">
          <cell r="N292">
            <v>0</v>
          </cell>
          <cell r="O292">
            <v>0</v>
          </cell>
          <cell r="P292">
            <v>0</v>
          </cell>
          <cell r="V292">
            <v>0</v>
          </cell>
          <cell r="AB292">
            <v>0</v>
          </cell>
          <cell r="AE292">
            <v>0</v>
          </cell>
        </row>
        <row r="293">
          <cell r="N293">
            <v>0</v>
          </cell>
          <cell r="O293">
            <v>0</v>
          </cell>
          <cell r="P293">
            <v>0</v>
          </cell>
          <cell r="V293">
            <v>0</v>
          </cell>
          <cell r="AB293">
            <v>0</v>
          </cell>
          <cell r="AE293">
            <v>0</v>
          </cell>
        </row>
        <row r="294">
          <cell r="N294">
            <v>635024.35</v>
          </cell>
          <cell r="O294">
            <v>500000</v>
          </cell>
          <cell r="P294">
            <v>522775.70666666672</v>
          </cell>
          <cell r="V294">
            <v>500000</v>
          </cell>
          <cell r="AB294">
            <v>500000</v>
          </cell>
          <cell r="AE294">
            <v>500000</v>
          </cell>
        </row>
        <row r="295">
          <cell r="N295">
            <v>0</v>
          </cell>
          <cell r="O295">
            <v>0</v>
          </cell>
          <cell r="P295">
            <v>0</v>
          </cell>
          <cell r="V295">
            <v>0</v>
          </cell>
          <cell r="AB295">
            <v>0</v>
          </cell>
          <cell r="AE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V296">
            <v>0</v>
          </cell>
          <cell r="AB296">
            <v>0</v>
          </cell>
          <cell r="AE296">
            <v>0</v>
          </cell>
        </row>
        <row r="297">
          <cell r="N297">
            <v>65712.47</v>
          </cell>
          <cell r="O297">
            <v>60000</v>
          </cell>
          <cell r="P297">
            <v>61424.293333333335</v>
          </cell>
          <cell r="V297">
            <v>60000</v>
          </cell>
          <cell r="AB297">
            <v>60000</v>
          </cell>
          <cell r="AE297">
            <v>60000</v>
          </cell>
        </row>
        <row r="298">
          <cell r="N298">
            <v>367714.99</v>
          </cell>
          <cell r="O298">
            <v>367714.99</v>
          </cell>
          <cell r="P298">
            <v>367714.98666666663</v>
          </cell>
          <cell r="V298">
            <v>367714.99</v>
          </cell>
          <cell r="AB298">
            <v>367714.99</v>
          </cell>
          <cell r="AE298">
            <v>367714.99</v>
          </cell>
        </row>
        <row r="299">
          <cell r="N299">
            <v>1011831.18</v>
          </cell>
          <cell r="O299">
            <v>1100000</v>
          </cell>
          <cell r="P299">
            <v>1239690.6399999999</v>
          </cell>
          <cell r="V299">
            <v>1300000</v>
          </cell>
          <cell r="AB299">
            <v>1300000</v>
          </cell>
          <cell r="AE299">
            <v>1300000</v>
          </cell>
        </row>
        <row r="300">
          <cell r="N300">
            <v>88105.86</v>
          </cell>
          <cell r="O300">
            <v>195000</v>
          </cell>
          <cell r="P300">
            <v>127897.65333333334</v>
          </cell>
          <cell r="V300">
            <v>200000</v>
          </cell>
          <cell r="AB300">
            <v>200000</v>
          </cell>
          <cell r="AE300">
            <v>0</v>
          </cell>
        </row>
        <row r="301">
          <cell r="N301">
            <v>0</v>
          </cell>
          <cell r="O301">
            <v>0</v>
          </cell>
          <cell r="P301">
            <v>0</v>
          </cell>
          <cell r="V301">
            <v>0</v>
          </cell>
          <cell r="AB301">
            <v>0</v>
          </cell>
          <cell r="AE301">
            <v>0</v>
          </cell>
        </row>
        <row r="302">
          <cell r="N302">
            <v>3936720.02</v>
          </cell>
          <cell r="O302">
            <v>3300000</v>
          </cell>
          <cell r="P302">
            <v>3377327.7466666666</v>
          </cell>
          <cell r="V302">
            <v>3400000</v>
          </cell>
          <cell r="AB302">
            <v>3400000</v>
          </cell>
          <cell r="AE302">
            <v>3300000</v>
          </cell>
        </row>
        <row r="303">
          <cell r="N303">
            <v>0</v>
          </cell>
          <cell r="O303">
            <v>0</v>
          </cell>
          <cell r="P303">
            <v>0</v>
          </cell>
          <cell r="V303">
            <v>0</v>
          </cell>
          <cell r="AB303">
            <v>0</v>
          </cell>
          <cell r="AE303">
            <v>0</v>
          </cell>
        </row>
        <row r="304">
          <cell r="N304">
            <v>0</v>
          </cell>
          <cell r="O304">
            <v>0</v>
          </cell>
          <cell r="P304">
            <v>0</v>
          </cell>
          <cell r="V304">
            <v>0</v>
          </cell>
          <cell r="AB304">
            <v>0</v>
          </cell>
          <cell r="AE304">
            <v>0</v>
          </cell>
        </row>
        <row r="305">
          <cell r="N305">
            <v>2216021.5699999998</v>
          </cell>
          <cell r="O305">
            <v>1400000</v>
          </cell>
          <cell r="P305">
            <v>1957840.6933333334</v>
          </cell>
          <cell r="V305">
            <v>3095508</v>
          </cell>
          <cell r="AB305">
            <v>3095508</v>
          </cell>
          <cell r="AE305">
            <v>3095508</v>
          </cell>
        </row>
        <row r="306">
          <cell r="N306">
            <v>0</v>
          </cell>
          <cell r="O306">
            <v>0</v>
          </cell>
          <cell r="P306">
            <v>0</v>
          </cell>
          <cell r="V306">
            <v>0</v>
          </cell>
          <cell r="AB306">
            <v>0</v>
          </cell>
          <cell r="AE306">
            <v>0</v>
          </cell>
        </row>
        <row r="307">
          <cell r="N307"/>
          <cell r="O307">
            <v>365000</v>
          </cell>
          <cell r="P307">
            <v>418949.22666666663</v>
          </cell>
          <cell r="V307">
            <v>234540</v>
          </cell>
          <cell r="AB307">
            <v>184460</v>
          </cell>
          <cell r="AE307">
            <v>184460</v>
          </cell>
        </row>
        <row r="308">
          <cell r="N308">
            <v>0</v>
          </cell>
          <cell r="O308">
            <v>0</v>
          </cell>
          <cell r="P308">
            <v>0</v>
          </cell>
          <cell r="V308">
            <v>0</v>
          </cell>
          <cell r="AB308">
            <v>0</v>
          </cell>
          <cell r="AE308">
            <v>0</v>
          </cell>
        </row>
        <row r="309">
          <cell r="N309">
            <v>0</v>
          </cell>
          <cell r="O309">
            <v>0</v>
          </cell>
          <cell r="P309">
            <v>0</v>
          </cell>
          <cell r="V309">
            <v>0</v>
          </cell>
          <cell r="AB309">
            <v>0</v>
          </cell>
          <cell r="AE309">
            <v>0</v>
          </cell>
        </row>
        <row r="310">
          <cell r="N310">
            <v>0</v>
          </cell>
          <cell r="O310">
            <v>0</v>
          </cell>
          <cell r="P310">
            <v>0</v>
          </cell>
          <cell r="V310">
            <v>0</v>
          </cell>
          <cell r="AB310">
            <v>0</v>
          </cell>
          <cell r="AE310">
            <v>0</v>
          </cell>
        </row>
        <row r="311">
          <cell r="N311">
            <v>0</v>
          </cell>
          <cell r="O311">
            <v>0</v>
          </cell>
          <cell r="P311">
            <v>0</v>
          </cell>
          <cell r="V311">
            <v>0</v>
          </cell>
          <cell r="AB311">
            <v>0</v>
          </cell>
          <cell r="AE311">
            <v>0</v>
          </cell>
        </row>
        <row r="312">
          <cell r="N312">
            <v>109802.97</v>
          </cell>
          <cell r="O312">
            <v>150000</v>
          </cell>
          <cell r="P312">
            <v>186857.29333333333</v>
          </cell>
          <cell r="V312">
            <v>2210000</v>
          </cell>
          <cell r="AB312">
            <v>2210000</v>
          </cell>
          <cell r="AE312">
            <v>2210000</v>
          </cell>
        </row>
        <row r="313">
          <cell r="N313">
            <v>0</v>
          </cell>
          <cell r="O313">
            <v>0</v>
          </cell>
          <cell r="P313">
            <v>0</v>
          </cell>
          <cell r="V313">
            <v>0</v>
          </cell>
          <cell r="AB313">
            <v>0</v>
          </cell>
          <cell r="AE313">
            <v>0</v>
          </cell>
        </row>
        <row r="314">
          <cell r="N314">
            <v>268329.34000000003</v>
          </cell>
          <cell r="O314">
            <v>250000</v>
          </cell>
          <cell r="P314">
            <v>315869.13333333336</v>
          </cell>
          <cell r="V314">
            <v>300000</v>
          </cell>
          <cell r="AB314">
            <v>300000</v>
          </cell>
          <cell r="AE314">
            <v>300000</v>
          </cell>
        </row>
        <row r="315">
          <cell r="N315">
            <v>0</v>
          </cell>
          <cell r="O315">
            <v>0</v>
          </cell>
          <cell r="P315">
            <v>0</v>
          </cell>
          <cell r="V315">
            <v>0</v>
          </cell>
          <cell r="AB315">
            <v>0</v>
          </cell>
          <cell r="AE315">
            <v>0</v>
          </cell>
        </row>
        <row r="316">
          <cell r="N316">
            <v>13605.62</v>
          </cell>
          <cell r="O316">
            <v>30000</v>
          </cell>
          <cell r="P316">
            <v>4861.7466666666669</v>
          </cell>
          <cell r="V316">
            <v>30000</v>
          </cell>
          <cell r="AB316">
            <v>30000</v>
          </cell>
          <cell r="AE316">
            <v>30000</v>
          </cell>
        </row>
        <row r="317">
          <cell r="N317">
            <v>0</v>
          </cell>
          <cell r="O317">
            <v>0</v>
          </cell>
          <cell r="P317">
            <v>0</v>
          </cell>
          <cell r="V317">
            <v>0</v>
          </cell>
          <cell r="AB317">
            <v>0</v>
          </cell>
          <cell r="AE317">
            <v>0</v>
          </cell>
        </row>
        <row r="318">
          <cell r="N318">
            <v>0</v>
          </cell>
          <cell r="O318">
            <v>0</v>
          </cell>
          <cell r="P318">
            <v>0</v>
          </cell>
          <cell r="V318">
            <v>0</v>
          </cell>
          <cell r="AB318">
            <v>0</v>
          </cell>
          <cell r="AE318">
            <v>0</v>
          </cell>
        </row>
        <row r="319">
          <cell r="N319">
            <v>18076.099999999999</v>
          </cell>
          <cell r="O319">
            <v>25000</v>
          </cell>
          <cell r="P319">
            <v>25000</v>
          </cell>
          <cell r="V319">
            <v>20000</v>
          </cell>
          <cell r="AB319">
            <v>20000</v>
          </cell>
          <cell r="AE319">
            <v>20000</v>
          </cell>
        </row>
        <row r="320">
          <cell r="N320">
            <v>0</v>
          </cell>
          <cell r="O320">
            <v>0</v>
          </cell>
          <cell r="P320">
            <v>0</v>
          </cell>
          <cell r="V320">
            <v>0</v>
          </cell>
          <cell r="AB320">
            <v>0</v>
          </cell>
          <cell r="AE320">
            <v>0</v>
          </cell>
        </row>
        <row r="321">
          <cell r="N321">
            <v>680420.28</v>
          </cell>
          <cell r="O321">
            <v>450000</v>
          </cell>
          <cell r="P321">
            <v>447149</v>
          </cell>
          <cell r="V321">
            <v>200000</v>
          </cell>
          <cell r="AB321">
            <v>200000</v>
          </cell>
          <cell r="AE321">
            <v>200000</v>
          </cell>
        </row>
        <row r="322">
          <cell r="N322">
            <v>25695.33</v>
          </cell>
          <cell r="O322">
            <v>30000</v>
          </cell>
          <cell r="P322">
            <v>37180.653333333335</v>
          </cell>
          <cell r="V322">
            <v>30000</v>
          </cell>
          <cell r="AB322">
            <v>30000</v>
          </cell>
          <cell r="AE322">
            <v>30000</v>
          </cell>
        </row>
        <row r="323">
          <cell r="N323">
            <v>0</v>
          </cell>
          <cell r="O323">
            <v>0</v>
          </cell>
          <cell r="P323">
            <v>0</v>
          </cell>
          <cell r="V323">
            <v>0</v>
          </cell>
          <cell r="AB323">
            <v>0</v>
          </cell>
          <cell r="AE323">
            <v>0</v>
          </cell>
        </row>
        <row r="324">
          <cell r="N324">
            <v>1651361.14</v>
          </cell>
          <cell r="O324">
            <v>2300000</v>
          </cell>
          <cell r="P324">
            <v>1704589.4533333334</v>
          </cell>
          <cell r="V324">
            <v>2300000</v>
          </cell>
          <cell r="AB324">
            <v>2400000</v>
          </cell>
          <cell r="AE324">
            <v>2400000</v>
          </cell>
        </row>
        <row r="325">
          <cell r="N325">
            <v>0</v>
          </cell>
          <cell r="O325">
            <v>0</v>
          </cell>
          <cell r="P325">
            <v>0</v>
          </cell>
          <cell r="V325">
            <v>0</v>
          </cell>
          <cell r="AB325">
            <v>0</v>
          </cell>
          <cell r="AE325">
            <v>0</v>
          </cell>
        </row>
        <row r="326">
          <cell r="N326">
            <v>0</v>
          </cell>
          <cell r="O326">
            <v>0</v>
          </cell>
          <cell r="P326">
            <v>0</v>
          </cell>
          <cell r="V326">
            <v>0</v>
          </cell>
          <cell r="AB326">
            <v>0</v>
          </cell>
          <cell r="AE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V327">
            <v>0</v>
          </cell>
          <cell r="AB327">
            <v>0</v>
          </cell>
          <cell r="AE327">
            <v>0</v>
          </cell>
        </row>
        <row r="328">
          <cell r="N328">
            <v>0</v>
          </cell>
          <cell r="O328">
            <v>0</v>
          </cell>
          <cell r="P328">
            <v>0</v>
          </cell>
          <cell r="V328">
            <v>0</v>
          </cell>
          <cell r="AB328">
            <v>0</v>
          </cell>
          <cell r="AE328">
            <v>0</v>
          </cell>
        </row>
        <row r="329">
          <cell r="N329">
            <v>0</v>
          </cell>
          <cell r="O329">
            <v>0</v>
          </cell>
          <cell r="P329">
            <v>0</v>
          </cell>
          <cell r="V329">
            <v>0</v>
          </cell>
          <cell r="AB329">
            <v>0</v>
          </cell>
          <cell r="AE329">
            <v>0</v>
          </cell>
        </row>
        <row r="330">
          <cell r="N330">
            <v>99584.95</v>
          </cell>
          <cell r="O330">
            <v>50000</v>
          </cell>
          <cell r="P330">
            <v>33628.333333333336</v>
          </cell>
          <cell r="V330">
            <v>50000</v>
          </cell>
          <cell r="AB330">
            <v>50000</v>
          </cell>
          <cell r="AE330">
            <v>50000</v>
          </cell>
        </row>
        <row r="331">
          <cell r="N331">
            <v>0</v>
          </cell>
          <cell r="O331">
            <v>0</v>
          </cell>
          <cell r="P331">
            <v>0</v>
          </cell>
          <cell r="V331">
            <v>0</v>
          </cell>
          <cell r="AB331">
            <v>0</v>
          </cell>
          <cell r="AE331">
            <v>0</v>
          </cell>
        </row>
        <row r="332">
          <cell r="N332">
            <v>0</v>
          </cell>
          <cell r="O332">
            <v>0</v>
          </cell>
          <cell r="P332">
            <v>0</v>
          </cell>
          <cell r="V332">
            <v>0</v>
          </cell>
          <cell r="AB332">
            <v>0</v>
          </cell>
          <cell r="AE332">
            <v>0</v>
          </cell>
        </row>
        <row r="333">
          <cell r="N333">
            <v>200234.34</v>
          </cell>
          <cell r="O333">
            <v>166000</v>
          </cell>
          <cell r="P333">
            <v>205738.58666666667</v>
          </cell>
          <cell r="V333">
            <v>166000</v>
          </cell>
          <cell r="AB333">
            <v>170000</v>
          </cell>
          <cell r="AE333">
            <v>170000</v>
          </cell>
        </row>
        <row r="334">
          <cell r="N334">
            <v>0</v>
          </cell>
          <cell r="O334">
            <v>0</v>
          </cell>
          <cell r="P334">
            <v>0</v>
          </cell>
          <cell r="V334">
            <v>0</v>
          </cell>
          <cell r="AB334">
            <v>0</v>
          </cell>
          <cell r="AE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V335">
            <v>0</v>
          </cell>
          <cell r="AB335">
            <v>0</v>
          </cell>
          <cell r="AE335">
            <v>0</v>
          </cell>
        </row>
        <row r="336">
          <cell r="N336">
            <v>0</v>
          </cell>
          <cell r="O336">
            <v>0</v>
          </cell>
          <cell r="P336">
            <v>0</v>
          </cell>
          <cell r="V336">
            <v>0</v>
          </cell>
          <cell r="AB336">
            <v>0</v>
          </cell>
          <cell r="AE336">
            <v>0</v>
          </cell>
        </row>
        <row r="337">
          <cell r="N337">
            <v>55672.67</v>
          </cell>
          <cell r="O337">
            <v>50000</v>
          </cell>
          <cell r="P337">
            <v>57000</v>
          </cell>
          <cell r="V337">
            <v>57000</v>
          </cell>
          <cell r="AB337">
            <v>57000</v>
          </cell>
          <cell r="AE337">
            <v>57000</v>
          </cell>
        </row>
        <row r="338">
          <cell r="N338">
            <v>0</v>
          </cell>
          <cell r="O338">
            <v>0</v>
          </cell>
          <cell r="P338">
            <v>0</v>
          </cell>
          <cell r="V338">
            <v>0</v>
          </cell>
          <cell r="AB338">
            <v>0</v>
          </cell>
          <cell r="AE338">
            <v>0</v>
          </cell>
        </row>
        <row r="339">
          <cell r="N339">
            <v>41230.199999999997</v>
          </cell>
          <cell r="O339">
            <v>50000</v>
          </cell>
          <cell r="P339">
            <v>50000</v>
          </cell>
          <cell r="V339">
            <v>55000</v>
          </cell>
          <cell r="AB339">
            <v>55000</v>
          </cell>
          <cell r="AE339">
            <v>55000</v>
          </cell>
        </row>
        <row r="340">
          <cell r="N340">
            <v>0</v>
          </cell>
          <cell r="O340">
            <v>0</v>
          </cell>
          <cell r="P340">
            <v>0</v>
          </cell>
          <cell r="V340">
            <v>0</v>
          </cell>
          <cell r="AB340">
            <v>0</v>
          </cell>
          <cell r="AE340">
            <v>0</v>
          </cell>
        </row>
        <row r="341">
          <cell r="N341">
            <v>0</v>
          </cell>
          <cell r="O341">
            <v>0</v>
          </cell>
          <cell r="P341">
            <v>0</v>
          </cell>
          <cell r="V341">
            <v>0</v>
          </cell>
          <cell r="AB341">
            <v>0</v>
          </cell>
          <cell r="AE341">
            <v>0</v>
          </cell>
        </row>
        <row r="342">
          <cell r="N342">
            <v>2542106.81</v>
          </cell>
          <cell r="O342">
            <v>3273897.79</v>
          </cell>
          <cell r="P342">
            <v>3338641.8666666667</v>
          </cell>
          <cell r="V342">
            <v>3845000</v>
          </cell>
          <cell r="AB342">
            <v>4255000</v>
          </cell>
          <cell r="AE342">
            <v>4265000</v>
          </cell>
        </row>
        <row r="343">
          <cell r="N343">
            <v>3983638.0799999996</v>
          </cell>
          <cell r="O343">
            <v>4078000</v>
          </cell>
          <cell r="P343">
            <v>4527610.4266666668</v>
          </cell>
          <cell r="V343">
            <v>4111000</v>
          </cell>
          <cell r="AB343">
            <v>4134000</v>
          </cell>
          <cell r="AE343">
            <v>4160000</v>
          </cell>
        </row>
        <row r="344">
          <cell r="N344">
            <v>0</v>
          </cell>
          <cell r="O344">
            <v>0</v>
          </cell>
          <cell r="P344">
            <v>0</v>
          </cell>
          <cell r="V344">
            <v>0</v>
          </cell>
          <cell r="AB344">
            <v>0</v>
          </cell>
          <cell r="AE344">
            <v>0</v>
          </cell>
        </row>
        <row r="345">
          <cell r="N345">
            <v>9159582.2699999996</v>
          </cell>
          <cell r="O345">
            <v>7604500</v>
          </cell>
          <cell r="P345">
            <v>8132915.4533333331</v>
          </cell>
          <cell r="V345">
            <v>8500000</v>
          </cell>
          <cell r="AB345">
            <v>8653000</v>
          </cell>
          <cell r="AE345">
            <v>8808754</v>
          </cell>
        </row>
        <row r="346">
          <cell r="N346">
            <v>0</v>
          </cell>
          <cell r="O346">
            <v>0</v>
          </cell>
          <cell r="P346">
            <v>0</v>
          </cell>
          <cell r="V346">
            <v>0</v>
          </cell>
          <cell r="AB346">
            <v>0</v>
          </cell>
          <cell r="AE346">
            <v>0</v>
          </cell>
        </row>
        <row r="347">
          <cell r="N347">
            <v>4480826.24</v>
          </cell>
          <cell r="O347">
            <v>5500000</v>
          </cell>
          <cell r="P347">
            <v>7799737.2666666666</v>
          </cell>
          <cell r="V347">
            <v>9387796</v>
          </cell>
          <cell r="AB347">
            <v>9387796</v>
          </cell>
          <cell r="AE347">
            <v>9387796</v>
          </cell>
        </row>
        <row r="348">
          <cell r="N348">
            <v>754069.88</v>
          </cell>
          <cell r="O348">
            <v>1315000</v>
          </cell>
          <cell r="P348">
            <v>944919.85333333339</v>
          </cell>
          <cell r="V348">
            <v>1440000</v>
          </cell>
          <cell r="AB348">
            <v>1473400</v>
          </cell>
          <cell r="AE348">
            <v>1507221.2</v>
          </cell>
        </row>
        <row r="349">
          <cell r="N349">
            <v>0</v>
          </cell>
          <cell r="O349">
            <v>0</v>
          </cell>
          <cell r="P349">
            <v>0</v>
          </cell>
          <cell r="V349">
            <v>0</v>
          </cell>
          <cell r="AB349">
            <v>0</v>
          </cell>
          <cell r="AE349">
            <v>0</v>
          </cell>
        </row>
        <row r="350">
          <cell r="N350">
            <v>0</v>
          </cell>
          <cell r="O350">
            <v>10000</v>
          </cell>
          <cell r="P350">
            <v>0</v>
          </cell>
          <cell r="V350">
            <v>10000</v>
          </cell>
          <cell r="AB350">
            <v>10000</v>
          </cell>
          <cell r="AE350">
            <v>10000</v>
          </cell>
        </row>
        <row r="351">
          <cell r="N351">
            <v>57443.55</v>
          </cell>
          <cell r="O351">
            <v>1232979</v>
          </cell>
          <cell r="P351">
            <v>28645.600000000002</v>
          </cell>
          <cell r="V351">
            <v>932979</v>
          </cell>
          <cell r="AB351">
            <v>32979</v>
          </cell>
          <cell r="AE351">
            <v>32979</v>
          </cell>
        </row>
        <row r="352">
          <cell r="N352">
            <v>0</v>
          </cell>
          <cell r="O352">
            <v>0</v>
          </cell>
          <cell r="P352">
            <v>0</v>
          </cell>
          <cell r="V352">
            <v>0</v>
          </cell>
          <cell r="AB352">
            <v>0</v>
          </cell>
          <cell r="AE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V353">
            <v>0</v>
          </cell>
          <cell r="AB353">
            <v>0</v>
          </cell>
          <cell r="AE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V354">
            <v>0</v>
          </cell>
          <cell r="AB354">
            <v>0</v>
          </cell>
          <cell r="AE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V355">
            <v>0</v>
          </cell>
          <cell r="AB355">
            <v>0</v>
          </cell>
          <cell r="AE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V356">
            <v>0</v>
          </cell>
          <cell r="AB356">
            <v>0</v>
          </cell>
          <cell r="AE356">
            <v>0</v>
          </cell>
        </row>
        <row r="357">
          <cell r="N357">
            <v>0</v>
          </cell>
          <cell r="O357">
            <v>0</v>
          </cell>
          <cell r="P357">
            <v>0</v>
          </cell>
          <cell r="V357">
            <v>0</v>
          </cell>
          <cell r="AB357">
            <v>0</v>
          </cell>
          <cell r="AE357">
            <v>0</v>
          </cell>
        </row>
        <row r="358">
          <cell r="N358">
            <v>0</v>
          </cell>
          <cell r="O358">
            <v>0</v>
          </cell>
          <cell r="P358">
            <v>0</v>
          </cell>
          <cell r="V358">
            <v>600000</v>
          </cell>
          <cell r="AB358">
            <v>600000</v>
          </cell>
          <cell r="AE358">
            <v>600000</v>
          </cell>
        </row>
        <row r="359">
          <cell r="N359">
            <v>0</v>
          </cell>
          <cell r="O359">
            <v>0</v>
          </cell>
          <cell r="P359">
            <v>0</v>
          </cell>
          <cell r="V359">
            <v>0</v>
          </cell>
          <cell r="AB359">
            <v>0</v>
          </cell>
          <cell r="AE359">
            <v>0</v>
          </cell>
        </row>
        <row r="360">
          <cell r="N360">
            <v>477979.04000000004</v>
          </cell>
          <cell r="O360">
            <v>1593365</v>
          </cell>
          <cell r="P360">
            <v>250969.54666666666</v>
          </cell>
          <cell r="V360">
            <v>2093365</v>
          </cell>
          <cell r="AB360">
            <v>2093365</v>
          </cell>
          <cell r="AE360">
            <v>2093365</v>
          </cell>
        </row>
        <row r="361">
          <cell r="N361">
            <v>0</v>
          </cell>
          <cell r="O361">
            <v>0</v>
          </cell>
          <cell r="P361">
            <v>0</v>
          </cell>
          <cell r="V361">
            <v>0</v>
          </cell>
          <cell r="AB361">
            <v>0</v>
          </cell>
          <cell r="AE361">
            <v>0</v>
          </cell>
        </row>
        <row r="362">
          <cell r="N362">
            <v>0</v>
          </cell>
          <cell r="O362">
            <v>0</v>
          </cell>
          <cell r="P362">
            <v>0</v>
          </cell>
          <cell r="V362">
            <v>0</v>
          </cell>
          <cell r="AB362">
            <v>0</v>
          </cell>
          <cell r="AE362">
            <v>0</v>
          </cell>
        </row>
        <row r="363">
          <cell r="N363">
            <v>1382454.94</v>
          </cell>
          <cell r="O363">
            <v>1471000</v>
          </cell>
          <cell r="P363">
            <v>1666788</v>
          </cell>
          <cell r="V363">
            <v>1666788</v>
          </cell>
          <cell r="AB363">
            <v>1666788</v>
          </cell>
          <cell r="AE363">
            <v>1666788</v>
          </cell>
        </row>
        <row r="364">
          <cell r="N364">
            <v>10881.04</v>
          </cell>
          <cell r="O364">
            <v>10000</v>
          </cell>
          <cell r="P364">
            <v>10000</v>
          </cell>
          <cell r="V364">
            <v>20000</v>
          </cell>
          <cell r="AB364">
            <v>20000</v>
          </cell>
          <cell r="AE364">
            <v>20000</v>
          </cell>
        </row>
        <row r="365">
          <cell r="N365">
            <v>370782.07</v>
          </cell>
          <cell r="O365">
            <v>503504</v>
          </cell>
          <cell r="P365">
            <v>536504</v>
          </cell>
          <cell r="V365">
            <v>536504</v>
          </cell>
          <cell r="AB365">
            <v>536504</v>
          </cell>
          <cell r="AE365">
            <v>536504</v>
          </cell>
        </row>
        <row r="366">
          <cell r="N366">
            <v>0</v>
          </cell>
          <cell r="O366">
            <v>0</v>
          </cell>
          <cell r="P366"/>
          <cell r="V366">
            <v>0</v>
          </cell>
          <cell r="AB366">
            <v>0</v>
          </cell>
          <cell r="AE366">
            <v>0</v>
          </cell>
        </row>
        <row r="367">
          <cell r="N367">
            <v>281111.11</v>
          </cell>
          <cell r="O367">
            <v>300000</v>
          </cell>
          <cell r="P367">
            <v>300000</v>
          </cell>
          <cell r="V367">
            <v>300000</v>
          </cell>
          <cell r="AB367">
            <v>300000</v>
          </cell>
          <cell r="AE367">
            <v>300000</v>
          </cell>
        </row>
        <row r="368">
          <cell r="N368">
            <v>0</v>
          </cell>
          <cell r="O368">
            <v>0</v>
          </cell>
          <cell r="P368">
            <v>0</v>
          </cell>
          <cell r="V368">
            <v>0</v>
          </cell>
          <cell r="AB368">
            <v>0</v>
          </cell>
          <cell r="AE368">
            <v>0</v>
          </cell>
        </row>
        <row r="369">
          <cell r="N369">
            <v>0</v>
          </cell>
          <cell r="O369">
            <v>0</v>
          </cell>
          <cell r="P369">
            <v>0</v>
          </cell>
          <cell r="V369">
            <v>0</v>
          </cell>
          <cell r="AB369">
            <v>0</v>
          </cell>
          <cell r="AE369">
            <v>0</v>
          </cell>
        </row>
        <row r="370">
          <cell r="N370">
            <v>88805.04</v>
          </cell>
          <cell r="O370">
            <v>107000</v>
          </cell>
          <cell r="P370">
            <v>107000</v>
          </cell>
          <cell r="V370">
            <v>107000</v>
          </cell>
          <cell r="AB370">
            <v>107000</v>
          </cell>
          <cell r="AE370">
            <v>107000</v>
          </cell>
        </row>
        <row r="371">
          <cell r="N371">
            <v>730.93</v>
          </cell>
          <cell r="O371">
            <v>1000</v>
          </cell>
          <cell r="P371">
            <v>1000</v>
          </cell>
          <cell r="V371">
            <v>1000</v>
          </cell>
          <cell r="AB371">
            <v>1000</v>
          </cell>
          <cell r="AE371">
            <v>1000</v>
          </cell>
        </row>
        <row r="372">
          <cell r="N372">
            <v>0</v>
          </cell>
          <cell r="O372">
            <v>0</v>
          </cell>
          <cell r="P372">
            <v>0</v>
          </cell>
          <cell r="V372">
            <v>0</v>
          </cell>
          <cell r="AB372">
            <v>0</v>
          </cell>
          <cell r="AE372">
            <v>0</v>
          </cell>
        </row>
        <row r="373">
          <cell r="N373">
            <v>0</v>
          </cell>
          <cell r="O373">
            <v>0</v>
          </cell>
          <cell r="P373">
            <v>0</v>
          </cell>
          <cell r="V373">
            <v>0</v>
          </cell>
          <cell r="AB373">
            <v>0</v>
          </cell>
          <cell r="AE373">
            <v>0</v>
          </cell>
        </row>
        <row r="374">
          <cell r="N374">
            <v>0</v>
          </cell>
          <cell r="O374">
            <v>0</v>
          </cell>
          <cell r="P374">
            <v>0</v>
          </cell>
          <cell r="V374">
            <v>0</v>
          </cell>
          <cell r="AB374">
            <v>0</v>
          </cell>
          <cell r="AE374">
            <v>0</v>
          </cell>
        </row>
        <row r="375">
          <cell r="N375">
            <v>0</v>
          </cell>
          <cell r="O375">
            <v>0</v>
          </cell>
          <cell r="P375">
            <v>0</v>
          </cell>
          <cell r="V375">
            <v>0</v>
          </cell>
          <cell r="AB375">
            <v>0</v>
          </cell>
          <cell r="AE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V376">
            <v>0</v>
          </cell>
          <cell r="AB376">
            <v>0</v>
          </cell>
          <cell r="AE376">
            <v>0</v>
          </cell>
        </row>
        <row r="377">
          <cell r="N377">
            <v>1236123.6199999999</v>
          </cell>
          <cell r="O377">
            <v>1460000</v>
          </cell>
          <cell r="P377">
            <v>1342547.5066666666</v>
          </cell>
          <cell r="V377">
            <v>1930082</v>
          </cell>
          <cell r="AB377">
            <v>1930082</v>
          </cell>
          <cell r="AE377">
            <v>1920082</v>
          </cell>
        </row>
        <row r="378">
          <cell r="N378">
            <v>0</v>
          </cell>
          <cell r="O378">
            <v>0</v>
          </cell>
          <cell r="P378">
            <v>0</v>
          </cell>
          <cell r="V378">
            <v>0</v>
          </cell>
          <cell r="AB378">
            <v>0</v>
          </cell>
          <cell r="AE378">
            <v>0</v>
          </cell>
        </row>
        <row r="379">
          <cell r="N379">
            <v>381.19</v>
          </cell>
          <cell r="O379">
            <v>2000</v>
          </cell>
          <cell r="P379">
            <v>498.68</v>
          </cell>
          <cell r="V379">
            <v>1000</v>
          </cell>
          <cell r="AB379">
            <v>2066.7286619999991</v>
          </cell>
          <cell r="AE379">
            <v>2066.7286619999991</v>
          </cell>
        </row>
        <row r="380">
          <cell r="N380">
            <v>0</v>
          </cell>
          <cell r="O380">
            <v>0</v>
          </cell>
          <cell r="P380">
            <v>0</v>
          </cell>
          <cell r="V380">
            <v>0</v>
          </cell>
          <cell r="AB380">
            <v>0</v>
          </cell>
          <cell r="AE380">
            <v>0</v>
          </cell>
        </row>
        <row r="381">
          <cell r="N381"/>
          <cell r="O381">
            <v>0</v>
          </cell>
          <cell r="P381">
            <v>0</v>
          </cell>
          <cell r="V381">
            <v>0</v>
          </cell>
          <cell r="AB381">
            <v>0</v>
          </cell>
          <cell r="AE381">
            <v>0</v>
          </cell>
        </row>
        <row r="382">
          <cell r="N382">
            <v>435607.37</v>
          </cell>
          <cell r="O382">
            <v>800000</v>
          </cell>
          <cell r="P382">
            <v>603044.10666666669</v>
          </cell>
          <cell r="V382">
            <v>1000000</v>
          </cell>
          <cell r="AB382">
            <v>1059000</v>
          </cell>
          <cell r="AE382">
            <v>1118162</v>
          </cell>
        </row>
        <row r="383">
          <cell r="N383">
            <v>54.7</v>
          </cell>
          <cell r="O383">
            <v>100000</v>
          </cell>
          <cell r="P383">
            <v>100000</v>
          </cell>
          <cell r="V383">
            <v>100000</v>
          </cell>
          <cell r="AB383">
            <v>100000</v>
          </cell>
          <cell r="AE383">
            <v>100000</v>
          </cell>
        </row>
        <row r="384">
          <cell r="N384">
            <v>0</v>
          </cell>
          <cell r="O384">
            <v>0</v>
          </cell>
          <cell r="P384">
            <v>0</v>
          </cell>
          <cell r="V384">
            <v>0</v>
          </cell>
          <cell r="AB384">
            <v>0</v>
          </cell>
          <cell r="AE384">
            <v>0</v>
          </cell>
        </row>
        <row r="385">
          <cell r="N385">
            <v>47819.4</v>
          </cell>
          <cell r="O385">
            <v>0</v>
          </cell>
          <cell r="P385">
            <v>46531.146666666667</v>
          </cell>
          <cell r="V385">
            <v>225340.79999999999</v>
          </cell>
          <cell r="AB385">
            <v>225340.79999999999</v>
          </cell>
          <cell r="AE385">
            <v>225340.79999999999</v>
          </cell>
        </row>
        <row r="386">
          <cell r="N386">
            <v>131432.98000000001</v>
          </cell>
          <cell r="O386">
            <v>0</v>
          </cell>
          <cell r="P386">
            <v>49702.78666666666</v>
          </cell>
          <cell r="V386">
            <v>131432.98000000001</v>
          </cell>
          <cell r="AB386">
            <v>131432.98000000001</v>
          </cell>
          <cell r="AE386">
            <v>131432.98000000001</v>
          </cell>
        </row>
        <row r="387">
          <cell r="N387">
            <v>223299.1</v>
          </cell>
          <cell r="O387">
            <v>0</v>
          </cell>
          <cell r="P387">
            <v>25896.600000000002</v>
          </cell>
          <cell r="V387">
            <v>223299.1</v>
          </cell>
          <cell r="AB387">
            <v>223299.1</v>
          </cell>
          <cell r="AE387">
            <v>223299.1</v>
          </cell>
        </row>
        <row r="388">
          <cell r="N388">
            <v>0</v>
          </cell>
          <cell r="O388">
            <v>0</v>
          </cell>
          <cell r="P388">
            <v>0</v>
          </cell>
          <cell r="V388">
            <v>0</v>
          </cell>
          <cell r="AB388">
            <v>0</v>
          </cell>
          <cell r="AE388">
            <v>0</v>
          </cell>
        </row>
        <row r="389">
          <cell r="N389">
            <v>2095</v>
          </cell>
          <cell r="O389">
            <v>8142</v>
          </cell>
          <cell r="P389">
            <v>4666.6533333333327</v>
          </cell>
          <cell r="V389">
            <v>3500</v>
          </cell>
          <cell r="AB389">
            <v>3500</v>
          </cell>
          <cell r="AE389">
            <v>3500</v>
          </cell>
        </row>
        <row r="390">
          <cell r="N390">
            <v>0</v>
          </cell>
          <cell r="O390">
            <v>0</v>
          </cell>
          <cell r="P390">
            <v>0</v>
          </cell>
          <cell r="V390">
            <v>0</v>
          </cell>
          <cell r="AB390">
            <v>0</v>
          </cell>
          <cell r="AE390">
            <v>0</v>
          </cell>
        </row>
        <row r="391">
          <cell r="N391">
            <v>1191998.3899999999</v>
          </cell>
          <cell r="O391">
            <v>1540000</v>
          </cell>
          <cell r="P391">
            <v>1192495.0933333333</v>
          </cell>
          <cell r="V391">
            <v>1540000</v>
          </cell>
          <cell r="AB391">
            <v>1540000</v>
          </cell>
          <cell r="AE391">
            <v>1540000</v>
          </cell>
        </row>
        <row r="392">
          <cell r="N392">
            <v>0</v>
          </cell>
          <cell r="O392">
            <v>0</v>
          </cell>
          <cell r="P392">
            <v>0</v>
          </cell>
          <cell r="V392">
            <v>0</v>
          </cell>
          <cell r="AB392">
            <v>0</v>
          </cell>
          <cell r="AE392">
            <v>0</v>
          </cell>
        </row>
        <row r="393">
          <cell r="N393">
            <v>1303.25</v>
          </cell>
          <cell r="O393">
            <v>1500</v>
          </cell>
          <cell r="P393">
            <v>736</v>
          </cell>
          <cell r="V393">
            <v>2000</v>
          </cell>
          <cell r="AB393">
            <v>2000</v>
          </cell>
          <cell r="AE393">
            <v>2000</v>
          </cell>
        </row>
        <row r="394">
          <cell r="N394">
            <v>0</v>
          </cell>
          <cell r="O394">
            <v>0</v>
          </cell>
          <cell r="P394">
            <v>0</v>
          </cell>
          <cell r="V394">
            <v>0</v>
          </cell>
          <cell r="AB394">
            <v>0</v>
          </cell>
          <cell r="AE394">
            <v>0</v>
          </cell>
        </row>
        <row r="395">
          <cell r="N395">
            <v>416254.59</v>
          </cell>
          <cell r="O395">
            <v>500500</v>
          </cell>
          <cell r="P395">
            <v>419292.26666666666</v>
          </cell>
          <cell r="V395">
            <v>300500</v>
          </cell>
          <cell r="AB395">
            <v>305900</v>
          </cell>
          <cell r="AE395">
            <v>311397.2</v>
          </cell>
        </row>
        <row r="396">
          <cell r="N396">
            <v>0</v>
          </cell>
          <cell r="O396">
            <v>0</v>
          </cell>
          <cell r="P396">
            <v>0</v>
          </cell>
          <cell r="V396">
            <v>0</v>
          </cell>
          <cell r="AB396">
            <v>0</v>
          </cell>
          <cell r="AE396">
            <v>0</v>
          </cell>
        </row>
        <row r="397">
          <cell r="N397">
            <v>9264211.0500000007</v>
          </cell>
          <cell r="O397">
            <v>9264211.0500000007</v>
          </cell>
          <cell r="P397">
            <v>9264211.0533333328</v>
          </cell>
          <cell r="V397">
            <v>9264211.0500000007</v>
          </cell>
          <cell r="AB397">
            <v>9264211.0500000007</v>
          </cell>
          <cell r="AE397">
            <v>9264211.0500000007</v>
          </cell>
        </row>
        <row r="398">
          <cell r="N398">
            <v>169570.91999999998</v>
          </cell>
          <cell r="O398">
            <v>80016.37</v>
          </cell>
          <cell r="P398">
            <v>80016.373333333337</v>
          </cell>
          <cell r="V398">
            <v>67119.25</v>
          </cell>
          <cell r="AB398">
            <v>67119.25</v>
          </cell>
          <cell r="AE398">
            <v>67119.25</v>
          </cell>
        </row>
        <row r="399">
          <cell r="N399">
            <v>0</v>
          </cell>
          <cell r="O399">
            <v>0</v>
          </cell>
          <cell r="P399">
            <v>0</v>
          </cell>
          <cell r="V399">
            <v>0</v>
          </cell>
          <cell r="AB399">
            <v>0</v>
          </cell>
          <cell r="AE399">
            <v>0</v>
          </cell>
        </row>
        <row r="400">
          <cell r="N400">
            <v>266433.73</v>
          </cell>
          <cell r="O400">
            <v>225000</v>
          </cell>
          <cell r="P400">
            <v>710205.42666666664</v>
          </cell>
          <cell r="V400">
            <v>655000</v>
          </cell>
          <cell r="AB400">
            <v>666700</v>
          </cell>
          <cell r="AE400">
            <v>678610.6</v>
          </cell>
        </row>
        <row r="401">
          <cell r="N401">
            <v>0</v>
          </cell>
          <cell r="O401">
            <v>0</v>
          </cell>
          <cell r="P401">
            <v>0</v>
          </cell>
          <cell r="V401">
            <v>0</v>
          </cell>
          <cell r="AB401">
            <v>0</v>
          </cell>
          <cell r="AE401">
            <v>0</v>
          </cell>
        </row>
        <row r="402">
          <cell r="N402">
            <v>419819.13</v>
          </cell>
          <cell r="O402">
            <v>723000</v>
          </cell>
          <cell r="P402">
            <v>723000</v>
          </cell>
          <cell r="V402">
            <v>723000</v>
          </cell>
          <cell r="AB402">
            <v>723000</v>
          </cell>
          <cell r="AE402">
            <v>723000</v>
          </cell>
        </row>
        <row r="403">
          <cell r="N403">
            <v>0</v>
          </cell>
          <cell r="O403">
            <v>0</v>
          </cell>
          <cell r="P403">
            <v>0</v>
          </cell>
          <cell r="V403">
            <v>0</v>
          </cell>
          <cell r="AB403">
            <v>0</v>
          </cell>
          <cell r="AE403">
            <v>0</v>
          </cell>
        </row>
        <row r="404">
          <cell r="N404">
            <v>1461371.74</v>
          </cell>
          <cell r="O404">
            <v>1588000</v>
          </cell>
          <cell r="P404">
            <v>1588000</v>
          </cell>
          <cell r="V404">
            <v>1605000</v>
          </cell>
          <cell r="AB404">
            <v>1640000</v>
          </cell>
          <cell r="AE404">
            <v>1295000</v>
          </cell>
        </row>
        <row r="405">
          <cell r="N405">
            <v>0</v>
          </cell>
          <cell r="O405">
            <v>0</v>
          </cell>
          <cell r="P405">
            <v>0</v>
          </cell>
          <cell r="V405">
            <v>0</v>
          </cell>
          <cell r="AB405">
            <v>0</v>
          </cell>
          <cell r="AE405">
            <v>0</v>
          </cell>
        </row>
        <row r="406">
          <cell r="N406">
            <v>826409.89</v>
          </cell>
          <cell r="O406">
            <v>130000</v>
          </cell>
          <cell r="P406">
            <v>227416.42666666667</v>
          </cell>
          <cell r="V406">
            <v>15000</v>
          </cell>
          <cell r="AB406">
            <v>15000</v>
          </cell>
          <cell r="AE406">
            <v>15000</v>
          </cell>
        </row>
        <row r="407">
          <cell r="N407">
            <v>0</v>
          </cell>
          <cell r="O407">
            <v>0</v>
          </cell>
          <cell r="P407">
            <v>0</v>
          </cell>
          <cell r="V407">
            <v>0</v>
          </cell>
          <cell r="AB407">
            <v>0</v>
          </cell>
          <cell r="AE407">
            <v>0</v>
          </cell>
        </row>
        <row r="408">
          <cell r="N408">
            <v>0</v>
          </cell>
          <cell r="O408">
            <v>0</v>
          </cell>
          <cell r="P408">
            <v>0</v>
          </cell>
          <cell r="V408">
            <v>0</v>
          </cell>
          <cell r="AB408">
            <v>0</v>
          </cell>
          <cell r="AE408">
            <v>0</v>
          </cell>
        </row>
        <row r="409">
          <cell r="N409">
            <v>0</v>
          </cell>
          <cell r="O409">
            <v>0</v>
          </cell>
          <cell r="P409">
            <v>0</v>
          </cell>
          <cell r="V409">
            <v>0</v>
          </cell>
          <cell r="AB409">
            <v>0</v>
          </cell>
          <cell r="AE409">
            <v>0</v>
          </cell>
        </row>
        <row r="410">
          <cell r="N410">
            <v>129471377.02</v>
          </cell>
          <cell r="O410">
            <v>123986984.16</v>
          </cell>
          <cell r="P410">
            <v>133823627</v>
          </cell>
          <cell r="V410">
            <v>134943783</v>
          </cell>
          <cell r="AB410">
            <v>135390783</v>
          </cell>
          <cell r="AE410">
            <v>135754563</v>
          </cell>
        </row>
        <row r="411">
          <cell r="N411">
            <v>35414132.200000003</v>
          </cell>
          <cell r="O411">
            <v>34965025.07</v>
          </cell>
          <cell r="P411">
            <v>37404538</v>
          </cell>
          <cell r="V411">
            <v>38932886</v>
          </cell>
          <cell r="AB411">
            <v>39128800</v>
          </cell>
          <cell r="AE411">
            <v>39213782</v>
          </cell>
        </row>
        <row r="412">
          <cell r="N412">
            <v>11932.01</v>
          </cell>
          <cell r="O412">
            <v>17898</v>
          </cell>
          <cell r="P412"/>
          <cell r="V412">
            <v>0</v>
          </cell>
          <cell r="AB412">
            <v>0</v>
          </cell>
          <cell r="AE412">
            <v>0</v>
          </cell>
        </row>
        <row r="413">
          <cell r="N413">
            <v>0</v>
          </cell>
          <cell r="O413">
            <v>0</v>
          </cell>
          <cell r="P413"/>
          <cell r="V413">
            <v>0</v>
          </cell>
          <cell r="AB413">
            <v>0</v>
          </cell>
          <cell r="AE413">
            <v>0</v>
          </cell>
        </row>
        <row r="414">
          <cell r="N414">
            <v>27778051.870000001</v>
          </cell>
          <cell r="O414">
            <v>25299184</v>
          </cell>
          <cell r="P414">
            <v>29064530</v>
          </cell>
          <cell r="V414">
            <v>29344214</v>
          </cell>
          <cell r="AB414">
            <v>29474570</v>
          </cell>
          <cell r="AE414">
            <v>29576294</v>
          </cell>
        </row>
        <row r="415">
          <cell r="N415">
            <v>2377007.9</v>
          </cell>
          <cell r="O415">
            <v>2234056</v>
          </cell>
          <cell r="P415">
            <v>2774699</v>
          </cell>
          <cell r="V415">
            <v>2990695</v>
          </cell>
          <cell r="AB415">
            <v>3018097</v>
          </cell>
          <cell r="AE415">
            <v>3026530</v>
          </cell>
        </row>
        <row r="416">
          <cell r="N416">
            <v>0</v>
          </cell>
          <cell r="O416">
            <v>0</v>
          </cell>
          <cell r="P416"/>
          <cell r="V416">
            <v>0</v>
          </cell>
          <cell r="AB416">
            <v>0</v>
          </cell>
          <cell r="AE416">
            <v>0</v>
          </cell>
        </row>
        <row r="417">
          <cell r="N417">
            <v>0</v>
          </cell>
          <cell r="O417">
            <v>0</v>
          </cell>
          <cell r="P417"/>
          <cell r="V417">
            <v>0</v>
          </cell>
          <cell r="AB417">
            <v>0</v>
          </cell>
          <cell r="AE417">
            <v>0</v>
          </cell>
        </row>
        <row r="418">
          <cell r="N418">
            <v>178508000.62</v>
          </cell>
          <cell r="O418">
            <v>164642334</v>
          </cell>
          <cell r="P418">
            <v>191677952</v>
          </cell>
          <cell r="V418">
            <v>194356923</v>
          </cell>
          <cell r="AB418">
            <v>195331044</v>
          </cell>
          <cell r="AE418">
            <v>196679350</v>
          </cell>
        </row>
        <row r="419">
          <cell r="N419">
            <v>20428536.219999999</v>
          </cell>
          <cell r="O419">
            <v>20492973</v>
          </cell>
          <cell r="P419">
            <v>21343293</v>
          </cell>
          <cell r="V419">
            <v>22854374</v>
          </cell>
          <cell r="AB419">
            <v>23123374</v>
          </cell>
          <cell r="AE419">
            <v>23183670</v>
          </cell>
        </row>
        <row r="420">
          <cell r="N420">
            <v>0</v>
          </cell>
          <cell r="O420">
            <v>0</v>
          </cell>
          <cell r="P420"/>
          <cell r="V420">
            <v>0</v>
          </cell>
          <cell r="AB420">
            <v>0</v>
          </cell>
          <cell r="AE420">
            <v>0</v>
          </cell>
        </row>
        <row r="421">
          <cell r="N421">
            <v>2557.7399999999998</v>
          </cell>
          <cell r="O421">
            <v>0</v>
          </cell>
          <cell r="P421"/>
          <cell r="V421">
            <v>0</v>
          </cell>
          <cell r="AB421">
            <v>0</v>
          </cell>
          <cell r="AE421">
            <v>0</v>
          </cell>
        </row>
        <row r="422">
          <cell r="N422">
            <v>0</v>
          </cell>
          <cell r="O422">
            <v>0</v>
          </cell>
          <cell r="P422"/>
          <cell r="V422">
            <v>0</v>
          </cell>
          <cell r="AB422">
            <v>0</v>
          </cell>
          <cell r="AE422">
            <v>0</v>
          </cell>
        </row>
        <row r="423">
          <cell r="N423">
            <v>17839739.609999999</v>
          </cell>
          <cell r="O423">
            <v>15940202.220000001</v>
          </cell>
          <cell r="P423">
            <v>18417477</v>
          </cell>
          <cell r="V423">
            <v>18457477</v>
          </cell>
          <cell r="AB423">
            <v>18457477</v>
          </cell>
          <cell r="AE423">
            <v>18457477</v>
          </cell>
        </row>
        <row r="424">
          <cell r="N424">
            <v>6014315.4299999997</v>
          </cell>
          <cell r="O424">
            <v>5679354.21</v>
          </cell>
          <cell r="P424">
            <v>5821793</v>
          </cell>
          <cell r="V424">
            <v>5942880</v>
          </cell>
          <cell r="AB424">
            <v>5942880</v>
          </cell>
          <cell r="AE424">
            <v>5942880</v>
          </cell>
        </row>
        <row r="425">
          <cell r="N425">
            <v>491823.38</v>
          </cell>
          <cell r="O425">
            <v>378039</v>
          </cell>
          <cell r="P425">
            <v>390909</v>
          </cell>
          <cell r="V425">
            <v>400284</v>
          </cell>
          <cell r="AB425">
            <v>400284</v>
          </cell>
          <cell r="AE425">
            <v>400284</v>
          </cell>
        </row>
        <row r="426">
          <cell r="N426">
            <v>44700.62</v>
          </cell>
          <cell r="O426">
            <v>46769</v>
          </cell>
          <cell r="P426">
            <v>36665</v>
          </cell>
          <cell r="V426">
            <v>47915</v>
          </cell>
          <cell r="AB426">
            <v>47915</v>
          </cell>
          <cell r="AE426">
            <v>47915</v>
          </cell>
        </row>
        <row r="427">
          <cell r="N427">
            <v>12080423.970000001</v>
          </cell>
          <cell r="O427">
            <v>11712953</v>
          </cell>
          <cell r="P427">
            <v>18522269</v>
          </cell>
          <cell r="V427">
            <v>18597269</v>
          </cell>
          <cell r="AB427">
            <v>18597269</v>
          </cell>
          <cell r="AE427">
            <v>18597269</v>
          </cell>
        </row>
        <row r="428">
          <cell r="N428">
            <v>1958235.21</v>
          </cell>
          <cell r="O428">
            <v>2103528</v>
          </cell>
          <cell r="P428">
            <v>2879745</v>
          </cell>
          <cell r="V428">
            <v>2957900</v>
          </cell>
          <cell r="AB428">
            <v>2957900</v>
          </cell>
          <cell r="AE428">
            <v>2957900</v>
          </cell>
        </row>
        <row r="429">
          <cell r="N429">
            <v>0</v>
          </cell>
          <cell r="O429">
            <v>0</v>
          </cell>
          <cell r="P429"/>
          <cell r="V429">
            <v>0</v>
          </cell>
          <cell r="AB429">
            <v>0</v>
          </cell>
          <cell r="AE429">
            <v>0</v>
          </cell>
        </row>
        <row r="430">
          <cell r="N430">
            <v>6964795.2000000002</v>
          </cell>
          <cell r="O430">
            <v>6942315.2300000004</v>
          </cell>
          <cell r="P430">
            <v>50655</v>
          </cell>
          <cell r="V430">
            <v>210655</v>
          </cell>
          <cell r="AB430">
            <v>210655</v>
          </cell>
          <cell r="AE430">
            <v>210655</v>
          </cell>
        </row>
        <row r="431">
          <cell r="N431">
            <v>2085251.37</v>
          </cell>
          <cell r="O431">
            <v>2128473.41</v>
          </cell>
          <cell r="P431"/>
          <cell r="V431">
            <v>169087</v>
          </cell>
          <cell r="AB431">
            <v>169087</v>
          </cell>
          <cell r="AE431">
            <v>169087</v>
          </cell>
        </row>
        <row r="432">
          <cell r="N432">
            <v>1613571.03</v>
          </cell>
          <cell r="O432">
            <v>1612139</v>
          </cell>
          <cell r="P432">
            <v>63984</v>
          </cell>
          <cell r="V432">
            <v>101484</v>
          </cell>
          <cell r="AB432">
            <v>101484</v>
          </cell>
          <cell r="AE432">
            <v>101484</v>
          </cell>
        </row>
        <row r="433">
          <cell r="N433">
            <v>147768.95999999999</v>
          </cell>
          <cell r="O433">
            <v>146017</v>
          </cell>
          <cell r="P433">
            <v>12960</v>
          </cell>
          <cell r="V433">
            <v>57960</v>
          </cell>
          <cell r="AB433">
            <v>57960</v>
          </cell>
          <cell r="AE433">
            <v>57960</v>
          </cell>
        </row>
        <row r="434">
          <cell r="N434">
            <v>9168523.9299999997</v>
          </cell>
          <cell r="O434">
            <v>9219085</v>
          </cell>
          <cell r="P434">
            <v>9300709</v>
          </cell>
          <cell r="V434">
            <v>9600709</v>
          </cell>
          <cell r="AB434">
            <v>9600709</v>
          </cell>
          <cell r="AE434">
            <v>9600709</v>
          </cell>
        </row>
        <row r="435">
          <cell r="N435">
            <v>1527398.77</v>
          </cell>
          <cell r="O435">
            <v>1637506</v>
          </cell>
          <cell r="P435">
            <v>1240407</v>
          </cell>
          <cell r="V435">
            <v>1552562</v>
          </cell>
          <cell r="AB435">
            <v>1552562</v>
          </cell>
          <cell r="AE435">
            <v>1552562</v>
          </cell>
        </row>
        <row r="436">
          <cell r="N436">
            <v>0</v>
          </cell>
          <cell r="O436">
            <v>0</v>
          </cell>
          <cell r="P436"/>
          <cell r="V436">
            <v>0</v>
          </cell>
          <cell r="AB436">
            <v>0</v>
          </cell>
          <cell r="AE436">
            <v>0</v>
          </cell>
        </row>
        <row r="437">
          <cell r="N437">
            <v>125983.77</v>
          </cell>
          <cell r="O437">
            <v>0</v>
          </cell>
          <cell r="P437"/>
          <cell r="V437">
            <v>0</v>
          </cell>
          <cell r="AB437">
            <v>0</v>
          </cell>
          <cell r="AE437">
            <v>0</v>
          </cell>
        </row>
        <row r="438">
          <cell r="N438">
            <v>0</v>
          </cell>
          <cell r="O438">
            <v>0</v>
          </cell>
          <cell r="P438"/>
          <cell r="V438">
            <v>0</v>
          </cell>
          <cell r="AB438">
            <v>0</v>
          </cell>
          <cell r="AE438">
            <v>0</v>
          </cell>
        </row>
        <row r="439">
          <cell r="N439">
            <v>69112.52</v>
          </cell>
          <cell r="O439">
            <v>0</v>
          </cell>
          <cell r="P439"/>
          <cell r="V439">
            <v>0</v>
          </cell>
          <cell r="AB439">
            <v>0</v>
          </cell>
          <cell r="AE439">
            <v>0</v>
          </cell>
        </row>
        <row r="440">
          <cell r="N440">
            <v>0</v>
          </cell>
          <cell r="O440">
            <v>0</v>
          </cell>
          <cell r="P440"/>
          <cell r="V440">
            <v>0</v>
          </cell>
          <cell r="AB440">
            <v>0</v>
          </cell>
          <cell r="AE440">
            <v>0</v>
          </cell>
        </row>
        <row r="441">
          <cell r="N441">
            <v>0</v>
          </cell>
          <cell r="O441">
            <v>0</v>
          </cell>
          <cell r="P441"/>
          <cell r="V441">
            <v>0</v>
          </cell>
          <cell r="AB441">
            <v>0</v>
          </cell>
          <cell r="AE441">
            <v>0</v>
          </cell>
        </row>
        <row r="442">
          <cell r="N442">
            <v>39855463.57</v>
          </cell>
          <cell r="O442">
            <v>40799928</v>
          </cell>
          <cell r="P442">
            <v>44947162</v>
          </cell>
          <cell r="V442">
            <v>45326521</v>
          </cell>
          <cell r="AB442">
            <v>45438474</v>
          </cell>
          <cell r="AE442">
            <v>45545789</v>
          </cell>
        </row>
        <row r="443">
          <cell r="N443">
            <v>11936390.300000001</v>
          </cell>
          <cell r="O443">
            <v>11844524</v>
          </cell>
          <cell r="P443">
            <v>12751384</v>
          </cell>
          <cell r="V443">
            <v>13449713</v>
          </cell>
          <cell r="AB443">
            <v>13487595</v>
          </cell>
          <cell r="AE443">
            <v>13512665</v>
          </cell>
        </row>
        <row r="444">
          <cell r="N444">
            <v>8627941.1300000008</v>
          </cell>
          <cell r="O444">
            <v>8229920.9800000004</v>
          </cell>
          <cell r="P444">
            <v>8708405</v>
          </cell>
          <cell r="V444">
            <v>8805673</v>
          </cell>
          <cell r="AB444">
            <v>8836163</v>
          </cell>
          <cell r="AE444">
            <v>8866172</v>
          </cell>
        </row>
        <row r="445">
          <cell r="N445">
            <v>715926.63</v>
          </cell>
          <cell r="O445">
            <v>664378.91</v>
          </cell>
          <cell r="P445">
            <v>833143</v>
          </cell>
          <cell r="V445">
            <v>910992</v>
          </cell>
          <cell r="AB445">
            <v>913102</v>
          </cell>
          <cell r="AE445">
            <v>915590</v>
          </cell>
        </row>
        <row r="446">
          <cell r="N446">
            <v>59581416.119999997</v>
          </cell>
          <cell r="O446">
            <v>54818017.710000001</v>
          </cell>
          <cell r="P446">
            <v>64762914</v>
          </cell>
          <cell r="V446">
            <v>65647411</v>
          </cell>
          <cell r="AB446">
            <v>65894952</v>
          </cell>
          <cell r="AE446">
            <v>66292702</v>
          </cell>
        </row>
        <row r="447">
          <cell r="N447">
            <v>6778294.6699999999</v>
          </cell>
          <cell r="O447">
            <v>6718956.6600000001</v>
          </cell>
          <cell r="P447">
            <v>7511398</v>
          </cell>
          <cell r="V447">
            <v>8053860</v>
          </cell>
          <cell r="AB447">
            <v>8093390</v>
          </cell>
          <cell r="AE447">
            <v>8111177</v>
          </cell>
        </row>
        <row r="448">
          <cell r="N448">
            <v>0</v>
          </cell>
          <cell r="O448">
            <v>0</v>
          </cell>
          <cell r="P448"/>
          <cell r="V448">
            <v>0</v>
          </cell>
          <cell r="AB448">
            <v>0</v>
          </cell>
          <cell r="AE448">
            <v>0</v>
          </cell>
        </row>
        <row r="449">
          <cell r="N449">
            <v>0</v>
          </cell>
          <cell r="O449">
            <v>0</v>
          </cell>
          <cell r="P449"/>
          <cell r="V449">
            <v>0</v>
          </cell>
          <cell r="AB449">
            <v>0</v>
          </cell>
          <cell r="AE449">
            <v>0</v>
          </cell>
        </row>
        <row r="450">
          <cell r="N450">
            <v>0</v>
          </cell>
          <cell r="O450">
            <v>0</v>
          </cell>
          <cell r="P450"/>
          <cell r="V450">
            <v>0</v>
          </cell>
          <cell r="AB450">
            <v>0</v>
          </cell>
          <cell r="AE450">
            <v>0</v>
          </cell>
        </row>
        <row r="451">
          <cell r="N451">
            <v>0</v>
          </cell>
          <cell r="O451">
            <v>0</v>
          </cell>
          <cell r="P451"/>
          <cell r="V451">
            <v>0</v>
          </cell>
          <cell r="AB451">
            <v>0</v>
          </cell>
          <cell r="AE451">
            <v>0</v>
          </cell>
        </row>
        <row r="452">
          <cell r="N452">
            <v>0</v>
          </cell>
          <cell r="O452">
            <v>0</v>
          </cell>
          <cell r="P452"/>
          <cell r="V452">
            <v>0</v>
          </cell>
          <cell r="AB452">
            <v>0</v>
          </cell>
          <cell r="AE452">
            <v>0</v>
          </cell>
        </row>
        <row r="453">
          <cell r="N453">
            <v>0</v>
          </cell>
          <cell r="O453">
            <v>0</v>
          </cell>
          <cell r="P453"/>
          <cell r="V453">
            <v>0</v>
          </cell>
          <cell r="AB453">
            <v>0</v>
          </cell>
          <cell r="AE453">
            <v>0</v>
          </cell>
        </row>
        <row r="454">
          <cell r="N454">
            <v>0</v>
          </cell>
          <cell r="O454">
            <v>0</v>
          </cell>
          <cell r="P454"/>
          <cell r="V454">
            <v>0</v>
          </cell>
          <cell r="AB454">
            <v>0</v>
          </cell>
          <cell r="AE454">
            <v>0</v>
          </cell>
        </row>
        <row r="455">
          <cell r="N455">
            <v>3802251</v>
          </cell>
          <cell r="O455">
            <v>7455129</v>
          </cell>
          <cell r="P455">
            <v>14697444</v>
          </cell>
          <cell r="V455">
            <v>14697444</v>
          </cell>
          <cell r="AB455">
            <v>14697444</v>
          </cell>
          <cell r="AE455">
            <v>14697444</v>
          </cell>
        </row>
        <row r="456">
          <cell r="N456">
            <v>1512187</v>
          </cell>
          <cell r="O456">
            <v>1691660</v>
          </cell>
          <cell r="P456">
            <v>3825133</v>
          </cell>
          <cell r="V456">
            <v>3825133</v>
          </cell>
          <cell r="AB456">
            <v>3825133</v>
          </cell>
          <cell r="AE456">
            <v>3825133</v>
          </cell>
        </row>
        <row r="457">
          <cell r="N457">
            <v>993687</v>
          </cell>
          <cell r="O457">
            <v>1413747</v>
          </cell>
          <cell r="P457">
            <v>3125886</v>
          </cell>
          <cell r="V457">
            <v>3125886</v>
          </cell>
          <cell r="AB457">
            <v>3125886</v>
          </cell>
          <cell r="AE457">
            <v>3125886</v>
          </cell>
        </row>
        <row r="458">
          <cell r="N458">
            <v>82521</v>
          </cell>
          <cell r="O458">
            <v>75924</v>
          </cell>
          <cell r="P458">
            <v>251941</v>
          </cell>
          <cell r="V458">
            <v>251941</v>
          </cell>
          <cell r="AB458">
            <v>251941</v>
          </cell>
          <cell r="AE458">
            <v>251941</v>
          </cell>
        </row>
        <row r="459">
          <cell r="N459">
            <v>5632974.9900000002</v>
          </cell>
          <cell r="O459">
            <v>10365601.26</v>
          </cell>
          <cell r="P459">
            <v>10365601</v>
          </cell>
          <cell r="V459">
            <v>10365601</v>
          </cell>
          <cell r="AB459">
            <v>10365601</v>
          </cell>
          <cell r="AE459">
            <v>10365601</v>
          </cell>
        </row>
        <row r="460">
          <cell r="N460">
            <v>691834</v>
          </cell>
          <cell r="O460">
            <v>1109133.24</v>
          </cell>
          <cell r="P460">
            <v>1109133</v>
          </cell>
          <cell r="V460">
            <v>1109133</v>
          </cell>
          <cell r="AB460">
            <v>1109133</v>
          </cell>
          <cell r="AE460">
            <v>1109133</v>
          </cell>
        </row>
        <row r="461">
          <cell r="N461">
            <v>3658103</v>
          </cell>
          <cell r="O461">
            <v>5314866</v>
          </cell>
          <cell r="P461">
            <v>5314866</v>
          </cell>
          <cell r="V461">
            <v>5314866</v>
          </cell>
          <cell r="AB461">
            <v>5314866</v>
          </cell>
          <cell r="AE461">
            <v>5314866</v>
          </cell>
        </row>
        <row r="462">
          <cell r="N462">
            <v>1136680</v>
          </cell>
          <cell r="O462">
            <v>1597241</v>
          </cell>
          <cell r="P462">
            <v>1597241</v>
          </cell>
          <cell r="V462">
            <v>1597241</v>
          </cell>
          <cell r="AB462">
            <v>1597241</v>
          </cell>
          <cell r="AE462">
            <v>1597241</v>
          </cell>
        </row>
        <row r="463">
          <cell r="N463">
            <v>448070</v>
          </cell>
          <cell r="O463">
            <v>358593</v>
          </cell>
          <cell r="P463">
            <v>358593</v>
          </cell>
          <cell r="V463">
            <v>358593</v>
          </cell>
          <cell r="AB463">
            <v>358593</v>
          </cell>
          <cell r="AE463">
            <v>358593</v>
          </cell>
        </row>
        <row r="464">
          <cell r="N464">
            <v>40710</v>
          </cell>
          <cell r="O464">
            <v>11986</v>
          </cell>
          <cell r="P464">
            <v>11986</v>
          </cell>
          <cell r="V464">
            <v>11986</v>
          </cell>
          <cell r="AB464">
            <v>11986</v>
          </cell>
          <cell r="AE464">
            <v>11986</v>
          </cell>
        </row>
        <row r="465">
          <cell r="N465">
            <v>4626884.4000000004</v>
          </cell>
          <cell r="O465">
            <v>5883078</v>
          </cell>
          <cell r="P465">
            <v>5883078</v>
          </cell>
          <cell r="V465">
            <v>5883078</v>
          </cell>
          <cell r="AB465">
            <v>5883078</v>
          </cell>
          <cell r="AE465">
            <v>5883078</v>
          </cell>
        </row>
        <row r="466">
          <cell r="N466">
            <v>735572</v>
          </cell>
          <cell r="O466">
            <v>921851</v>
          </cell>
          <cell r="P466">
            <v>921851</v>
          </cell>
          <cell r="V466">
            <v>921851</v>
          </cell>
          <cell r="AB466">
            <v>921851</v>
          </cell>
          <cell r="AE466">
            <v>921851</v>
          </cell>
        </row>
        <row r="467">
          <cell r="N467">
            <v>2268493.7999999998</v>
          </cell>
          <cell r="O467">
            <v>3133794</v>
          </cell>
          <cell r="P467">
            <v>5303262</v>
          </cell>
          <cell r="V467">
            <v>5303262</v>
          </cell>
          <cell r="AB467">
            <v>5303262</v>
          </cell>
          <cell r="AE467">
            <v>5303262</v>
          </cell>
        </row>
        <row r="468">
          <cell r="N468">
            <v>762467.81</v>
          </cell>
          <cell r="O468">
            <v>948425</v>
          </cell>
          <cell r="P468">
            <v>1436929</v>
          </cell>
          <cell r="V468">
            <v>1436929</v>
          </cell>
          <cell r="AB468">
            <v>1436929</v>
          </cell>
          <cell r="AE468">
            <v>1436929</v>
          </cell>
        </row>
        <row r="469">
          <cell r="N469">
            <v>519865.61</v>
          </cell>
          <cell r="O469">
            <v>621887</v>
          </cell>
          <cell r="P469">
            <v>923387</v>
          </cell>
          <cell r="V469">
            <v>923387</v>
          </cell>
          <cell r="AB469">
            <v>923387</v>
          </cell>
          <cell r="AE469">
            <v>923387</v>
          </cell>
        </row>
        <row r="470">
          <cell r="N470">
            <v>61692.9</v>
          </cell>
          <cell r="O470">
            <v>46927</v>
          </cell>
          <cell r="P470">
            <v>69941</v>
          </cell>
          <cell r="V470">
            <v>69941</v>
          </cell>
          <cell r="AB470">
            <v>69941</v>
          </cell>
          <cell r="AE470">
            <v>69941</v>
          </cell>
        </row>
        <row r="471">
          <cell r="N471">
            <v>2765237.74</v>
          </cell>
          <cell r="O471">
            <v>882996.76</v>
          </cell>
          <cell r="P471">
            <v>4305900</v>
          </cell>
          <cell r="V471">
            <v>4305900</v>
          </cell>
          <cell r="AB471">
            <v>4305900</v>
          </cell>
          <cell r="AE471">
            <v>4305900</v>
          </cell>
        </row>
        <row r="472">
          <cell r="N472">
            <v>404762.59</v>
          </cell>
          <cell r="O472">
            <v>94481.84</v>
          </cell>
          <cell r="P472">
            <v>538211</v>
          </cell>
          <cell r="V472">
            <v>538211</v>
          </cell>
          <cell r="AB472">
            <v>538211</v>
          </cell>
          <cell r="AE472">
            <v>538211</v>
          </cell>
        </row>
        <row r="473">
          <cell r="N473">
            <v>1100000</v>
          </cell>
          <cell r="O473">
            <v>0</v>
          </cell>
          <cell r="P473">
            <v>67500</v>
          </cell>
          <cell r="V473">
            <v>67500</v>
          </cell>
          <cell r="AB473">
            <v>0</v>
          </cell>
          <cell r="AE473">
            <v>0</v>
          </cell>
        </row>
        <row r="474">
          <cell r="N474">
            <v>228370</v>
          </cell>
          <cell r="O474">
            <v>122226</v>
          </cell>
          <cell r="P474">
            <v>67500</v>
          </cell>
          <cell r="V474">
            <v>67500</v>
          </cell>
          <cell r="AB474">
            <v>0</v>
          </cell>
          <cell r="AE474">
            <v>0</v>
          </cell>
        </row>
        <row r="475">
          <cell r="N475">
            <v>520000</v>
          </cell>
          <cell r="O475">
            <v>638741</v>
          </cell>
          <cell r="P475">
            <v>27000</v>
          </cell>
          <cell r="V475">
            <v>27000</v>
          </cell>
          <cell r="AB475">
            <v>0</v>
          </cell>
          <cell r="AE475">
            <v>0</v>
          </cell>
        </row>
        <row r="476">
          <cell r="N476">
            <v>109572.4</v>
          </cell>
          <cell r="O476">
            <v>43601</v>
          </cell>
          <cell r="P476">
            <v>20250</v>
          </cell>
          <cell r="V476">
            <v>20250</v>
          </cell>
          <cell r="AB476">
            <v>0</v>
          </cell>
          <cell r="AE476">
            <v>0</v>
          </cell>
        </row>
        <row r="477">
          <cell r="N477">
            <v>175000</v>
          </cell>
          <cell r="O477">
            <v>102523</v>
          </cell>
          <cell r="P477">
            <v>135000</v>
          </cell>
          <cell r="V477">
            <v>135000</v>
          </cell>
          <cell r="AB477">
            <v>0</v>
          </cell>
          <cell r="AE477">
            <v>0</v>
          </cell>
        </row>
        <row r="478">
          <cell r="N478">
            <v>100000</v>
          </cell>
          <cell r="O478">
            <v>210545</v>
          </cell>
          <cell r="P478">
            <v>135000</v>
          </cell>
          <cell r="V478">
            <v>135000</v>
          </cell>
          <cell r="AB478">
            <v>0</v>
          </cell>
          <cell r="AE478">
            <v>0</v>
          </cell>
        </row>
        <row r="479">
          <cell r="N479">
            <v>4694586.18</v>
          </cell>
          <cell r="O479">
            <v>2028899.14</v>
          </cell>
          <cell r="P479"/>
          <cell r="V479">
            <v>4264722.6500000004</v>
          </cell>
          <cell r="AB479">
            <v>6285540.1500000004</v>
          </cell>
          <cell r="AE479">
            <v>6390268.25</v>
          </cell>
        </row>
        <row r="480">
          <cell r="N480">
            <v>277084.92</v>
          </cell>
          <cell r="O480">
            <v>106925.27</v>
          </cell>
          <cell r="P480"/>
          <cell r="V480">
            <v>225987.57</v>
          </cell>
          <cell r="AB480">
            <v>333070.65000000002</v>
          </cell>
          <cell r="AE480">
            <v>338620.19</v>
          </cell>
        </row>
        <row r="481">
          <cell r="N481">
            <v>483566.43</v>
          </cell>
          <cell r="O481">
            <v>239198.84</v>
          </cell>
          <cell r="P481"/>
          <cell r="V481">
            <v>428941.76</v>
          </cell>
          <cell r="AB481">
            <v>632193.66</v>
          </cell>
          <cell r="AE481">
            <v>642727.1100000001</v>
          </cell>
        </row>
        <row r="482">
          <cell r="N482">
            <v>10363.950000000001</v>
          </cell>
          <cell r="O482">
            <v>3730.67</v>
          </cell>
          <cell r="P482"/>
          <cell r="V482">
            <v>7868.99</v>
          </cell>
          <cell r="AB482">
            <v>11597.67</v>
          </cell>
          <cell r="AE482">
            <v>11790.91</v>
          </cell>
        </row>
        <row r="483">
          <cell r="N483">
            <v>7691560.8399999999</v>
          </cell>
          <cell r="O483">
            <v>2969763.27</v>
          </cell>
          <cell r="P483"/>
          <cell r="V483">
            <v>7180358.1399999997</v>
          </cell>
          <cell r="AB483">
            <v>10582734.949999999</v>
          </cell>
          <cell r="AE483">
            <v>10759061.83</v>
          </cell>
        </row>
        <row r="484">
          <cell r="N484">
            <v>121917.08</v>
          </cell>
          <cell r="O484">
            <v>61861.37</v>
          </cell>
          <cell r="P484"/>
          <cell r="V484">
            <v>100531.13</v>
          </cell>
          <cell r="AB484">
            <v>148167.29999999999</v>
          </cell>
          <cell r="AE484">
            <v>150636.03</v>
          </cell>
        </row>
        <row r="485">
          <cell r="N485">
            <v>0</v>
          </cell>
          <cell r="O485">
            <v>0</v>
          </cell>
          <cell r="P485"/>
          <cell r="V485">
            <v>0</v>
          </cell>
          <cell r="AB485">
            <v>0</v>
          </cell>
          <cell r="AE485">
            <v>0</v>
          </cell>
        </row>
        <row r="486">
          <cell r="N486">
            <v>0</v>
          </cell>
          <cell r="O486">
            <v>0</v>
          </cell>
          <cell r="P486"/>
          <cell r="V486">
            <v>0</v>
          </cell>
          <cell r="AB486">
            <v>0</v>
          </cell>
          <cell r="AE486">
            <v>0</v>
          </cell>
        </row>
        <row r="487">
          <cell r="N487">
            <v>0</v>
          </cell>
          <cell r="O487">
            <v>0</v>
          </cell>
          <cell r="P487"/>
          <cell r="V487">
            <v>0</v>
          </cell>
          <cell r="AB487">
            <v>0</v>
          </cell>
          <cell r="AE487">
            <v>0</v>
          </cell>
        </row>
        <row r="488">
          <cell r="N488">
            <v>0</v>
          </cell>
          <cell r="O488">
            <v>0</v>
          </cell>
          <cell r="P488"/>
          <cell r="V488">
            <v>0</v>
          </cell>
          <cell r="AB488">
            <v>0</v>
          </cell>
          <cell r="AE488">
            <v>0</v>
          </cell>
        </row>
        <row r="489">
          <cell r="N489">
            <v>0</v>
          </cell>
          <cell r="O489">
            <v>0</v>
          </cell>
          <cell r="P489"/>
          <cell r="V489">
            <v>0</v>
          </cell>
          <cell r="AB489">
            <v>0</v>
          </cell>
          <cell r="AE489">
            <v>0</v>
          </cell>
        </row>
        <row r="490">
          <cell r="N490">
            <v>0</v>
          </cell>
          <cell r="O490">
            <v>0</v>
          </cell>
          <cell r="P490"/>
          <cell r="V490">
            <v>0</v>
          </cell>
          <cell r="AB490">
            <v>0</v>
          </cell>
          <cell r="AE490">
            <v>0</v>
          </cell>
        </row>
        <row r="491">
          <cell r="N491">
            <v>1402137.38</v>
          </cell>
          <cell r="O491">
            <v>1296699</v>
          </cell>
          <cell r="P491">
            <v>1399561</v>
          </cell>
          <cell r="V491">
            <v>1438059</v>
          </cell>
          <cell r="AB491">
            <v>1457721</v>
          </cell>
          <cell r="AE491">
            <v>1465993</v>
          </cell>
        </row>
        <row r="492">
          <cell r="N492">
            <v>36779.370000000003</v>
          </cell>
          <cell r="O492">
            <v>4757</v>
          </cell>
          <cell r="P492">
            <v>78646</v>
          </cell>
          <cell r="V492">
            <v>72785</v>
          </cell>
          <cell r="AB492">
            <v>79535</v>
          </cell>
          <cell r="AE492">
            <v>79535</v>
          </cell>
        </row>
        <row r="493">
          <cell r="N493">
            <v>0</v>
          </cell>
          <cell r="O493">
            <v>0</v>
          </cell>
          <cell r="P493"/>
          <cell r="V493">
            <v>0</v>
          </cell>
          <cell r="AB493">
            <v>0</v>
          </cell>
          <cell r="AE493">
            <v>0</v>
          </cell>
        </row>
        <row r="494">
          <cell r="N494">
            <v>0</v>
          </cell>
          <cell r="O494">
            <v>0</v>
          </cell>
          <cell r="P494"/>
          <cell r="V494">
            <v>0</v>
          </cell>
          <cell r="AB494">
            <v>0</v>
          </cell>
          <cell r="AE494">
            <v>0</v>
          </cell>
        </row>
        <row r="495">
          <cell r="N495">
            <v>0</v>
          </cell>
          <cell r="O495">
            <v>0</v>
          </cell>
          <cell r="P495"/>
          <cell r="V495">
            <v>0</v>
          </cell>
          <cell r="AB495">
            <v>0</v>
          </cell>
          <cell r="AE495">
            <v>0</v>
          </cell>
        </row>
        <row r="496">
          <cell r="N496">
            <v>0</v>
          </cell>
          <cell r="O496">
            <v>0</v>
          </cell>
          <cell r="P496"/>
          <cell r="V496">
            <v>0</v>
          </cell>
          <cell r="AB496">
            <v>0</v>
          </cell>
          <cell r="AE496">
            <v>0</v>
          </cell>
        </row>
        <row r="497">
          <cell r="N497">
            <v>0</v>
          </cell>
          <cell r="O497">
            <v>0</v>
          </cell>
          <cell r="P497"/>
          <cell r="V497">
            <v>0</v>
          </cell>
          <cell r="AB497">
            <v>0</v>
          </cell>
          <cell r="AE497">
            <v>0</v>
          </cell>
        </row>
        <row r="498">
          <cell r="N498">
            <v>78193.13</v>
          </cell>
          <cell r="O498">
            <v>77159</v>
          </cell>
          <cell r="P498">
            <v>86502</v>
          </cell>
          <cell r="V498">
            <v>89483</v>
          </cell>
          <cell r="AB498">
            <v>89483</v>
          </cell>
          <cell r="AE498">
            <v>89483</v>
          </cell>
        </row>
        <row r="499">
          <cell r="N499">
            <v>642.66</v>
          </cell>
          <cell r="O499">
            <v>20</v>
          </cell>
          <cell r="P499">
            <v>13652</v>
          </cell>
          <cell r="V499">
            <v>13652</v>
          </cell>
          <cell r="AB499">
            <v>13652</v>
          </cell>
          <cell r="AE499">
            <v>13652</v>
          </cell>
        </row>
        <row r="500">
          <cell r="N500">
            <v>0</v>
          </cell>
          <cell r="O500">
            <v>0</v>
          </cell>
          <cell r="P500"/>
          <cell r="V500">
            <v>0</v>
          </cell>
          <cell r="AB500">
            <v>0</v>
          </cell>
          <cell r="AE500">
            <v>0</v>
          </cell>
        </row>
        <row r="501">
          <cell r="N501">
            <v>0</v>
          </cell>
          <cell r="O501">
            <v>0</v>
          </cell>
          <cell r="P501"/>
          <cell r="V501">
            <v>0</v>
          </cell>
          <cell r="AB501">
            <v>0</v>
          </cell>
          <cell r="AE501">
            <v>0</v>
          </cell>
        </row>
        <row r="502">
          <cell r="N502">
            <v>0</v>
          </cell>
          <cell r="O502">
            <v>0</v>
          </cell>
          <cell r="P502"/>
          <cell r="V502">
            <v>0</v>
          </cell>
          <cell r="AB502">
            <v>0</v>
          </cell>
          <cell r="AE502">
            <v>0</v>
          </cell>
        </row>
        <row r="503">
          <cell r="N503">
            <v>66452.63</v>
          </cell>
          <cell r="O503">
            <v>67101</v>
          </cell>
          <cell r="P503">
            <v>55492</v>
          </cell>
          <cell r="V503">
            <v>61183</v>
          </cell>
          <cell r="AB503">
            <v>61183</v>
          </cell>
          <cell r="AE503">
            <v>61183</v>
          </cell>
        </row>
        <row r="504">
          <cell r="N504">
            <v>0</v>
          </cell>
          <cell r="O504">
            <v>0</v>
          </cell>
          <cell r="P504"/>
          <cell r="V504">
            <v>0</v>
          </cell>
          <cell r="AB504">
            <v>0</v>
          </cell>
          <cell r="AE504">
            <v>0</v>
          </cell>
        </row>
        <row r="505">
          <cell r="N505">
            <v>0</v>
          </cell>
          <cell r="O505">
            <v>0</v>
          </cell>
          <cell r="P505"/>
          <cell r="V505">
            <v>0</v>
          </cell>
          <cell r="AB505">
            <v>0</v>
          </cell>
          <cell r="AE505">
            <v>0</v>
          </cell>
        </row>
        <row r="506">
          <cell r="N506">
            <v>972.91</v>
          </cell>
          <cell r="O506">
            <v>0</v>
          </cell>
          <cell r="P506"/>
          <cell r="V506">
            <v>0</v>
          </cell>
          <cell r="AB506">
            <v>0</v>
          </cell>
          <cell r="AE506">
            <v>0</v>
          </cell>
        </row>
        <row r="507">
          <cell r="N507">
            <v>0</v>
          </cell>
          <cell r="O507">
            <v>0</v>
          </cell>
          <cell r="P507"/>
          <cell r="V507">
            <v>0</v>
          </cell>
          <cell r="AB507">
            <v>0</v>
          </cell>
          <cell r="AE507">
            <v>0</v>
          </cell>
        </row>
        <row r="508">
          <cell r="N508">
            <v>445223.34</v>
          </cell>
          <cell r="O508">
            <v>411127</v>
          </cell>
          <cell r="P508">
            <v>459659</v>
          </cell>
          <cell r="V508">
            <v>479927</v>
          </cell>
          <cell r="AB508">
            <v>481745</v>
          </cell>
          <cell r="AE508">
            <v>484185</v>
          </cell>
        </row>
        <row r="509">
          <cell r="N509">
            <v>9763.7999999999993</v>
          </cell>
          <cell r="O509">
            <v>1557</v>
          </cell>
          <cell r="P509">
            <v>28705</v>
          </cell>
          <cell r="V509">
            <v>28967</v>
          </cell>
          <cell r="AB509">
            <v>28967</v>
          </cell>
          <cell r="AE509">
            <v>28967</v>
          </cell>
        </row>
        <row r="510">
          <cell r="N510">
            <v>0</v>
          </cell>
          <cell r="O510">
            <v>0</v>
          </cell>
          <cell r="P510"/>
          <cell r="V510">
            <v>0</v>
          </cell>
          <cell r="AB510">
            <v>0</v>
          </cell>
          <cell r="AE510">
            <v>0</v>
          </cell>
        </row>
        <row r="511">
          <cell r="N511">
            <v>0</v>
          </cell>
          <cell r="O511">
            <v>0</v>
          </cell>
          <cell r="P511"/>
          <cell r="V511">
            <v>0</v>
          </cell>
          <cell r="AB511">
            <v>0</v>
          </cell>
          <cell r="AE511">
            <v>0</v>
          </cell>
        </row>
        <row r="512">
          <cell r="N512">
            <v>0</v>
          </cell>
          <cell r="O512">
            <v>0</v>
          </cell>
          <cell r="P512"/>
          <cell r="V512">
            <v>0</v>
          </cell>
          <cell r="AB512">
            <v>0</v>
          </cell>
          <cell r="AE512">
            <v>0</v>
          </cell>
        </row>
        <row r="513">
          <cell r="N513">
            <v>0</v>
          </cell>
          <cell r="O513">
            <v>0</v>
          </cell>
          <cell r="P513"/>
          <cell r="V513">
            <v>0</v>
          </cell>
          <cell r="AB513">
            <v>0</v>
          </cell>
          <cell r="AE513">
            <v>0</v>
          </cell>
        </row>
        <row r="514">
          <cell r="N514">
            <v>0</v>
          </cell>
          <cell r="O514">
            <v>0</v>
          </cell>
          <cell r="P514"/>
          <cell r="V514">
            <v>0</v>
          </cell>
          <cell r="AB514">
            <v>0</v>
          </cell>
          <cell r="AE514">
            <v>0</v>
          </cell>
        </row>
        <row r="515">
          <cell r="N515">
            <v>0</v>
          </cell>
          <cell r="O515">
            <v>0</v>
          </cell>
          <cell r="P515"/>
          <cell r="V515">
            <v>0</v>
          </cell>
          <cell r="AB515">
            <v>0</v>
          </cell>
          <cell r="AE515">
            <v>0</v>
          </cell>
        </row>
        <row r="516">
          <cell r="N516">
            <v>0</v>
          </cell>
          <cell r="O516">
            <v>0</v>
          </cell>
          <cell r="P516"/>
          <cell r="V516">
            <v>0</v>
          </cell>
          <cell r="AB516">
            <v>0</v>
          </cell>
          <cell r="AE516">
            <v>0</v>
          </cell>
        </row>
        <row r="517">
          <cell r="N517">
            <v>201695</v>
          </cell>
          <cell r="O517">
            <v>74723</v>
          </cell>
          <cell r="P517">
            <v>74723</v>
          </cell>
          <cell r="V517">
            <v>74723</v>
          </cell>
          <cell r="AB517">
            <v>74723</v>
          </cell>
          <cell r="AE517">
            <v>74723</v>
          </cell>
        </row>
        <row r="518">
          <cell r="N518">
            <v>15181</v>
          </cell>
          <cell r="O518">
            <v>309.49</v>
          </cell>
          <cell r="P518">
            <v>309</v>
          </cell>
          <cell r="V518">
            <v>309</v>
          </cell>
          <cell r="AB518">
            <v>309</v>
          </cell>
          <cell r="AE518">
            <v>309</v>
          </cell>
        </row>
        <row r="519">
          <cell r="N519">
            <v>0</v>
          </cell>
          <cell r="O519">
            <v>0</v>
          </cell>
          <cell r="P519"/>
          <cell r="V519">
            <v>0</v>
          </cell>
          <cell r="AB519">
            <v>0</v>
          </cell>
          <cell r="AE519">
            <v>0</v>
          </cell>
        </row>
        <row r="520">
          <cell r="N520">
            <v>0</v>
          </cell>
          <cell r="O520">
            <v>0</v>
          </cell>
          <cell r="P520"/>
          <cell r="V520">
            <v>0</v>
          </cell>
          <cell r="AB520">
            <v>0</v>
          </cell>
          <cell r="AE520">
            <v>0</v>
          </cell>
        </row>
        <row r="521">
          <cell r="N521">
            <v>19377</v>
          </cell>
          <cell r="O521">
            <v>24587</v>
          </cell>
          <cell r="P521">
            <v>24587</v>
          </cell>
          <cell r="V521">
            <v>24587</v>
          </cell>
          <cell r="AB521">
            <v>24587</v>
          </cell>
          <cell r="AE521">
            <v>24587</v>
          </cell>
        </row>
        <row r="522">
          <cell r="N522">
            <v>1333</v>
          </cell>
          <cell r="O522">
            <v>278</v>
          </cell>
          <cell r="P522">
            <v>278</v>
          </cell>
          <cell r="V522">
            <v>278</v>
          </cell>
          <cell r="AB522">
            <v>278</v>
          </cell>
          <cell r="AE522">
            <v>278</v>
          </cell>
        </row>
        <row r="523">
          <cell r="N523">
            <v>0</v>
          </cell>
          <cell r="O523">
            <v>0</v>
          </cell>
          <cell r="P523"/>
          <cell r="V523">
            <v>0</v>
          </cell>
          <cell r="AB523">
            <v>0</v>
          </cell>
          <cell r="AE523">
            <v>0</v>
          </cell>
        </row>
        <row r="524">
          <cell r="N524">
            <v>0</v>
          </cell>
          <cell r="O524">
            <v>0</v>
          </cell>
          <cell r="P524"/>
          <cell r="V524">
            <v>0</v>
          </cell>
          <cell r="AB524">
            <v>0</v>
          </cell>
          <cell r="AE524">
            <v>0</v>
          </cell>
        </row>
        <row r="525">
          <cell r="N525">
            <v>61234.080000000002</v>
          </cell>
          <cell r="O525">
            <v>29438.3</v>
          </cell>
          <cell r="P525">
            <v>29438</v>
          </cell>
          <cell r="V525">
            <v>29438</v>
          </cell>
          <cell r="AB525">
            <v>29438</v>
          </cell>
          <cell r="AE525">
            <v>29438</v>
          </cell>
        </row>
        <row r="526">
          <cell r="N526">
            <v>5701.21</v>
          </cell>
          <cell r="O526">
            <v>1445.36</v>
          </cell>
          <cell r="P526">
            <v>1445</v>
          </cell>
          <cell r="V526">
            <v>1445</v>
          </cell>
          <cell r="AB526">
            <v>1445</v>
          </cell>
          <cell r="AE526">
            <v>1445</v>
          </cell>
        </row>
        <row r="527">
          <cell r="N527">
            <v>0</v>
          </cell>
          <cell r="O527">
            <v>0</v>
          </cell>
          <cell r="P527"/>
          <cell r="V527">
            <v>0</v>
          </cell>
          <cell r="AB527">
            <v>0</v>
          </cell>
          <cell r="AE527">
            <v>0</v>
          </cell>
        </row>
        <row r="528">
          <cell r="N528">
            <v>0</v>
          </cell>
          <cell r="O528">
            <v>0</v>
          </cell>
          <cell r="P528"/>
          <cell r="V528">
            <v>0</v>
          </cell>
          <cell r="AB528">
            <v>0</v>
          </cell>
          <cell r="AE528">
            <v>0</v>
          </cell>
        </row>
        <row r="529">
          <cell r="N529">
            <v>10000</v>
          </cell>
          <cell r="O529">
            <v>15004</v>
          </cell>
          <cell r="P529">
            <v>13500</v>
          </cell>
          <cell r="V529">
            <v>13500</v>
          </cell>
          <cell r="AB529">
            <v>0</v>
          </cell>
          <cell r="AE529">
            <v>0</v>
          </cell>
        </row>
        <row r="530">
          <cell r="N530">
            <v>5000</v>
          </cell>
          <cell r="O530">
            <v>5455</v>
          </cell>
          <cell r="P530">
            <v>6750</v>
          </cell>
          <cell r="V530">
            <v>6750</v>
          </cell>
          <cell r="AB530">
            <v>0</v>
          </cell>
          <cell r="AE530">
            <v>0</v>
          </cell>
        </row>
        <row r="531">
          <cell r="N531">
            <v>4186.8100000000004</v>
          </cell>
          <cell r="O531">
            <v>1348.86</v>
          </cell>
          <cell r="P531"/>
          <cell r="V531">
            <v>3785.35</v>
          </cell>
          <cell r="AB531">
            <v>5579.02</v>
          </cell>
          <cell r="AE531">
            <v>5671.98</v>
          </cell>
        </row>
        <row r="532">
          <cell r="N532">
            <v>0</v>
          </cell>
          <cell r="O532">
            <v>0</v>
          </cell>
          <cell r="P532"/>
          <cell r="V532">
            <v>0</v>
          </cell>
          <cell r="AB532">
            <v>0</v>
          </cell>
          <cell r="AE532">
            <v>0</v>
          </cell>
        </row>
        <row r="533">
          <cell r="N533">
            <v>35707.24</v>
          </cell>
          <cell r="O533">
            <v>15096.76</v>
          </cell>
          <cell r="P533"/>
          <cell r="V533">
            <v>34719.81</v>
          </cell>
          <cell r="AB533">
            <v>51171.62</v>
          </cell>
          <cell r="AE533">
            <v>52024.23</v>
          </cell>
        </row>
        <row r="534">
          <cell r="N534">
            <v>148.66999999999999</v>
          </cell>
          <cell r="O534">
            <v>212.72</v>
          </cell>
          <cell r="P534"/>
          <cell r="V534">
            <v>199.95</v>
          </cell>
          <cell r="AB534">
            <v>294.69</v>
          </cell>
          <cell r="AE534">
            <v>299.60000000000002</v>
          </cell>
        </row>
        <row r="535">
          <cell r="N535">
            <v>0</v>
          </cell>
          <cell r="O535">
            <v>0</v>
          </cell>
          <cell r="P535"/>
          <cell r="V535">
            <v>0</v>
          </cell>
          <cell r="AB535">
            <v>0</v>
          </cell>
          <cell r="AE535">
            <v>0</v>
          </cell>
        </row>
        <row r="536">
          <cell r="N536">
            <v>0</v>
          </cell>
          <cell r="O536">
            <v>0</v>
          </cell>
          <cell r="P536"/>
          <cell r="V536">
            <v>0</v>
          </cell>
          <cell r="AB536">
            <v>0</v>
          </cell>
          <cell r="AE536">
            <v>0</v>
          </cell>
        </row>
        <row r="537">
          <cell r="N537">
            <v>0</v>
          </cell>
          <cell r="O537">
            <v>0</v>
          </cell>
          <cell r="P537"/>
          <cell r="V537">
            <v>0</v>
          </cell>
          <cell r="AB537">
            <v>0</v>
          </cell>
          <cell r="AE537">
            <v>0</v>
          </cell>
        </row>
        <row r="538">
          <cell r="N538">
            <v>0</v>
          </cell>
          <cell r="O538">
            <v>0</v>
          </cell>
          <cell r="P538"/>
          <cell r="V538">
            <v>0</v>
          </cell>
          <cell r="AB538">
            <v>0</v>
          </cell>
          <cell r="AE538">
            <v>0</v>
          </cell>
        </row>
        <row r="539">
          <cell r="N539">
            <v>0</v>
          </cell>
          <cell r="O539">
            <v>0</v>
          </cell>
          <cell r="P539"/>
          <cell r="V539">
            <v>0</v>
          </cell>
          <cell r="AB539">
            <v>0</v>
          </cell>
          <cell r="AE539">
            <v>0</v>
          </cell>
        </row>
        <row r="540">
          <cell r="N540">
            <v>0</v>
          </cell>
          <cell r="O540">
            <v>0</v>
          </cell>
          <cell r="P540"/>
          <cell r="V540">
            <v>0</v>
          </cell>
          <cell r="AB540">
            <v>0</v>
          </cell>
          <cell r="AE540">
            <v>0</v>
          </cell>
        </row>
        <row r="541">
          <cell r="N541">
            <v>58730057.869999997</v>
          </cell>
          <cell r="O541">
            <v>56088270</v>
          </cell>
          <cell r="P541">
            <v>62380194</v>
          </cell>
          <cell r="V541">
            <v>62877722</v>
          </cell>
          <cell r="AB541">
            <v>63140520</v>
          </cell>
          <cell r="AE541">
            <v>63453152</v>
          </cell>
        </row>
        <row r="542">
          <cell r="N542">
            <v>3802718.36</v>
          </cell>
          <cell r="O542">
            <v>3948266</v>
          </cell>
          <cell r="P542">
            <v>3738289</v>
          </cell>
          <cell r="V542">
            <v>4075164</v>
          </cell>
          <cell r="AB542">
            <v>4110557</v>
          </cell>
          <cell r="AE542">
            <v>4115785</v>
          </cell>
        </row>
        <row r="543">
          <cell r="N543">
            <v>8978</v>
          </cell>
          <cell r="O543">
            <v>14128</v>
          </cell>
          <cell r="P543">
            <v>5711</v>
          </cell>
          <cell r="V543">
            <v>5711</v>
          </cell>
          <cell r="AB543">
            <v>5711</v>
          </cell>
          <cell r="AE543">
            <v>5711</v>
          </cell>
        </row>
        <row r="544">
          <cell r="N544">
            <v>0</v>
          </cell>
          <cell r="O544">
            <v>0</v>
          </cell>
          <cell r="P544"/>
          <cell r="V544">
            <v>0</v>
          </cell>
          <cell r="AB544">
            <v>0</v>
          </cell>
          <cell r="AE544">
            <v>0</v>
          </cell>
        </row>
        <row r="545">
          <cell r="N545">
            <v>0</v>
          </cell>
          <cell r="O545">
            <v>0</v>
          </cell>
          <cell r="P545"/>
          <cell r="V545">
            <v>0</v>
          </cell>
          <cell r="AB545">
            <v>0</v>
          </cell>
          <cell r="AE545">
            <v>0</v>
          </cell>
        </row>
        <row r="546">
          <cell r="N546">
            <v>0</v>
          </cell>
          <cell r="O546">
            <v>0</v>
          </cell>
          <cell r="P546"/>
          <cell r="V546">
            <v>0</v>
          </cell>
          <cell r="AB546">
            <v>0</v>
          </cell>
          <cell r="AE546">
            <v>0</v>
          </cell>
        </row>
        <row r="547">
          <cell r="N547">
            <v>0</v>
          </cell>
          <cell r="O547">
            <v>0</v>
          </cell>
          <cell r="P547"/>
          <cell r="V547">
            <v>0</v>
          </cell>
          <cell r="AB547">
            <v>0</v>
          </cell>
          <cell r="AE547">
            <v>0</v>
          </cell>
        </row>
        <row r="548">
          <cell r="N548">
            <v>4836028.1100000003</v>
          </cell>
          <cell r="O548">
            <v>4882467</v>
          </cell>
          <cell r="P548">
            <v>6673419</v>
          </cell>
          <cell r="V548">
            <v>6684269</v>
          </cell>
          <cell r="AB548">
            <v>6684269</v>
          </cell>
          <cell r="AE548">
            <v>6684269</v>
          </cell>
        </row>
        <row r="549">
          <cell r="N549">
            <v>248652.66</v>
          </cell>
          <cell r="O549">
            <v>261528</v>
          </cell>
          <cell r="P549">
            <v>466830</v>
          </cell>
          <cell r="V549">
            <v>492061</v>
          </cell>
          <cell r="AB549">
            <v>492061</v>
          </cell>
          <cell r="AE549">
            <v>492061</v>
          </cell>
        </row>
        <row r="550">
          <cell r="N550">
            <v>0</v>
          </cell>
          <cell r="O550">
            <v>0</v>
          </cell>
          <cell r="P550"/>
          <cell r="V550">
            <v>0</v>
          </cell>
          <cell r="AB550">
            <v>0</v>
          </cell>
          <cell r="AE550">
            <v>0</v>
          </cell>
        </row>
        <row r="551">
          <cell r="N551">
            <v>0</v>
          </cell>
          <cell r="O551">
            <v>0</v>
          </cell>
          <cell r="P551"/>
          <cell r="V551">
            <v>0</v>
          </cell>
          <cell r="AB551">
            <v>0</v>
          </cell>
          <cell r="AE551">
            <v>0</v>
          </cell>
        </row>
        <row r="552">
          <cell r="N552">
            <v>0</v>
          </cell>
          <cell r="O552">
            <v>0</v>
          </cell>
          <cell r="P552"/>
          <cell r="V552">
            <v>0</v>
          </cell>
          <cell r="AB552">
            <v>0</v>
          </cell>
          <cell r="AE552">
            <v>0</v>
          </cell>
        </row>
        <row r="553">
          <cell r="N553">
            <v>1806878.18</v>
          </cell>
          <cell r="O553">
            <v>2337223</v>
          </cell>
          <cell r="P553">
            <v>3187223</v>
          </cell>
          <cell r="V553">
            <v>3230623</v>
          </cell>
          <cell r="AB553">
            <v>3230623</v>
          </cell>
          <cell r="AE553">
            <v>3230623</v>
          </cell>
        </row>
        <row r="554">
          <cell r="N554">
            <v>50516.5</v>
          </cell>
          <cell r="O554">
            <v>133215</v>
          </cell>
          <cell r="P554">
            <v>153215</v>
          </cell>
          <cell r="V554">
            <v>199596</v>
          </cell>
          <cell r="AB554">
            <v>199596</v>
          </cell>
          <cell r="AE554">
            <v>199596</v>
          </cell>
        </row>
        <row r="555">
          <cell r="N555">
            <v>0</v>
          </cell>
          <cell r="O555">
            <v>0</v>
          </cell>
          <cell r="P555"/>
          <cell r="V555">
            <v>0</v>
          </cell>
          <cell r="AB555">
            <v>0</v>
          </cell>
          <cell r="AE555">
            <v>0</v>
          </cell>
        </row>
        <row r="556">
          <cell r="N556">
            <v>0</v>
          </cell>
          <cell r="O556">
            <v>0</v>
          </cell>
          <cell r="P556"/>
          <cell r="V556">
            <v>0</v>
          </cell>
          <cell r="AB556">
            <v>0</v>
          </cell>
          <cell r="AE556">
            <v>0</v>
          </cell>
        </row>
        <row r="557">
          <cell r="N557">
            <v>0</v>
          </cell>
          <cell r="O557">
            <v>0</v>
          </cell>
          <cell r="P557"/>
          <cell r="V557">
            <v>0</v>
          </cell>
          <cell r="AB557">
            <v>0</v>
          </cell>
          <cell r="AE557">
            <v>0</v>
          </cell>
        </row>
        <row r="558">
          <cell r="N558">
            <v>18930616.34</v>
          </cell>
          <cell r="O558">
            <v>17887480.329999998</v>
          </cell>
          <cell r="P558">
            <v>21310258</v>
          </cell>
          <cell r="V558">
            <v>21476842</v>
          </cell>
          <cell r="AB558">
            <v>21542420</v>
          </cell>
          <cell r="AE558">
            <v>21634646</v>
          </cell>
        </row>
        <row r="559">
          <cell r="N559">
            <v>1176465.56</v>
          </cell>
          <cell r="O559">
            <v>1184052.8899999999</v>
          </cell>
          <cell r="P559">
            <v>1759690</v>
          </cell>
          <cell r="V559">
            <v>1905523</v>
          </cell>
          <cell r="AB559">
            <v>1911981</v>
          </cell>
          <cell r="AE559">
            <v>1913523</v>
          </cell>
        </row>
        <row r="560">
          <cell r="N560">
            <v>0</v>
          </cell>
          <cell r="O560">
            <v>0</v>
          </cell>
          <cell r="P560"/>
          <cell r="V560">
            <v>0</v>
          </cell>
          <cell r="AB560">
            <v>0</v>
          </cell>
          <cell r="AE560">
            <v>0</v>
          </cell>
        </row>
        <row r="561">
          <cell r="N561">
            <v>0</v>
          </cell>
          <cell r="O561">
            <v>0</v>
          </cell>
          <cell r="P561"/>
          <cell r="V561">
            <v>0</v>
          </cell>
          <cell r="AB561">
            <v>0</v>
          </cell>
          <cell r="AE561">
            <v>0</v>
          </cell>
        </row>
        <row r="562">
          <cell r="N562">
            <v>0</v>
          </cell>
          <cell r="O562">
            <v>0</v>
          </cell>
          <cell r="P562"/>
          <cell r="V562">
            <v>0</v>
          </cell>
          <cell r="AB562">
            <v>0</v>
          </cell>
          <cell r="AE562">
            <v>0</v>
          </cell>
        </row>
        <row r="563">
          <cell r="N563">
            <v>0</v>
          </cell>
          <cell r="O563">
            <v>0</v>
          </cell>
          <cell r="P563"/>
          <cell r="V563">
            <v>0</v>
          </cell>
          <cell r="AB563">
            <v>0</v>
          </cell>
          <cell r="AE563">
            <v>0</v>
          </cell>
        </row>
        <row r="564">
          <cell r="N564">
            <v>0</v>
          </cell>
          <cell r="O564">
            <v>0</v>
          </cell>
          <cell r="P564"/>
          <cell r="V564">
            <v>0</v>
          </cell>
          <cell r="AB564">
            <v>0</v>
          </cell>
          <cell r="AE564">
            <v>0</v>
          </cell>
        </row>
        <row r="565">
          <cell r="N565">
            <v>0</v>
          </cell>
          <cell r="O565">
            <v>0</v>
          </cell>
          <cell r="P565"/>
          <cell r="V565">
            <v>0</v>
          </cell>
          <cell r="AB565">
            <v>0</v>
          </cell>
          <cell r="AE565">
            <v>0</v>
          </cell>
        </row>
        <row r="566">
          <cell r="N566">
            <v>0</v>
          </cell>
          <cell r="O566">
            <v>0</v>
          </cell>
          <cell r="P566"/>
          <cell r="V566">
            <v>0</v>
          </cell>
          <cell r="AB566">
            <v>0</v>
          </cell>
          <cell r="AE566">
            <v>0</v>
          </cell>
        </row>
        <row r="567">
          <cell r="N567">
            <v>2422214</v>
          </cell>
          <cell r="O567">
            <v>3762941.25</v>
          </cell>
          <cell r="P567">
            <v>3762941</v>
          </cell>
          <cell r="V567">
            <v>3762941</v>
          </cell>
          <cell r="AB567">
            <v>3762941</v>
          </cell>
          <cell r="AE567">
            <v>3762941</v>
          </cell>
        </row>
        <row r="568">
          <cell r="N568">
            <v>182176</v>
          </cell>
          <cell r="O568">
            <v>204761.34</v>
          </cell>
          <cell r="P568">
            <v>204761</v>
          </cell>
          <cell r="V568">
            <v>204761</v>
          </cell>
          <cell r="AB568">
            <v>204761</v>
          </cell>
          <cell r="AE568">
            <v>204761</v>
          </cell>
        </row>
        <row r="569">
          <cell r="N569">
            <v>0</v>
          </cell>
          <cell r="O569">
            <v>0</v>
          </cell>
          <cell r="P569"/>
          <cell r="V569">
            <v>0</v>
          </cell>
          <cell r="AB569">
            <v>0</v>
          </cell>
          <cell r="AE569">
            <v>0</v>
          </cell>
        </row>
        <row r="570">
          <cell r="N570">
            <v>0</v>
          </cell>
          <cell r="O570">
            <v>0</v>
          </cell>
          <cell r="P570"/>
          <cell r="V570">
            <v>0</v>
          </cell>
          <cell r="AB570">
            <v>0</v>
          </cell>
          <cell r="AE570">
            <v>0</v>
          </cell>
        </row>
        <row r="571">
          <cell r="N571">
            <v>1072643</v>
          </cell>
          <cell r="O571">
            <v>1054416</v>
          </cell>
          <cell r="P571">
            <v>1054416</v>
          </cell>
          <cell r="V571">
            <v>1054416</v>
          </cell>
          <cell r="AB571">
            <v>1054416</v>
          </cell>
          <cell r="AE571">
            <v>1054416</v>
          </cell>
        </row>
        <row r="572">
          <cell r="N572">
            <v>82268</v>
          </cell>
          <cell r="O572">
            <v>61647</v>
          </cell>
          <cell r="P572">
            <v>61647</v>
          </cell>
          <cell r="V572">
            <v>61647</v>
          </cell>
          <cell r="AB572">
            <v>61647</v>
          </cell>
          <cell r="AE572">
            <v>61647</v>
          </cell>
        </row>
        <row r="573">
          <cell r="N573">
            <v>0</v>
          </cell>
          <cell r="O573">
            <v>0</v>
          </cell>
          <cell r="P573"/>
          <cell r="V573">
            <v>0</v>
          </cell>
          <cell r="AB573">
            <v>0</v>
          </cell>
          <cell r="AE573">
            <v>0</v>
          </cell>
        </row>
        <row r="574">
          <cell r="N574">
            <v>0</v>
          </cell>
          <cell r="O574">
            <v>0</v>
          </cell>
          <cell r="P574"/>
          <cell r="V574">
            <v>0</v>
          </cell>
          <cell r="AB574">
            <v>0</v>
          </cell>
          <cell r="AE574">
            <v>0</v>
          </cell>
        </row>
        <row r="575">
          <cell r="N575">
            <v>940712.11</v>
          </cell>
          <cell r="O575">
            <v>1137068.25</v>
          </cell>
          <cell r="P575">
            <v>1276599</v>
          </cell>
          <cell r="V575">
            <v>1276599</v>
          </cell>
          <cell r="AB575">
            <v>1276599</v>
          </cell>
          <cell r="AE575">
            <v>1276599</v>
          </cell>
        </row>
        <row r="576">
          <cell r="N576">
            <v>72727.66</v>
          </cell>
          <cell r="O576">
            <v>74366.649999999994</v>
          </cell>
          <cell r="P576">
            <v>74367</v>
          </cell>
          <cell r="V576">
            <v>74367</v>
          </cell>
          <cell r="AB576">
            <v>74367</v>
          </cell>
          <cell r="AE576">
            <v>74367</v>
          </cell>
        </row>
        <row r="577">
          <cell r="N577">
            <v>0</v>
          </cell>
          <cell r="O577">
            <v>0</v>
          </cell>
          <cell r="P577"/>
          <cell r="V577">
            <v>0</v>
          </cell>
          <cell r="AB577">
            <v>0</v>
          </cell>
          <cell r="AE577">
            <v>0</v>
          </cell>
        </row>
        <row r="578">
          <cell r="N578">
            <v>0</v>
          </cell>
          <cell r="O578">
            <v>0</v>
          </cell>
          <cell r="P578"/>
          <cell r="V578">
            <v>0</v>
          </cell>
          <cell r="AB578">
            <v>0</v>
          </cell>
          <cell r="AE578">
            <v>0</v>
          </cell>
        </row>
        <row r="579">
          <cell r="N579">
            <v>55000</v>
          </cell>
          <cell r="O579">
            <v>30433</v>
          </cell>
          <cell r="P579">
            <v>40500</v>
          </cell>
          <cell r="V579">
            <v>40500</v>
          </cell>
          <cell r="AB579">
            <v>0</v>
          </cell>
          <cell r="AE579">
            <v>0</v>
          </cell>
        </row>
        <row r="580">
          <cell r="N580">
            <v>10000</v>
          </cell>
          <cell r="O580">
            <v>21414</v>
          </cell>
          <cell r="P580">
            <v>13500</v>
          </cell>
          <cell r="V580">
            <v>13500</v>
          </cell>
          <cell r="AB580">
            <v>0</v>
          </cell>
          <cell r="AE580">
            <v>0</v>
          </cell>
        </row>
        <row r="581">
          <cell r="N581">
            <v>0</v>
          </cell>
          <cell r="O581">
            <v>0</v>
          </cell>
          <cell r="P581"/>
          <cell r="V581">
            <v>0</v>
          </cell>
          <cell r="AB581">
            <v>0</v>
          </cell>
          <cell r="AE581">
            <v>0</v>
          </cell>
        </row>
        <row r="582">
          <cell r="N582">
            <v>0</v>
          </cell>
          <cell r="O582">
            <v>0</v>
          </cell>
          <cell r="P582"/>
          <cell r="V582">
            <v>0</v>
          </cell>
          <cell r="AB582">
            <v>0</v>
          </cell>
          <cell r="AE582">
            <v>0</v>
          </cell>
        </row>
        <row r="583">
          <cell r="N583">
            <v>2292515.81</v>
          </cell>
          <cell r="O583">
            <v>916320.94</v>
          </cell>
          <cell r="P583"/>
          <cell r="V583">
            <v>2117318.7799999998</v>
          </cell>
          <cell r="AB583">
            <v>3120599.7</v>
          </cell>
          <cell r="AE583">
            <v>3172594.35</v>
          </cell>
        </row>
        <row r="584">
          <cell r="N584">
            <v>17479.810000000001</v>
          </cell>
          <cell r="O584">
            <v>8926.8700000000008</v>
          </cell>
          <cell r="P584"/>
          <cell r="V584">
            <v>12443.04</v>
          </cell>
          <cell r="AB584">
            <v>18339.11</v>
          </cell>
          <cell r="AE584">
            <v>18644.669999999998</v>
          </cell>
        </row>
        <row r="585">
          <cell r="N585">
            <v>0</v>
          </cell>
          <cell r="O585">
            <v>0</v>
          </cell>
          <cell r="P585"/>
          <cell r="V585">
            <v>0</v>
          </cell>
          <cell r="AB585">
            <v>0</v>
          </cell>
          <cell r="AE585">
            <v>0</v>
          </cell>
        </row>
        <row r="586">
          <cell r="N586">
            <v>0</v>
          </cell>
          <cell r="O586">
            <v>0</v>
          </cell>
          <cell r="P586"/>
          <cell r="V586">
            <v>0</v>
          </cell>
          <cell r="AB586">
            <v>0</v>
          </cell>
          <cell r="AE586">
            <v>0</v>
          </cell>
        </row>
        <row r="587">
          <cell r="N587">
            <v>7244616.96</v>
          </cell>
          <cell r="O587">
            <v>7740145.75</v>
          </cell>
          <cell r="P587">
            <v>7310521</v>
          </cell>
          <cell r="V587">
            <v>7310521</v>
          </cell>
          <cell r="AB587">
            <v>7310521</v>
          </cell>
          <cell r="AE587">
            <v>7310521</v>
          </cell>
        </row>
        <row r="588">
          <cell r="N588">
            <v>41481.360000000001</v>
          </cell>
          <cell r="O588">
            <v>38290</v>
          </cell>
          <cell r="P588"/>
          <cell r="V588">
            <v>0</v>
          </cell>
          <cell r="AB588">
            <v>0</v>
          </cell>
          <cell r="AE588">
            <v>0</v>
          </cell>
        </row>
        <row r="589">
          <cell r="N589">
            <v>0</v>
          </cell>
          <cell r="O589">
            <v>0</v>
          </cell>
          <cell r="P589"/>
          <cell r="V589">
            <v>0</v>
          </cell>
          <cell r="AB589">
            <v>0</v>
          </cell>
          <cell r="AE589">
            <v>0</v>
          </cell>
        </row>
        <row r="590">
          <cell r="N590">
            <v>0</v>
          </cell>
          <cell r="O590">
            <v>0</v>
          </cell>
          <cell r="P590"/>
          <cell r="V590">
            <v>0</v>
          </cell>
          <cell r="AB590">
            <v>0</v>
          </cell>
          <cell r="AE590">
            <v>0</v>
          </cell>
        </row>
        <row r="591">
          <cell r="N591">
            <v>38690338.609999999</v>
          </cell>
          <cell r="O591">
            <v>37064390</v>
          </cell>
          <cell r="P591">
            <v>41555692</v>
          </cell>
          <cell r="V591">
            <v>42156554</v>
          </cell>
          <cell r="AB591">
            <v>42370772</v>
          </cell>
          <cell r="AE591">
            <v>42596417</v>
          </cell>
        </row>
        <row r="592">
          <cell r="N592">
            <v>5258315.97</v>
          </cell>
          <cell r="O592">
            <v>5427209</v>
          </cell>
          <cell r="P592">
            <v>6140718</v>
          </cell>
          <cell r="V592">
            <v>6926869</v>
          </cell>
          <cell r="AB592">
            <v>6984747</v>
          </cell>
          <cell r="AE592">
            <v>7003613</v>
          </cell>
        </row>
        <row r="593">
          <cell r="N593">
            <v>3222.39</v>
          </cell>
          <cell r="O593">
            <v>2798</v>
          </cell>
          <cell r="P593"/>
          <cell r="V593">
            <v>0</v>
          </cell>
          <cell r="AB593">
            <v>0</v>
          </cell>
          <cell r="AE593">
            <v>0</v>
          </cell>
        </row>
        <row r="594">
          <cell r="N594">
            <v>0</v>
          </cell>
          <cell r="O594">
            <v>0</v>
          </cell>
          <cell r="P594"/>
          <cell r="V594">
            <v>0</v>
          </cell>
          <cell r="AB594">
            <v>0</v>
          </cell>
          <cell r="AE594">
            <v>0</v>
          </cell>
        </row>
        <row r="595">
          <cell r="N595">
            <v>0</v>
          </cell>
          <cell r="O595">
            <v>0</v>
          </cell>
          <cell r="P595"/>
          <cell r="V595">
            <v>0</v>
          </cell>
          <cell r="AB595">
            <v>0</v>
          </cell>
          <cell r="AE595">
            <v>0</v>
          </cell>
        </row>
        <row r="596">
          <cell r="N596">
            <v>3574.12</v>
          </cell>
          <cell r="O596">
            <v>4793</v>
          </cell>
          <cell r="P596"/>
          <cell r="V596">
            <v>0</v>
          </cell>
          <cell r="AB596">
            <v>0</v>
          </cell>
          <cell r="AE596">
            <v>0</v>
          </cell>
        </row>
        <row r="597">
          <cell r="N597">
            <v>106557.87</v>
          </cell>
          <cell r="O597">
            <v>0</v>
          </cell>
          <cell r="P597"/>
          <cell r="V597">
            <v>0</v>
          </cell>
          <cell r="AB597">
            <v>0</v>
          </cell>
          <cell r="AE597">
            <v>0</v>
          </cell>
        </row>
        <row r="598">
          <cell r="N598">
            <v>357828.38</v>
          </cell>
          <cell r="O598">
            <v>205782</v>
          </cell>
          <cell r="P598">
            <v>342003</v>
          </cell>
          <cell r="V598">
            <v>409014</v>
          </cell>
          <cell r="AB598">
            <v>409014</v>
          </cell>
          <cell r="AE598">
            <v>409014</v>
          </cell>
        </row>
        <row r="599">
          <cell r="N599">
            <v>25380.35</v>
          </cell>
          <cell r="O599">
            <v>34362</v>
          </cell>
          <cell r="P599">
            <v>11808</v>
          </cell>
          <cell r="V599">
            <v>25008</v>
          </cell>
          <cell r="AB599">
            <v>25008</v>
          </cell>
          <cell r="AE599">
            <v>25008</v>
          </cell>
        </row>
        <row r="600">
          <cell r="N600">
            <v>0</v>
          </cell>
          <cell r="O600">
            <v>0</v>
          </cell>
          <cell r="P600"/>
          <cell r="V600">
            <v>0</v>
          </cell>
          <cell r="AB600">
            <v>0</v>
          </cell>
          <cell r="AE600">
            <v>0</v>
          </cell>
        </row>
        <row r="601">
          <cell r="N601">
            <v>-2902.5699999999997</v>
          </cell>
          <cell r="O601">
            <v>8396</v>
          </cell>
          <cell r="P601"/>
          <cell r="V601">
            <v>0</v>
          </cell>
          <cell r="AB601">
            <v>0</v>
          </cell>
          <cell r="AE601">
            <v>0</v>
          </cell>
        </row>
        <row r="602">
          <cell r="N602">
            <v>16146.03</v>
          </cell>
          <cell r="O602">
            <v>0</v>
          </cell>
          <cell r="P602"/>
          <cell r="V602">
            <v>0</v>
          </cell>
          <cell r="AB602">
            <v>0</v>
          </cell>
          <cell r="AE602">
            <v>0</v>
          </cell>
        </row>
        <row r="603">
          <cell r="N603">
            <v>1397534.61</v>
          </cell>
          <cell r="O603">
            <v>1929931</v>
          </cell>
          <cell r="P603">
            <v>2533587</v>
          </cell>
          <cell r="V603">
            <v>2617087</v>
          </cell>
          <cell r="AB603">
            <v>2617087</v>
          </cell>
          <cell r="AE603">
            <v>2617087</v>
          </cell>
        </row>
        <row r="604">
          <cell r="N604">
            <v>66249.62</v>
          </cell>
          <cell r="O604">
            <v>153228</v>
          </cell>
          <cell r="P604">
            <v>153228</v>
          </cell>
          <cell r="V604">
            <v>252164</v>
          </cell>
          <cell r="AB604">
            <v>252164</v>
          </cell>
          <cell r="AE604">
            <v>252164</v>
          </cell>
        </row>
        <row r="605">
          <cell r="N605">
            <v>0</v>
          </cell>
          <cell r="O605">
            <v>0</v>
          </cell>
          <cell r="P605"/>
          <cell r="V605">
            <v>0</v>
          </cell>
          <cell r="AB605">
            <v>0</v>
          </cell>
          <cell r="AE605">
            <v>0</v>
          </cell>
        </row>
        <row r="606">
          <cell r="N606">
            <v>1948199.38</v>
          </cell>
          <cell r="O606">
            <v>2494892.44</v>
          </cell>
          <cell r="P606">
            <v>2527716</v>
          </cell>
          <cell r="V606">
            <v>2527716</v>
          </cell>
          <cell r="AB606">
            <v>2527716</v>
          </cell>
          <cell r="AE606">
            <v>2527716</v>
          </cell>
        </row>
        <row r="607">
          <cell r="N607">
            <v>3619.3000000000029</v>
          </cell>
          <cell r="O607">
            <v>104094</v>
          </cell>
          <cell r="P607">
            <v>133911</v>
          </cell>
          <cell r="V607">
            <v>133911</v>
          </cell>
          <cell r="AB607">
            <v>133911</v>
          </cell>
          <cell r="AE607">
            <v>133911</v>
          </cell>
        </row>
        <row r="608">
          <cell r="N608">
            <v>11730578.560000001</v>
          </cell>
          <cell r="O608">
            <v>11147339.079999998</v>
          </cell>
          <cell r="P608">
            <v>13112022</v>
          </cell>
          <cell r="V608">
            <v>13560881</v>
          </cell>
          <cell r="AB608">
            <v>13612128</v>
          </cell>
          <cell r="AE608">
            <v>13678693</v>
          </cell>
        </row>
        <row r="609">
          <cell r="N609">
            <v>1532908.26</v>
          </cell>
          <cell r="O609">
            <v>1554573.9100000001</v>
          </cell>
          <cell r="P609">
            <v>1860082</v>
          </cell>
          <cell r="V609">
            <v>1955836</v>
          </cell>
          <cell r="AB609">
            <v>1968928</v>
          </cell>
          <cell r="AE609">
            <v>1974493</v>
          </cell>
        </row>
        <row r="610">
          <cell r="N610">
            <v>0</v>
          </cell>
          <cell r="O610">
            <v>0</v>
          </cell>
          <cell r="P610"/>
          <cell r="V610">
            <v>0</v>
          </cell>
          <cell r="AB610">
            <v>0</v>
          </cell>
          <cell r="AE610">
            <v>0</v>
          </cell>
        </row>
        <row r="611">
          <cell r="N611">
            <v>0</v>
          </cell>
          <cell r="O611">
            <v>0</v>
          </cell>
          <cell r="P611"/>
          <cell r="V611">
            <v>0</v>
          </cell>
          <cell r="AB611">
            <v>0</v>
          </cell>
          <cell r="AE611">
            <v>0</v>
          </cell>
        </row>
        <row r="612">
          <cell r="N612">
            <v>0</v>
          </cell>
          <cell r="O612">
            <v>0</v>
          </cell>
          <cell r="P612"/>
          <cell r="V612">
            <v>0</v>
          </cell>
          <cell r="AB612">
            <v>0</v>
          </cell>
          <cell r="AE612">
            <v>0</v>
          </cell>
        </row>
        <row r="613">
          <cell r="N613">
            <v>0</v>
          </cell>
          <cell r="O613">
            <v>0</v>
          </cell>
          <cell r="P613"/>
          <cell r="V613">
            <v>0</v>
          </cell>
          <cell r="AB613">
            <v>0</v>
          </cell>
          <cell r="AE613">
            <v>0</v>
          </cell>
        </row>
        <row r="614">
          <cell r="N614">
            <v>0</v>
          </cell>
          <cell r="O614">
            <v>0</v>
          </cell>
          <cell r="P614"/>
          <cell r="V614">
            <v>0</v>
          </cell>
          <cell r="AB614">
            <v>0</v>
          </cell>
          <cell r="AE614">
            <v>0</v>
          </cell>
        </row>
        <row r="615">
          <cell r="N615">
            <v>1000000</v>
          </cell>
          <cell r="O615">
            <v>888612</v>
          </cell>
          <cell r="P615">
            <v>1400000</v>
          </cell>
          <cell r="V615">
            <v>1400000</v>
          </cell>
          <cell r="AB615">
            <v>1400000</v>
          </cell>
          <cell r="AE615">
            <v>1400000</v>
          </cell>
        </row>
        <row r="616">
          <cell r="N616">
            <v>0</v>
          </cell>
          <cell r="O616">
            <v>0</v>
          </cell>
          <cell r="P616"/>
          <cell r="V616">
            <v>0</v>
          </cell>
          <cell r="AB616">
            <v>0</v>
          </cell>
          <cell r="AE616">
            <v>0</v>
          </cell>
        </row>
        <row r="617">
          <cell r="N617">
            <v>1508201</v>
          </cell>
          <cell r="O617">
            <v>2939878.49</v>
          </cell>
          <cell r="P617">
            <v>2939878</v>
          </cell>
          <cell r="V617">
            <v>2939878</v>
          </cell>
          <cell r="AB617">
            <v>2939878</v>
          </cell>
          <cell r="AE617">
            <v>2939878</v>
          </cell>
        </row>
        <row r="618">
          <cell r="N618">
            <v>242901</v>
          </cell>
          <cell r="O618">
            <v>279020.11</v>
          </cell>
          <cell r="P618">
            <v>279020</v>
          </cell>
          <cell r="V618">
            <v>279020</v>
          </cell>
          <cell r="AB618">
            <v>279020</v>
          </cell>
          <cell r="AE618">
            <v>279020</v>
          </cell>
        </row>
        <row r="619">
          <cell r="N619">
            <v>0</v>
          </cell>
          <cell r="O619">
            <v>22998</v>
          </cell>
          <cell r="P619">
            <v>22998</v>
          </cell>
          <cell r="V619">
            <v>22998</v>
          </cell>
          <cell r="AB619">
            <v>22998</v>
          </cell>
          <cell r="AE619">
            <v>22998</v>
          </cell>
        </row>
        <row r="620">
          <cell r="N620">
            <v>0</v>
          </cell>
          <cell r="O620">
            <v>0</v>
          </cell>
          <cell r="P620"/>
          <cell r="V620">
            <v>0</v>
          </cell>
          <cell r="AB620">
            <v>0</v>
          </cell>
          <cell r="AE620">
            <v>0</v>
          </cell>
        </row>
        <row r="621">
          <cell r="N621">
            <v>354063</v>
          </cell>
          <cell r="O621">
            <v>256641</v>
          </cell>
          <cell r="P621">
            <v>256641</v>
          </cell>
          <cell r="V621">
            <v>256641</v>
          </cell>
          <cell r="AB621">
            <v>256641</v>
          </cell>
          <cell r="AE621">
            <v>256641</v>
          </cell>
        </row>
        <row r="622">
          <cell r="N622">
            <v>30862</v>
          </cell>
          <cell r="O622">
            <v>18493</v>
          </cell>
          <cell r="P622">
            <v>18493</v>
          </cell>
          <cell r="V622">
            <v>18493</v>
          </cell>
          <cell r="AB622">
            <v>18493</v>
          </cell>
          <cell r="AE622">
            <v>18493</v>
          </cell>
        </row>
        <row r="623">
          <cell r="N623">
            <v>265000</v>
          </cell>
          <cell r="O623">
            <v>508058</v>
          </cell>
          <cell r="P623">
            <v>371000</v>
          </cell>
          <cell r="V623">
            <v>371000</v>
          </cell>
          <cell r="AB623">
            <v>371000</v>
          </cell>
          <cell r="AE623">
            <v>371000</v>
          </cell>
        </row>
        <row r="624">
          <cell r="N624">
            <v>0</v>
          </cell>
          <cell r="O624">
            <v>3434</v>
          </cell>
          <cell r="P624">
            <v>3434</v>
          </cell>
          <cell r="V624">
            <v>3434</v>
          </cell>
          <cell r="AB624">
            <v>3434</v>
          </cell>
          <cell r="AE624">
            <v>3434</v>
          </cell>
        </row>
        <row r="625">
          <cell r="N625">
            <v>508074.96</v>
          </cell>
          <cell r="O625">
            <v>720683.41</v>
          </cell>
          <cell r="P625">
            <v>847078</v>
          </cell>
          <cell r="V625">
            <v>847078</v>
          </cell>
          <cell r="AB625">
            <v>847078</v>
          </cell>
          <cell r="AE625">
            <v>847078</v>
          </cell>
        </row>
        <row r="626">
          <cell r="N626">
            <v>75197.2</v>
          </cell>
          <cell r="O626">
            <v>93829.41</v>
          </cell>
          <cell r="P626">
            <v>78841</v>
          </cell>
          <cell r="V626">
            <v>78841</v>
          </cell>
          <cell r="AB626">
            <v>78841</v>
          </cell>
          <cell r="AE626">
            <v>78841</v>
          </cell>
        </row>
        <row r="627">
          <cell r="N627">
            <v>0</v>
          </cell>
          <cell r="O627">
            <v>940661</v>
          </cell>
          <cell r="P627"/>
          <cell r="V627">
            <v>0</v>
          </cell>
          <cell r="AB627">
            <v>0</v>
          </cell>
          <cell r="AE627">
            <v>0</v>
          </cell>
        </row>
        <row r="628">
          <cell r="N628">
            <v>0</v>
          </cell>
          <cell r="O628">
            <v>18966</v>
          </cell>
          <cell r="P628"/>
          <cell r="V628">
            <v>0</v>
          </cell>
          <cell r="AB628">
            <v>0</v>
          </cell>
          <cell r="AE628">
            <v>0</v>
          </cell>
        </row>
        <row r="629">
          <cell r="N629">
            <v>55000</v>
          </cell>
          <cell r="O629">
            <v>41693</v>
          </cell>
          <cell r="P629">
            <v>40500</v>
          </cell>
          <cell r="V629">
            <v>40500</v>
          </cell>
          <cell r="AB629">
            <v>0</v>
          </cell>
          <cell r="AE629">
            <v>0</v>
          </cell>
        </row>
        <row r="630">
          <cell r="N630">
            <v>10000</v>
          </cell>
          <cell r="O630">
            <v>35030</v>
          </cell>
          <cell r="P630">
            <v>13500</v>
          </cell>
          <cell r="V630">
            <v>13500</v>
          </cell>
          <cell r="AB630">
            <v>0</v>
          </cell>
          <cell r="AE630">
            <v>0</v>
          </cell>
        </row>
        <row r="631">
          <cell r="N631">
            <v>220160.8</v>
          </cell>
          <cell r="O631">
            <v>88373.84</v>
          </cell>
          <cell r="P631"/>
          <cell r="V631">
            <v>235340.25</v>
          </cell>
          <cell r="AB631">
            <v>346855.05</v>
          </cell>
          <cell r="AE631">
            <v>352634.26</v>
          </cell>
        </row>
        <row r="632">
          <cell r="N632">
            <v>2013.92</v>
          </cell>
          <cell r="O632">
            <v>911.6</v>
          </cell>
          <cell r="P632"/>
          <cell r="V632">
            <v>1820.81</v>
          </cell>
          <cell r="AB632">
            <v>2683.59</v>
          </cell>
          <cell r="AE632">
            <v>2728.3</v>
          </cell>
        </row>
        <row r="633">
          <cell r="N633">
            <v>1362380.15</v>
          </cell>
          <cell r="O633">
            <v>553916.06000000006</v>
          </cell>
          <cell r="P633"/>
          <cell r="V633">
            <v>1252573.69</v>
          </cell>
          <cell r="AB633">
            <v>1846099.47</v>
          </cell>
          <cell r="AE633">
            <v>1876858.72</v>
          </cell>
        </row>
        <row r="634">
          <cell r="N634">
            <v>19580.490000000002</v>
          </cell>
          <cell r="O634">
            <v>7335.69</v>
          </cell>
          <cell r="P634"/>
          <cell r="V634">
            <v>14912.33</v>
          </cell>
          <cell r="AB634">
            <v>21978.46</v>
          </cell>
          <cell r="AE634">
            <v>22344.66</v>
          </cell>
        </row>
        <row r="635">
          <cell r="N635">
            <v>0</v>
          </cell>
          <cell r="O635">
            <v>0</v>
          </cell>
          <cell r="P635"/>
          <cell r="V635">
            <v>0</v>
          </cell>
          <cell r="AB635">
            <v>0</v>
          </cell>
          <cell r="AE635">
            <v>0</v>
          </cell>
        </row>
        <row r="636">
          <cell r="N636">
            <v>0</v>
          </cell>
          <cell r="O636">
            <v>0</v>
          </cell>
          <cell r="P636"/>
          <cell r="V636">
            <v>0</v>
          </cell>
          <cell r="AB636">
            <v>0</v>
          </cell>
          <cell r="AE636">
            <v>0</v>
          </cell>
        </row>
        <row r="637">
          <cell r="N637">
            <v>0</v>
          </cell>
          <cell r="O637">
            <v>0</v>
          </cell>
          <cell r="P637"/>
          <cell r="V637">
            <v>0</v>
          </cell>
          <cell r="AB637">
            <v>0</v>
          </cell>
          <cell r="AE637">
            <v>0</v>
          </cell>
        </row>
        <row r="638">
          <cell r="N638">
            <v>3015474.24</v>
          </cell>
          <cell r="O638">
            <v>3356930.13</v>
          </cell>
          <cell r="P638">
            <v>3132049.91</v>
          </cell>
          <cell r="V638">
            <v>3220690.19</v>
          </cell>
          <cell r="AB638">
            <v>3356930</v>
          </cell>
          <cell r="AE638">
            <v>3356930</v>
          </cell>
        </row>
        <row r="639">
          <cell r="N639">
            <v>178218.96</v>
          </cell>
          <cell r="O639">
            <v>71183</v>
          </cell>
          <cell r="P639">
            <v>16472</v>
          </cell>
          <cell r="V639">
            <v>16472</v>
          </cell>
          <cell r="AB639">
            <v>16472</v>
          </cell>
          <cell r="AE639">
            <v>16472</v>
          </cell>
        </row>
        <row r="640">
          <cell r="N640">
            <v>7157.8</v>
          </cell>
          <cell r="O640">
            <v>6364</v>
          </cell>
          <cell r="P640">
            <v>19362</v>
          </cell>
          <cell r="V640">
            <v>19362</v>
          </cell>
          <cell r="AB640">
            <v>19362</v>
          </cell>
          <cell r="AE640">
            <v>19362</v>
          </cell>
        </row>
        <row r="641">
          <cell r="N641">
            <v>767579.86</v>
          </cell>
          <cell r="O641">
            <v>1000000</v>
          </cell>
          <cell r="P641">
            <v>1133998</v>
          </cell>
          <cell r="V641">
            <v>1133998</v>
          </cell>
          <cell r="AB641">
            <v>1133998</v>
          </cell>
          <cell r="AE641">
            <v>1133998</v>
          </cell>
        </row>
        <row r="642">
          <cell r="N642">
            <v>338784.57</v>
          </cell>
          <cell r="O642">
            <v>350000</v>
          </cell>
          <cell r="P642">
            <v>547919</v>
          </cell>
          <cell r="V642">
            <v>547919</v>
          </cell>
          <cell r="AB642">
            <v>547919</v>
          </cell>
          <cell r="AE642">
            <v>547919</v>
          </cell>
        </row>
        <row r="643">
          <cell r="N643">
            <v>0</v>
          </cell>
          <cell r="O643">
            <v>0</v>
          </cell>
          <cell r="P643"/>
          <cell r="V643">
            <v>0</v>
          </cell>
          <cell r="AB643">
            <v>0</v>
          </cell>
          <cell r="AE643">
            <v>0</v>
          </cell>
        </row>
        <row r="644">
          <cell r="N644">
            <v>12125576.040000001</v>
          </cell>
          <cell r="O644">
            <v>9309988</v>
          </cell>
          <cell r="P644">
            <v>12261827</v>
          </cell>
          <cell r="V644">
            <v>12261827</v>
          </cell>
          <cell r="AB644">
            <v>12261827</v>
          </cell>
          <cell r="AE644">
            <v>12261827</v>
          </cell>
        </row>
        <row r="645">
          <cell r="N645">
            <v>319758.92</v>
          </cell>
          <cell r="O645">
            <v>115368</v>
          </cell>
          <cell r="P645">
            <v>425621</v>
          </cell>
          <cell r="V645">
            <v>425621</v>
          </cell>
          <cell r="AB645">
            <v>425621</v>
          </cell>
          <cell r="AE645">
            <v>425621</v>
          </cell>
        </row>
        <row r="646">
          <cell r="N646">
            <v>27588.02</v>
          </cell>
          <cell r="O646">
            <v>0</v>
          </cell>
          <cell r="P646">
            <v>8000</v>
          </cell>
          <cell r="V646">
            <v>10000</v>
          </cell>
          <cell r="AB646">
            <v>10000</v>
          </cell>
          <cell r="AE646">
            <v>10000</v>
          </cell>
        </row>
        <row r="647">
          <cell r="N647">
            <v>176784.01</v>
          </cell>
          <cell r="O647">
            <v>58155</v>
          </cell>
          <cell r="P647">
            <v>58429</v>
          </cell>
          <cell r="V647">
            <v>58429</v>
          </cell>
          <cell r="AB647">
            <v>58429</v>
          </cell>
          <cell r="AE647">
            <v>58429</v>
          </cell>
        </row>
        <row r="648">
          <cell r="N648">
            <v>96375.23000000001</v>
          </cell>
          <cell r="O648">
            <v>90000</v>
          </cell>
          <cell r="P648">
            <v>117431</v>
          </cell>
          <cell r="V648">
            <v>117431</v>
          </cell>
          <cell r="AB648">
            <v>117431</v>
          </cell>
          <cell r="AE648">
            <v>117431</v>
          </cell>
        </row>
        <row r="649">
          <cell r="N649">
            <v>0</v>
          </cell>
          <cell r="O649">
            <v>0</v>
          </cell>
          <cell r="P649"/>
          <cell r="V649">
            <v>0</v>
          </cell>
          <cell r="AB649">
            <v>0</v>
          </cell>
          <cell r="AE649">
            <v>0</v>
          </cell>
        </row>
        <row r="650">
          <cell r="N650">
            <v>79966.34</v>
          </cell>
          <cell r="O650">
            <v>71385</v>
          </cell>
          <cell r="P650"/>
          <cell r="V650">
            <v>0</v>
          </cell>
          <cell r="AB650">
            <v>0</v>
          </cell>
          <cell r="AE650">
            <v>0</v>
          </cell>
        </row>
        <row r="651">
          <cell r="N651">
            <v>16890.57</v>
          </cell>
          <cell r="O651">
            <v>16332</v>
          </cell>
          <cell r="P651"/>
          <cell r="V651">
            <v>0</v>
          </cell>
          <cell r="AB651">
            <v>0</v>
          </cell>
          <cell r="AE651">
            <v>0</v>
          </cell>
        </row>
        <row r="652">
          <cell r="N652">
            <v>0</v>
          </cell>
          <cell r="O652">
            <v>0</v>
          </cell>
          <cell r="P652"/>
          <cell r="V652">
            <v>0</v>
          </cell>
          <cell r="AB652">
            <v>0</v>
          </cell>
          <cell r="AE652">
            <v>0</v>
          </cell>
        </row>
        <row r="653">
          <cell r="N653">
            <v>1748.42</v>
          </cell>
          <cell r="O653">
            <v>0</v>
          </cell>
          <cell r="P653"/>
          <cell r="V653">
            <v>0</v>
          </cell>
          <cell r="AB653">
            <v>0</v>
          </cell>
          <cell r="AE653">
            <v>0</v>
          </cell>
        </row>
        <row r="654">
          <cell r="N654">
            <v>0</v>
          </cell>
          <cell r="O654">
            <v>0</v>
          </cell>
          <cell r="P654"/>
          <cell r="V654">
            <v>0</v>
          </cell>
          <cell r="AB654">
            <v>0</v>
          </cell>
          <cell r="AE654">
            <v>0</v>
          </cell>
        </row>
        <row r="655">
          <cell r="N655">
            <v>13944.61</v>
          </cell>
          <cell r="O655">
            <v>61012</v>
          </cell>
          <cell r="P655"/>
          <cell r="V655">
            <v>0</v>
          </cell>
          <cell r="AB655">
            <v>0</v>
          </cell>
          <cell r="AE655">
            <v>0</v>
          </cell>
        </row>
        <row r="656">
          <cell r="N656">
            <v>0</v>
          </cell>
          <cell r="O656">
            <v>0</v>
          </cell>
          <cell r="P656"/>
          <cell r="V656">
            <v>0</v>
          </cell>
          <cell r="AB656">
            <v>0</v>
          </cell>
          <cell r="AE656">
            <v>0</v>
          </cell>
        </row>
        <row r="657">
          <cell r="N657">
            <v>140198.85999999999</v>
          </cell>
          <cell r="O657">
            <v>204412</v>
          </cell>
          <cell r="P657">
            <v>289268</v>
          </cell>
          <cell r="V657">
            <v>289268</v>
          </cell>
          <cell r="AB657">
            <v>289268</v>
          </cell>
          <cell r="AE657">
            <v>289268</v>
          </cell>
        </row>
        <row r="658">
          <cell r="N658">
            <v>0</v>
          </cell>
          <cell r="O658">
            <v>0</v>
          </cell>
          <cell r="P658">
            <v>0</v>
          </cell>
          <cell r="V658">
            <v>0</v>
          </cell>
          <cell r="AB658">
            <v>0</v>
          </cell>
          <cell r="AE658">
            <v>0</v>
          </cell>
        </row>
        <row r="659">
          <cell r="N659">
            <v>4929766.53</v>
          </cell>
          <cell r="O659">
            <v>5950052</v>
          </cell>
          <cell r="P659">
            <v>5665525</v>
          </cell>
          <cell r="V659">
            <v>6115525</v>
          </cell>
          <cell r="AB659">
            <v>6115525</v>
          </cell>
          <cell r="AE659">
            <v>6115525</v>
          </cell>
        </row>
        <row r="660">
          <cell r="N660"/>
          <cell r="O660">
            <v>1500000</v>
          </cell>
          <cell r="P660">
            <v>870000</v>
          </cell>
          <cell r="V660">
            <v>500000</v>
          </cell>
          <cell r="AB660">
            <v>500000</v>
          </cell>
          <cell r="AE660">
            <v>500000</v>
          </cell>
        </row>
        <row r="661">
          <cell r="N661">
            <v>0</v>
          </cell>
          <cell r="O661">
            <v>0</v>
          </cell>
          <cell r="P661">
            <v>0</v>
          </cell>
          <cell r="V661">
            <v>0</v>
          </cell>
          <cell r="AB661">
            <v>0</v>
          </cell>
          <cell r="AE661">
            <v>0</v>
          </cell>
        </row>
        <row r="662">
          <cell r="N662">
            <v>0</v>
          </cell>
          <cell r="O662">
            <v>0</v>
          </cell>
          <cell r="P662">
            <v>0</v>
          </cell>
          <cell r="V662">
            <v>0</v>
          </cell>
          <cell r="AB662">
            <v>0</v>
          </cell>
          <cell r="AE662">
            <v>0</v>
          </cell>
        </row>
        <row r="663">
          <cell r="N663">
            <v>0</v>
          </cell>
          <cell r="O663">
            <v>0</v>
          </cell>
          <cell r="P663">
            <v>0</v>
          </cell>
          <cell r="V663">
            <v>0</v>
          </cell>
          <cell r="AB663">
            <v>0</v>
          </cell>
          <cell r="AE663">
            <v>0</v>
          </cell>
        </row>
        <row r="664">
          <cell r="N664">
            <v>355773.98</v>
          </cell>
          <cell r="O664">
            <v>666646</v>
          </cell>
          <cell r="P664">
            <v>684466</v>
          </cell>
          <cell r="V664">
            <v>734466</v>
          </cell>
          <cell r="AB664">
            <v>734466</v>
          </cell>
          <cell r="AE664">
            <v>734466</v>
          </cell>
        </row>
        <row r="665">
          <cell r="N665">
            <v>0</v>
          </cell>
          <cell r="O665">
            <v>0</v>
          </cell>
          <cell r="P665">
            <v>0</v>
          </cell>
          <cell r="V665">
            <v>0</v>
          </cell>
          <cell r="AB665">
            <v>0</v>
          </cell>
          <cell r="AE665">
            <v>0</v>
          </cell>
        </row>
        <row r="666">
          <cell r="N666">
            <v>622043.75</v>
          </cell>
          <cell r="O666">
            <v>735173</v>
          </cell>
          <cell r="P666">
            <v>736625</v>
          </cell>
          <cell r="V666">
            <v>836625</v>
          </cell>
          <cell r="AB666">
            <v>936625</v>
          </cell>
          <cell r="AE666">
            <v>1036625</v>
          </cell>
        </row>
        <row r="667">
          <cell r="N667">
            <v>0</v>
          </cell>
          <cell r="O667">
            <v>0</v>
          </cell>
          <cell r="P667">
            <v>0</v>
          </cell>
          <cell r="V667">
            <v>0</v>
          </cell>
          <cell r="AB667">
            <v>0</v>
          </cell>
          <cell r="AE667">
            <v>0</v>
          </cell>
        </row>
        <row r="668">
          <cell r="N668">
            <v>0</v>
          </cell>
          <cell r="O668">
            <v>0</v>
          </cell>
          <cell r="P668">
            <v>0</v>
          </cell>
          <cell r="V668">
            <v>0</v>
          </cell>
          <cell r="AB668">
            <v>0</v>
          </cell>
          <cell r="AE668">
            <v>0</v>
          </cell>
        </row>
        <row r="669">
          <cell r="N669">
            <v>0</v>
          </cell>
          <cell r="O669">
            <v>0</v>
          </cell>
          <cell r="P669">
            <v>0</v>
          </cell>
          <cell r="V669">
            <v>0</v>
          </cell>
          <cell r="AB669">
            <v>0</v>
          </cell>
          <cell r="AE669">
            <v>0</v>
          </cell>
        </row>
        <row r="670">
          <cell r="N670">
            <v>817627.08</v>
          </cell>
          <cell r="O670">
            <v>840000</v>
          </cell>
          <cell r="P670">
            <v>840000</v>
          </cell>
          <cell r="V670">
            <v>840000</v>
          </cell>
          <cell r="AB670">
            <v>840000</v>
          </cell>
          <cell r="AE670">
            <v>840000</v>
          </cell>
        </row>
        <row r="671">
          <cell r="N671">
            <v>0</v>
          </cell>
          <cell r="O671">
            <v>0</v>
          </cell>
          <cell r="P671">
            <v>0</v>
          </cell>
          <cell r="V671">
            <v>0</v>
          </cell>
          <cell r="AB671">
            <v>0</v>
          </cell>
          <cell r="AE671">
            <v>0</v>
          </cell>
        </row>
        <row r="672">
          <cell r="N672">
            <v>26934.89</v>
          </cell>
          <cell r="O672">
            <v>0</v>
          </cell>
          <cell r="P672">
            <v>0</v>
          </cell>
          <cell r="V672">
            <v>0</v>
          </cell>
          <cell r="AB672">
            <v>0</v>
          </cell>
          <cell r="AE672">
            <v>0</v>
          </cell>
        </row>
        <row r="673">
          <cell r="N673">
            <v>0</v>
          </cell>
          <cell r="O673">
            <v>0</v>
          </cell>
          <cell r="P673">
            <v>0</v>
          </cell>
          <cell r="V673">
            <v>0</v>
          </cell>
          <cell r="AB673">
            <v>0</v>
          </cell>
          <cell r="AE673">
            <v>0</v>
          </cell>
        </row>
        <row r="674">
          <cell r="N674">
            <v>0</v>
          </cell>
          <cell r="O674">
            <v>0</v>
          </cell>
          <cell r="P674">
            <v>0</v>
          </cell>
          <cell r="V674">
            <v>0</v>
          </cell>
          <cell r="AB674">
            <v>0</v>
          </cell>
          <cell r="AE674">
            <v>0</v>
          </cell>
        </row>
        <row r="675">
          <cell r="N675">
            <v>35070.6</v>
          </cell>
          <cell r="O675">
            <v>0</v>
          </cell>
          <cell r="P675">
            <v>0</v>
          </cell>
          <cell r="V675">
            <v>0</v>
          </cell>
          <cell r="AB675">
            <v>0</v>
          </cell>
          <cell r="AE675">
            <v>0</v>
          </cell>
        </row>
        <row r="676">
          <cell r="N676">
            <v>0</v>
          </cell>
          <cell r="O676">
            <v>0</v>
          </cell>
          <cell r="P676">
            <v>0</v>
          </cell>
          <cell r="V676">
            <v>0</v>
          </cell>
          <cell r="AB676">
            <v>0</v>
          </cell>
          <cell r="AE676">
            <v>0</v>
          </cell>
        </row>
        <row r="677">
          <cell r="N677">
            <v>1573528.74</v>
          </cell>
          <cell r="O677">
            <v>1700000</v>
          </cell>
          <cell r="P677">
            <v>1700000</v>
          </cell>
          <cell r="V677">
            <v>1900000</v>
          </cell>
          <cell r="AB677">
            <v>1900000</v>
          </cell>
          <cell r="AE677">
            <v>1900000</v>
          </cell>
        </row>
        <row r="678">
          <cell r="N678">
            <v>0</v>
          </cell>
          <cell r="O678">
            <v>0</v>
          </cell>
          <cell r="P678">
            <v>0</v>
          </cell>
          <cell r="V678">
            <v>0</v>
          </cell>
          <cell r="AB678">
            <v>0</v>
          </cell>
          <cell r="AE678">
            <v>0</v>
          </cell>
        </row>
        <row r="679">
          <cell r="N679">
            <v>0</v>
          </cell>
          <cell r="O679">
            <v>0</v>
          </cell>
          <cell r="P679">
            <v>0</v>
          </cell>
          <cell r="V679">
            <v>0</v>
          </cell>
          <cell r="AB679">
            <v>0</v>
          </cell>
          <cell r="AE679">
            <v>0</v>
          </cell>
        </row>
        <row r="680">
          <cell r="N680">
            <v>0</v>
          </cell>
          <cell r="O680">
            <v>0</v>
          </cell>
          <cell r="P680">
            <v>0</v>
          </cell>
          <cell r="V680">
            <v>0</v>
          </cell>
          <cell r="AB680">
            <v>0</v>
          </cell>
          <cell r="AE680">
            <v>0</v>
          </cell>
        </row>
        <row r="681">
          <cell r="N681">
            <v>0</v>
          </cell>
          <cell r="O681">
            <v>0</v>
          </cell>
          <cell r="P681">
            <v>0</v>
          </cell>
          <cell r="V681">
            <v>0</v>
          </cell>
          <cell r="AB681">
            <v>0</v>
          </cell>
          <cell r="AE681">
            <v>0</v>
          </cell>
        </row>
        <row r="682">
          <cell r="N682">
            <v>0</v>
          </cell>
          <cell r="O682">
            <v>0</v>
          </cell>
          <cell r="P682">
            <v>0</v>
          </cell>
          <cell r="V682">
            <v>0</v>
          </cell>
          <cell r="AB682">
            <v>0</v>
          </cell>
          <cell r="AE682">
            <v>0</v>
          </cell>
        </row>
        <row r="683">
          <cell r="N683">
            <v>0</v>
          </cell>
          <cell r="O683">
            <v>0</v>
          </cell>
          <cell r="P683">
            <v>0</v>
          </cell>
          <cell r="V683">
            <v>0</v>
          </cell>
          <cell r="AB683">
            <v>0</v>
          </cell>
          <cell r="AE683">
            <v>0</v>
          </cell>
        </row>
        <row r="684">
          <cell r="N684">
            <v>0</v>
          </cell>
          <cell r="O684">
            <v>0</v>
          </cell>
          <cell r="P684">
            <v>0</v>
          </cell>
          <cell r="V684">
            <v>0</v>
          </cell>
          <cell r="AB684">
            <v>0</v>
          </cell>
          <cell r="AE684">
            <v>0</v>
          </cell>
        </row>
        <row r="685">
          <cell r="N685">
            <v>0</v>
          </cell>
          <cell r="O685">
            <v>0</v>
          </cell>
          <cell r="P685">
            <v>0</v>
          </cell>
          <cell r="V685">
            <v>0</v>
          </cell>
          <cell r="AB685">
            <v>0</v>
          </cell>
          <cell r="AE685">
            <v>0</v>
          </cell>
        </row>
        <row r="686">
          <cell r="N686">
            <v>0</v>
          </cell>
          <cell r="O686">
            <v>0</v>
          </cell>
          <cell r="P686">
            <v>0</v>
          </cell>
          <cell r="V686">
            <v>0</v>
          </cell>
          <cell r="AB686">
            <v>0</v>
          </cell>
          <cell r="AE686">
            <v>0</v>
          </cell>
        </row>
        <row r="687">
          <cell r="N687">
            <v>7095580.7000000002</v>
          </cell>
          <cell r="O687">
            <v>6478000</v>
          </cell>
          <cell r="P687">
            <v>7096000</v>
          </cell>
          <cell r="V687">
            <v>7696000</v>
          </cell>
          <cell r="AB687">
            <v>8096000</v>
          </cell>
          <cell r="AE687">
            <v>8096000</v>
          </cell>
        </row>
        <row r="688">
          <cell r="N688">
            <v>0</v>
          </cell>
          <cell r="O688">
            <v>0</v>
          </cell>
          <cell r="P688">
            <v>0</v>
          </cell>
          <cell r="V688">
            <v>0</v>
          </cell>
          <cell r="AB688">
            <v>0</v>
          </cell>
          <cell r="AE688">
            <v>0</v>
          </cell>
        </row>
        <row r="689">
          <cell r="N689">
            <v>0</v>
          </cell>
          <cell r="O689">
            <v>0</v>
          </cell>
          <cell r="P689">
            <v>0</v>
          </cell>
          <cell r="V689">
            <v>0</v>
          </cell>
          <cell r="AB689">
            <v>0</v>
          </cell>
          <cell r="AE689">
            <v>0</v>
          </cell>
        </row>
        <row r="690">
          <cell r="N690">
            <v>0</v>
          </cell>
          <cell r="O690">
            <v>0</v>
          </cell>
          <cell r="P690">
            <v>0</v>
          </cell>
          <cell r="V690">
            <v>0</v>
          </cell>
          <cell r="AB690">
            <v>0</v>
          </cell>
          <cell r="AE690">
            <v>0</v>
          </cell>
        </row>
        <row r="691">
          <cell r="N691">
            <v>7538280.3300000001</v>
          </cell>
          <cell r="O691">
            <v>7522000</v>
          </cell>
          <cell r="P691">
            <v>7538280</v>
          </cell>
          <cell r="V691">
            <v>7538000</v>
          </cell>
          <cell r="AB691">
            <v>7538000</v>
          </cell>
          <cell r="AE691">
            <v>7538000</v>
          </cell>
        </row>
        <row r="692">
          <cell r="N692">
            <v>0</v>
          </cell>
          <cell r="O692">
            <v>0</v>
          </cell>
          <cell r="P692">
            <v>0</v>
          </cell>
          <cell r="V692">
            <v>0</v>
          </cell>
          <cell r="AB692">
            <v>0</v>
          </cell>
          <cell r="AE692">
            <v>0</v>
          </cell>
        </row>
        <row r="693">
          <cell r="N693">
            <v>0</v>
          </cell>
          <cell r="O693">
            <v>0</v>
          </cell>
          <cell r="P693">
            <v>0</v>
          </cell>
          <cell r="V693">
            <v>0</v>
          </cell>
          <cell r="AB693">
            <v>0</v>
          </cell>
          <cell r="AE693">
            <v>0</v>
          </cell>
        </row>
        <row r="694">
          <cell r="N694">
            <v>0</v>
          </cell>
          <cell r="O694">
            <v>0</v>
          </cell>
          <cell r="P694">
            <v>0</v>
          </cell>
          <cell r="V694">
            <v>0</v>
          </cell>
          <cell r="AB694">
            <v>0</v>
          </cell>
          <cell r="AE694">
            <v>0</v>
          </cell>
        </row>
        <row r="695">
          <cell r="N695">
            <v>0</v>
          </cell>
          <cell r="O695">
            <v>0</v>
          </cell>
          <cell r="P695">
            <v>0</v>
          </cell>
          <cell r="V695">
            <v>0</v>
          </cell>
          <cell r="AB695">
            <v>0</v>
          </cell>
          <cell r="AE695">
            <v>0</v>
          </cell>
        </row>
        <row r="696">
          <cell r="N696">
            <v>0</v>
          </cell>
          <cell r="O696">
            <v>0</v>
          </cell>
          <cell r="P696">
            <v>0</v>
          </cell>
          <cell r="V696">
            <v>0</v>
          </cell>
          <cell r="AB696">
            <v>0</v>
          </cell>
          <cell r="AE696">
            <v>0</v>
          </cell>
        </row>
        <row r="697">
          <cell r="N697">
            <v>0</v>
          </cell>
          <cell r="O697">
            <v>0</v>
          </cell>
          <cell r="P697">
            <v>0</v>
          </cell>
          <cell r="V697">
            <v>0</v>
          </cell>
          <cell r="AB697">
            <v>0</v>
          </cell>
          <cell r="AE697">
            <v>0</v>
          </cell>
        </row>
        <row r="698">
          <cell r="N698">
            <v>13322157.4</v>
          </cell>
          <cell r="O698">
            <v>12122000</v>
          </cell>
          <cell r="P698">
            <v>13722157.4</v>
          </cell>
          <cell r="V698">
            <v>14322000</v>
          </cell>
          <cell r="AB698">
            <v>14822000</v>
          </cell>
          <cell r="AE698">
            <v>15322000</v>
          </cell>
        </row>
        <row r="699">
          <cell r="N699">
            <v>0</v>
          </cell>
          <cell r="O699">
            <v>0</v>
          </cell>
          <cell r="P699">
            <v>0</v>
          </cell>
          <cell r="V699">
            <v>0</v>
          </cell>
          <cell r="AB699">
            <v>0</v>
          </cell>
          <cell r="AE699">
            <v>0</v>
          </cell>
        </row>
        <row r="700">
          <cell r="N700">
            <v>2904752.53</v>
          </cell>
          <cell r="O700">
            <v>3271000</v>
          </cell>
          <cell r="P700">
            <v>2904752.5333333332</v>
          </cell>
          <cell r="V700">
            <v>3305000</v>
          </cell>
          <cell r="AB700">
            <v>3570000</v>
          </cell>
          <cell r="AE700">
            <v>3870000</v>
          </cell>
        </row>
        <row r="701">
          <cell r="N701">
            <v>0</v>
          </cell>
          <cell r="O701">
            <v>0</v>
          </cell>
          <cell r="P701">
            <v>0</v>
          </cell>
          <cell r="V701">
            <v>0</v>
          </cell>
          <cell r="AB701">
            <v>0</v>
          </cell>
          <cell r="AE701">
            <v>0</v>
          </cell>
        </row>
        <row r="702">
          <cell r="N702">
            <v>522605.74</v>
          </cell>
          <cell r="O702">
            <v>446000</v>
          </cell>
          <cell r="P702">
            <v>522605.74666666664</v>
          </cell>
          <cell r="V702">
            <v>523000</v>
          </cell>
          <cell r="AB702">
            <v>523000</v>
          </cell>
          <cell r="AE702">
            <v>523000</v>
          </cell>
        </row>
        <row r="703">
          <cell r="N703">
            <v>0</v>
          </cell>
          <cell r="O703">
            <v>0</v>
          </cell>
          <cell r="P703">
            <v>0</v>
          </cell>
          <cell r="V703">
            <v>0</v>
          </cell>
          <cell r="AB703">
            <v>0</v>
          </cell>
          <cell r="AE703">
            <v>0</v>
          </cell>
        </row>
        <row r="704">
          <cell r="N704">
            <v>2747703.02</v>
          </cell>
          <cell r="O704">
            <v>3001000</v>
          </cell>
          <cell r="P704">
            <v>2747703.0266666668</v>
          </cell>
          <cell r="V704">
            <v>2748000</v>
          </cell>
          <cell r="AB704">
            <v>2748000</v>
          </cell>
          <cell r="AE704">
            <v>2748000</v>
          </cell>
        </row>
        <row r="705">
          <cell r="N705">
            <v>0</v>
          </cell>
          <cell r="O705">
            <v>0</v>
          </cell>
          <cell r="P705">
            <v>0</v>
          </cell>
          <cell r="V705">
            <v>0</v>
          </cell>
          <cell r="AB705">
            <v>0</v>
          </cell>
          <cell r="AE705">
            <v>0</v>
          </cell>
        </row>
        <row r="706">
          <cell r="N706">
            <v>0</v>
          </cell>
          <cell r="O706">
            <v>0</v>
          </cell>
          <cell r="P706">
            <v>0</v>
          </cell>
          <cell r="V706">
            <v>0</v>
          </cell>
          <cell r="AB706">
            <v>0</v>
          </cell>
          <cell r="AE706">
            <v>0</v>
          </cell>
        </row>
        <row r="707">
          <cell r="N707">
            <v>0</v>
          </cell>
          <cell r="O707">
            <v>0</v>
          </cell>
          <cell r="P707">
            <v>0</v>
          </cell>
          <cell r="V707">
            <v>0</v>
          </cell>
          <cell r="AB707">
            <v>0</v>
          </cell>
          <cell r="AE707">
            <v>0</v>
          </cell>
        </row>
        <row r="708">
          <cell r="N708">
            <v>0</v>
          </cell>
          <cell r="O708">
            <v>0</v>
          </cell>
          <cell r="P708">
            <v>0</v>
          </cell>
          <cell r="V708">
            <v>0</v>
          </cell>
          <cell r="AB708">
            <v>0</v>
          </cell>
          <cell r="AE708">
            <v>0</v>
          </cell>
        </row>
        <row r="709">
          <cell r="N709">
            <v>0</v>
          </cell>
          <cell r="O709">
            <v>0</v>
          </cell>
          <cell r="P709">
            <v>0</v>
          </cell>
          <cell r="V709">
            <v>0</v>
          </cell>
          <cell r="AB709">
            <v>0</v>
          </cell>
          <cell r="AE709">
            <v>0</v>
          </cell>
        </row>
        <row r="710">
          <cell r="N710">
            <v>0</v>
          </cell>
          <cell r="O710">
            <v>0</v>
          </cell>
          <cell r="P710">
            <v>0</v>
          </cell>
          <cell r="V710">
            <v>0</v>
          </cell>
          <cell r="AB710">
            <v>0</v>
          </cell>
          <cell r="AE710">
            <v>0</v>
          </cell>
        </row>
        <row r="711">
          <cell r="N711">
            <v>0</v>
          </cell>
          <cell r="O711">
            <v>0</v>
          </cell>
          <cell r="P711">
            <v>0</v>
          </cell>
          <cell r="V711">
            <v>0</v>
          </cell>
          <cell r="AB711">
            <v>0</v>
          </cell>
          <cell r="AE711">
            <v>0</v>
          </cell>
        </row>
        <row r="712">
          <cell r="N712">
            <v>297797.7</v>
          </cell>
          <cell r="O712">
            <v>275000</v>
          </cell>
          <cell r="P712">
            <v>0</v>
          </cell>
          <cell r="V712">
            <v>275000</v>
          </cell>
          <cell r="AB712">
            <v>275000</v>
          </cell>
          <cell r="AE712">
            <v>275000</v>
          </cell>
        </row>
        <row r="713">
          <cell r="N713">
            <v>0</v>
          </cell>
          <cell r="O713">
            <v>0</v>
          </cell>
          <cell r="P713">
            <v>0</v>
          </cell>
          <cell r="V713">
            <v>0</v>
          </cell>
          <cell r="AB713">
            <v>0</v>
          </cell>
          <cell r="AE713">
            <v>0</v>
          </cell>
        </row>
        <row r="714">
          <cell r="N714">
            <v>2145041.7799999998</v>
          </cell>
          <cell r="O714">
            <v>406000</v>
          </cell>
          <cell r="P714">
            <v>0</v>
          </cell>
          <cell r="V714">
            <v>406000</v>
          </cell>
          <cell r="AB714">
            <v>406000</v>
          </cell>
          <cell r="AE714">
            <v>406000</v>
          </cell>
        </row>
        <row r="715">
          <cell r="N715">
            <v>9083.3799999999992</v>
          </cell>
          <cell r="O715">
            <v>4000</v>
          </cell>
          <cell r="P715">
            <v>0</v>
          </cell>
          <cell r="V715">
            <v>4000</v>
          </cell>
          <cell r="AB715">
            <v>4000</v>
          </cell>
          <cell r="AE715">
            <v>4000</v>
          </cell>
        </row>
        <row r="716">
          <cell r="N716">
            <v>31395.53</v>
          </cell>
          <cell r="O716">
            <v>37000</v>
          </cell>
          <cell r="P716">
            <v>0</v>
          </cell>
          <cell r="V716">
            <v>37000</v>
          </cell>
          <cell r="AB716">
            <v>37000</v>
          </cell>
          <cell r="AE716">
            <v>37000</v>
          </cell>
        </row>
        <row r="717">
          <cell r="N717">
            <v>768.98</v>
          </cell>
          <cell r="O717">
            <v>0</v>
          </cell>
          <cell r="P717">
            <v>0</v>
          </cell>
          <cell r="V717">
            <v>0</v>
          </cell>
          <cell r="AB717">
            <v>0</v>
          </cell>
          <cell r="AE717">
            <v>0</v>
          </cell>
        </row>
        <row r="718">
          <cell r="N718">
            <v>0</v>
          </cell>
          <cell r="O718">
            <v>0</v>
          </cell>
          <cell r="P718">
            <v>0</v>
          </cell>
          <cell r="V718">
            <v>0</v>
          </cell>
          <cell r="AB718">
            <v>0</v>
          </cell>
          <cell r="AE718">
            <v>0</v>
          </cell>
        </row>
        <row r="719">
          <cell r="N719">
            <v>35849.24</v>
          </cell>
          <cell r="O719">
            <v>11000</v>
          </cell>
          <cell r="P719">
            <v>0</v>
          </cell>
          <cell r="V719">
            <v>11000</v>
          </cell>
          <cell r="AB719">
            <v>11000</v>
          </cell>
          <cell r="AE719">
            <v>11000</v>
          </cell>
        </row>
        <row r="720">
          <cell r="N720">
            <v>626.70000000000005</v>
          </cell>
          <cell r="O720">
            <v>0</v>
          </cell>
          <cell r="P720">
            <v>0</v>
          </cell>
          <cell r="V720">
            <v>0</v>
          </cell>
          <cell r="AB720">
            <v>0</v>
          </cell>
          <cell r="AE720">
            <v>0</v>
          </cell>
        </row>
        <row r="721">
          <cell r="N721">
            <v>0</v>
          </cell>
          <cell r="O721">
            <v>0</v>
          </cell>
          <cell r="P721">
            <v>0</v>
          </cell>
          <cell r="V721">
            <v>0</v>
          </cell>
          <cell r="AB721">
            <v>0</v>
          </cell>
          <cell r="AE721">
            <v>0</v>
          </cell>
        </row>
        <row r="722">
          <cell r="N722">
            <v>0</v>
          </cell>
          <cell r="O722">
            <v>0</v>
          </cell>
          <cell r="P722">
            <v>0</v>
          </cell>
          <cell r="V722">
            <v>0</v>
          </cell>
          <cell r="AB722">
            <v>0</v>
          </cell>
          <cell r="AE722">
            <v>0</v>
          </cell>
        </row>
        <row r="723">
          <cell r="N723">
            <v>2359.0500000000002</v>
          </cell>
          <cell r="O723">
            <v>0</v>
          </cell>
          <cell r="P723">
            <v>0</v>
          </cell>
          <cell r="V723">
            <v>0</v>
          </cell>
          <cell r="AB723">
            <v>0</v>
          </cell>
          <cell r="AE723">
            <v>0</v>
          </cell>
        </row>
        <row r="724">
          <cell r="N724">
            <v>0</v>
          </cell>
          <cell r="O724">
            <v>0</v>
          </cell>
          <cell r="P724">
            <v>0</v>
          </cell>
          <cell r="V724">
            <v>0</v>
          </cell>
          <cell r="AB724">
            <v>0</v>
          </cell>
          <cell r="AE724">
            <v>0</v>
          </cell>
        </row>
        <row r="725">
          <cell r="N725">
            <v>0</v>
          </cell>
          <cell r="O725">
            <v>0</v>
          </cell>
          <cell r="P725">
            <v>0</v>
          </cell>
          <cell r="V725">
            <v>0</v>
          </cell>
          <cell r="AB725">
            <v>0</v>
          </cell>
          <cell r="AE725">
            <v>0</v>
          </cell>
        </row>
        <row r="726">
          <cell r="N726">
            <v>0</v>
          </cell>
          <cell r="O726">
            <v>0</v>
          </cell>
          <cell r="P726">
            <v>0</v>
          </cell>
          <cell r="V726">
            <v>0</v>
          </cell>
          <cell r="AB726">
            <v>0</v>
          </cell>
          <cell r="AE726">
            <v>0</v>
          </cell>
        </row>
        <row r="727">
          <cell r="N727">
            <v>1863074.65</v>
          </cell>
          <cell r="O727">
            <v>1450000</v>
          </cell>
          <cell r="P727">
            <v>1450000</v>
          </cell>
          <cell r="V727">
            <v>1590000</v>
          </cell>
          <cell r="AB727">
            <v>1590000</v>
          </cell>
          <cell r="AE727">
            <v>1590000</v>
          </cell>
        </row>
        <row r="728">
          <cell r="N728">
            <v>0</v>
          </cell>
          <cell r="O728">
            <v>0</v>
          </cell>
          <cell r="P728">
            <v>0</v>
          </cell>
          <cell r="V728">
            <v>0</v>
          </cell>
          <cell r="AB728">
            <v>0</v>
          </cell>
          <cell r="AE728">
            <v>0</v>
          </cell>
        </row>
        <row r="729">
          <cell r="N729">
            <v>0</v>
          </cell>
          <cell r="O729">
            <v>0</v>
          </cell>
          <cell r="P729">
            <v>0</v>
          </cell>
          <cell r="V729">
            <v>0</v>
          </cell>
          <cell r="AB729">
            <v>0</v>
          </cell>
          <cell r="AE729">
            <v>0</v>
          </cell>
        </row>
        <row r="730">
          <cell r="N730">
            <v>1032916.67</v>
          </cell>
          <cell r="O730">
            <v>0</v>
          </cell>
          <cell r="P730">
            <v>0</v>
          </cell>
          <cell r="V730">
            <v>0</v>
          </cell>
          <cell r="AB730">
            <v>0</v>
          </cell>
          <cell r="AE730">
            <v>0</v>
          </cell>
        </row>
        <row r="731">
          <cell r="N731">
            <v>0</v>
          </cell>
          <cell r="O731">
            <v>0</v>
          </cell>
          <cell r="P731">
            <v>0</v>
          </cell>
          <cell r="V731">
            <v>0</v>
          </cell>
          <cell r="AB731">
            <v>0</v>
          </cell>
          <cell r="AE731">
            <v>0</v>
          </cell>
        </row>
        <row r="732">
          <cell r="N732">
            <v>0</v>
          </cell>
          <cell r="O732">
            <v>0</v>
          </cell>
          <cell r="P732">
            <v>0</v>
          </cell>
          <cell r="V732">
            <v>0</v>
          </cell>
          <cell r="AB732">
            <v>0</v>
          </cell>
          <cell r="AE732">
            <v>0</v>
          </cell>
        </row>
        <row r="733">
          <cell r="N733">
            <v>0</v>
          </cell>
          <cell r="O733">
            <v>0</v>
          </cell>
          <cell r="P733">
            <v>0</v>
          </cell>
          <cell r="V733">
            <v>0</v>
          </cell>
          <cell r="AB733">
            <v>0</v>
          </cell>
          <cell r="AE733">
            <v>0</v>
          </cell>
        </row>
        <row r="734">
          <cell r="N734">
            <v>0</v>
          </cell>
          <cell r="O734">
            <v>13012189.67</v>
          </cell>
          <cell r="P734">
            <v>0</v>
          </cell>
          <cell r="V734">
            <v>0</v>
          </cell>
          <cell r="AB734">
            <v>0</v>
          </cell>
          <cell r="AE734">
            <v>0</v>
          </cell>
        </row>
        <row r="735">
          <cell r="N735">
            <v>0</v>
          </cell>
          <cell r="O735">
            <v>1987810.33</v>
          </cell>
          <cell r="P735">
            <v>0</v>
          </cell>
          <cell r="V735">
            <v>0</v>
          </cell>
          <cell r="AB735">
            <v>0</v>
          </cell>
          <cell r="AE735">
            <v>0</v>
          </cell>
        </row>
        <row r="736">
          <cell r="N736">
            <v>0</v>
          </cell>
          <cell r="O736">
            <v>36784714.109999999</v>
          </cell>
          <cell r="P736">
            <v>0</v>
          </cell>
          <cell r="V736">
            <v>0</v>
          </cell>
          <cell r="AB736">
            <v>0</v>
          </cell>
          <cell r="AE736">
            <v>0</v>
          </cell>
        </row>
        <row r="737">
          <cell r="N737">
            <v>0</v>
          </cell>
          <cell r="O737">
            <v>0</v>
          </cell>
          <cell r="P737">
            <v>0</v>
          </cell>
          <cell r="V737">
            <v>0</v>
          </cell>
          <cell r="AB737">
            <v>0</v>
          </cell>
          <cell r="AE737">
            <v>0</v>
          </cell>
        </row>
        <row r="738">
          <cell r="N738">
            <v>0</v>
          </cell>
          <cell r="O738">
            <v>40868.81</v>
          </cell>
          <cell r="P738">
            <v>0</v>
          </cell>
          <cell r="V738">
            <v>0</v>
          </cell>
          <cell r="AB738">
            <v>0</v>
          </cell>
          <cell r="AE738">
            <v>0</v>
          </cell>
        </row>
        <row r="739">
          <cell r="N739">
            <v>0</v>
          </cell>
          <cell r="O739">
            <v>0</v>
          </cell>
          <cell r="P739">
            <v>0</v>
          </cell>
          <cell r="V739">
            <v>0</v>
          </cell>
          <cell r="AB739">
            <v>0</v>
          </cell>
          <cell r="AE739">
            <v>0</v>
          </cell>
        </row>
        <row r="740">
          <cell r="N740">
            <v>0</v>
          </cell>
          <cell r="O740">
            <v>444107.25</v>
          </cell>
          <cell r="P740">
            <v>0</v>
          </cell>
          <cell r="V740">
            <v>0</v>
          </cell>
          <cell r="AB740">
            <v>0</v>
          </cell>
          <cell r="AE740">
            <v>0</v>
          </cell>
        </row>
        <row r="741">
          <cell r="N741">
            <v>0</v>
          </cell>
          <cell r="O741">
            <v>0</v>
          </cell>
          <cell r="P741">
            <v>0</v>
          </cell>
          <cell r="V741">
            <v>0</v>
          </cell>
          <cell r="AB741">
            <v>0</v>
          </cell>
          <cell r="AE741">
            <v>0</v>
          </cell>
        </row>
        <row r="742">
          <cell r="N742">
            <v>0</v>
          </cell>
          <cell r="O742">
            <v>164215.74</v>
          </cell>
          <cell r="P742">
            <v>0</v>
          </cell>
          <cell r="V742">
            <v>0</v>
          </cell>
          <cell r="AB742">
            <v>0</v>
          </cell>
          <cell r="AE742">
            <v>0</v>
          </cell>
        </row>
        <row r="743">
          <cell r="N743">
            <v>0</v>
          </cell>
          <cell r="O743">
            <v>0</v>
          </cell>
          <cell r="P743">
            <v>0</v>
          </cell>
          <cell r="V743">
            <v>0</v>
          </cell>
          <cell r="AB743">
            <v>0</v>
          </cell>
          <cell r="AE743">
            <v>0</v>
          </cell>
        </row>
        <row r="744">
          <cell r="N744">
            <v>4464949.37</v>
          </cell>
          <cell r="O744">
            <v>2945129.51</v>
          </cell>
          <cell r="P744">
            <v>4554248.3600000003</v>
          </cell>
          <cell r="V744">
            <v>4553693.62</v>
          </cell>
          <cell r="AB744">
            <v>4627134.1909158798</v>
          </cell>
          <cell r="AE744">
            <v>4710422.6063523656</v>
          </cell>
        </row>
        <row r="745">
          <cell r="N745">
            <v>57112.87</v>
          </cell>
          <cell r="O745">
            <v>24303.83</v>
          </cell>
          <cell r="P745">
            <v>57112.866666666669</v>
          </cell>
          <cell r="V745">
            <v>57100</v>
          </cell>
          <cell r="AB745">
            <v>25908.100000000002</v>
          </cell>
          <cell r="AE745">
            <v>26374.445800000001</v>
          </cell>
        </row>
        <row r="746">
          <cell r="N746">
            <v>0</v>
          </cell>
          <cell r="O746">
            <v>0</v>
          </cell>
          <cell r="P746">
            <v>0</v>
          </cell>
          <cell r="V746">
            <v>0</v>
          </cell>
          <cell r="AB746">
            <v>0</v>
          </cell>
          <cell r="AE746">
            <v>0</v>
          </cell>
        </row>
        <row r="747">
          <cell r="N747">
            <v>0</v>
          </cell>
          <cell r="O747">
            <v>0</v>
          </cell>
          <cell r="P747">
            <v>0</v>
          </cell>
          <cell r="V747">
            <v>0</v>
          </cell>
          <cell r="AB747">
            <v>0</v>
          </cell>
          <cell r="AE747">
            <v>0</v>
          </cell>
        </row>
        <row r="748">
          <cell r="N748">
            <v>0</v>
          </cell>
          <cell r="O748">
            <v>0</v>
          </cell>
          <cell r="P748">
            <v>0</v>
          </cell>
          <cell r="V748">
            <v>0</v>
          </cell>
          <cell r="AB748">
            <v>0</v>
          </cell>
          <cell r="AE748">
            <v>0</v>
          </cell>
        </row>
        <row r="749">
          <cell r="N749">
            <v>0</v>
          </cell>
          <cell r="O749">
            <v>0</v>
          </cell>
          <cell r="P749">
            <v>0</v>
          </cell>
          <cell r="V749">
            <v>0</v>
          </cell>
          <cell r="AB749">
            <v>0</v>
          </cell>
          <cell r="AE749">
            <v>0</v>
          </cell>
        </row>
        <row r="750">
          <cell r="N750">
            <v>0</v>
          </cell>
          <cell r="O750">
            <v>0</v>
          </cell>
          <cell r="P750">
            <v>0</v>
          </cell>
          <cell r="V750">
            <v>0</v>
          </cell>
          <cell r="AB750">
            <v>0</v>
          </cell>
          <cell r="AE750">
            <v>0</v>
          </cell>
        </row>
        <row r="751">
          <cell r="N751">
            <v>0</v>
          </cell>
          <cell r="O751">
            <v>0</v>
          </cell>
          <cell r="P751">
            <v>0</v>
          </cell>
          <cell r="V751">
            <v>0</v>
          </cell>
          <cell r="AB751">
            <v>0</v>
          </cell>
          <cell r="AE751">
            <v>0</v>
          </cell>
        </row>
        <row r="752">
          <cell r="N752">
            <v>0</v>
          </cell>
          <cell r="O752">
            <v>0</v>
          </cell>
          <cell r="P752">
            <v>0</v>
          </cell>
          <cell r="V752">
            <v>0</v>
          </cell>
          <cell r="AB752">
            <v>0</v>
          </cell>
          <cell r="AE752">
            <v>0</v>
          </cell>
        </row>
        <row r="753">
          <cell r="N753">
            <v>1333384.8600000001</v>
          </cell>
          <cell r="O753">
            <v>161271</v>
          </cell>
          <cell r="P753">
            <v>50000</v>
          </cell>
          <cell r="V753">
            <v>1330000</v>
          </cell>
          <cell r="AB753">
            <v>1330000</v>
          </cell>
          <cell r="AE753">
            <v>1330000</v>
          </cell>
        </row>
        <row r="754">
          <cell r="N754">
            <v>2379534.4300000002</v>
          </cell>
          <cell r="O754">
            <v>110000</v>
          </cell>
          <cell r="P754">
            <v>50000</v>
          </cell>
          <cell r="V754">
            <v>1880000</v>
          </cell>
          <cell r="AB754">
            <v>1880000</v>
          </cell>
          <cell r="AE754">
            <v>1880000</v>
          </cell>
        </row>
        <row r="755">
          <cell r="N755">
            <v>0</v>
          </cell>
          <cell r="O755">
            <v>500000</v>
          </cell>
          <cell r="P755">
            <v>750000</v>
          </cell>
          <cell r="V755">
            <v>500000</v>
          </cell>
          <cell r="AB755">
            <v>500000</v>
          </cell>
          <cell r="AE755">
            <v>500000</v>
          </cell>
        </row>
        <row r="756">
          <cell r="N756">
            <v>0</v>
          </cell>
          <cell r="O756">
            <v>0</v>
          </cell>
          <cell r="P756">
            <v>0</v>
          </cell>
          <cell r="V756">
            <v>0</v>
          </cell>
          <cell r="AB756">
            <v>0</v>
          </cell>
          <cell r="AE756">
            <v>0</v>
          </cell>
        </row>
        <row r="757">
          <cell r="N757">
            <v>0</v>
          </cell>
          <cell r="O757">
            <v>0</v>
          </cell>
          <cell r="P757">
            <v>0</v>
          </cell>
          <cell r="V757">
            <v>0</v>
          </cell>
          <cell r="AB757">
            <v>0</v>
          </cell>
          <cell r="AE757">
            <v>0</v>
          </cell>
        </row>
        <row r="758">
          <cell r="N758">
            <v>0</v>
          </cell>
          <cell r="O758">
            <v>0</v>
          </cell>
          <cell r="P758">
            <v>0</v>
          </cell>
          <cell r="V758">
            <v>0</v>
          </cell>
          <cell r="AB758">
            <v>0</v>
          </cell>
          <cell r="AE758">
            <v>0</v>
          </cell>
        </row>
        <row r="759">
          <cell r="N759">
            <v>0</v>
          </cell>
          <cell r="O759">
            <v>0</v>
          </cell>
          <cell r="P759">
            <v>0</v>
          </cell>
          <cell r="V759">
            <v>0</v>
          </cell>
          <cell r="AB759">
            <v>0</v>
          </cell>
          <cell r="AE759">
            <v>0</v>
          </cell>
        </row>
        <row r="760">
          <cell r="N760">
            <v>0</v>
          </cell>
          <cell r="O760">
            <v>0</v>
          </cell>
          <cell r="P760">
            <v>0</v>
          </cell>
          <cell r="V760">
            <v>0</v>
          </cell>
          <cell r="AB760">
            <v>0</v>
          </cell>
          <cell r="AE760">
            <v>0</v>
          </cell>
        </row>
        <row r="761">
          <cell r="N761">
            <v>0</v>
          </cell>
          <cell r="O761">
            <v>0</v>
          </cell>
          <cell r="P761">
            <v>0</v>
          </cell>
          <cell r="V761">
            <v>0</v>
          </cell>
          <cell r="AB761">
            <v>0</v>
          </cell>
          <cell r="AE761">
            <v>0</v>
          </cell>
        </row>
        <row r="762">
          <cell r="N762">
            <v>391561.08</v>
          </cell>
          <cell r="O762">
            <v>1300000</v>
          </cell>
          <cell r="P762">
            <v>11488457.109999999</v>
          </cell>
          <cell r="V762">
            <v>4096251.89</v>
          </cell>
          <cell r="AB762">
            <v>4008082.47</v>
          </cell>
          <cell r="AE762">
            <v>4008082.47</v>
          </cell>
        </row>
        <row r="763">
          <cell r="N763">
            <v>75474.759999999995</v>
          </cell>
          <cell r="O763">
            <v>0</v>
          </cell>
          <cell r="P763">
            <v>0</v>
          </cell>
          <cell r="V763">
            <v>3196251.89</v>
          </cell>
          <cell r="AB763">
            <v>0</v>
          </cell>
          <cell r="AE763">
            <v>0</v>
          </cell>
        </row>
        <row r="764">
          <cell r="N764">
            <v>0</v>
          </cell>
          <cell r="O764">
            <v>0</v>
          </cell>
          <cell r="P764">
            <v>3344674.2</v>
          </cell>
          <cell r="V764">
            <v>78469.440000000002</v>
          </cell>
          <cell r="AB764">
            <v>2033826.4</v>
          </cell>
          <cell r="AE764">
            <v>0</v>
          </cell>
        </row>
        <row r="765">
          <cell r="N765">
            <v>753948.84</v>
          </cell>
          <cell r="O765">
            <v>0</v>
          </cell>
          <cell r="P765">
            <v>0</v>
          </cell>
          <cell r="V765">
            <v>0</v>
          </cell>
          <cell r="AB765">
            <v>0</v>
          </cell>
          <cell r="AE765">
            <v>0</v>
          </cell>
        </row>
        <row r="766">
          <cell r="N766">
            <v>101392.31</v>
          </cell>
          <cell r="O766">
            <v>0</v>
          </cell>
          <cell r="P766">
            <v>0</v>
          </cell>
          <cell r="V766">
            <v>425460</v>
          </cell>
          <cell r="AB766">
            <v>0</v>
          </cell>
          <cell r="AE766">
            <v>0</v>
          </cell>
        </row>
        <row r="767">
          <cell r="N767">
            <v>0</v>
          </cell>
          <cell r="O767">
            <v>0</v>
          </cell>
          <cell r="P767">
            <v>0</v>
          </cell>
          <cell r="V767">
            <v>0</v>
          </cell>
          <cell r="AB767">
            <v>0</v>
          </cell>
          <cell r="AE767">
            <v>0</v>
          </cell>
        </row>
        <row r="768">
          <cell r="N768">
            <v>0</v>
          </cell>
          <cell r="O768">
            <v>0</v>
          </cell>
          <cell r="P768">
            <v>0</v>
          </cell>
          <cell r="V768">
            <v>0</v>
          </cell>
          <cell r="AB768">
            <v>0</v>
          </cell>
          <cell r="AE768">
            <v>0</v>
          </cell>
        </row>
        <row r="769">
          <cell r="N769">
            <v>0</v>
          </cell>
          <cell r="O769">
            <v>0</v>
          </cell>
          <cell r="P769">
            <v>0</v>
          </cell>
          <cell r="V769">
            <v>0</v>
          </cell>
          <cell r="AB769">
            <v>0</v>
          </cell>
          <cell r="AE769">
            <v>0</v>
          </cell>
        </row>
        <row r="770">
          <cell r="N770">
            <v>20100</v>
          </cell>
          <cell r="O770">
            <v>0</v>
          </cell>
          <cell r="P770">
            <v>30000</v>
          </cell>
          <cell r="V770">
            <v>0</v>
          </cell>
          <cell r="AB770">
            <v>0</v>
          </cell>
          <cell r="AE770">
            <v>0</v>
          </cell>
        </row>
        <row r="771">
          <cell r="N771">
            <v>0</v>
          </cell>
          <cell r="O771">
            <v>0</v>
          </cell>
          <cell r="P771">
            <v>0</v>
          </cell>
          <cell r="V771">
            <v>0</v>
          </cell>
          <cell r="AB771">
            <v>0</v>
          </cell>
          <cell r="AE771">
            <v>0</v>
          </cell>
        </row>
        <row r="772">
          <cell r="N772">
            <v>0</v>
          </cell>
          <cell r="O772">
            <v>0</v>
          </cell>
          <cell r="P772">
            <v>0</v>
          </cell>
          <cell r="V772">
            <v>0</v>
          </cell>
          <cell r="AB772">
            <v>0</v>
          </cell>
          <cell r="AE772">
            <v>0</v>
          </cell>
        </row>
        <row r="773">
          <cell r="N773">
            <v>0</v>
          </cell>
          <cell r="O773">
            <v>10000</v>
          </cell>
          <cell r="P773">
            <v>0</v>
          </cell>
          <cell r="V773">
            <v>10000</v>
          </cell>
          <cell r="AB773">
            <v>10000</v>
          </cell>
          <cell r="AE773">
            <v>10000</v>
          </cell>
        </row>
        <row r="774">
          <cell r="N774">
            <v>0</v>
          </cell>
          <cell r="O774">
            <v>0</v>
          </cell>
          <cell r="P774">
            <v>0</v>
          </cell>
          <cell r="V774">
            <v>0</v>
          </cell>
          <cell r="AB774">
            <v>0</v>
          </cell>
          <cell r="AE774">
            <v>0</v>
          </cell>
        </row>
        <row r="775">
          <cell r="N775">
            <v>0</v>
          </cell>
          <cell r="O775">
            <v>0</v>
          </cell>
          <cell r="P775">
            <v>0</v>
          </cell>
          <cell r="V775">
            <v>0</v>
          </cell>
          <cell r="AB775">
            <v>0</v>
          </cell>
          <cell r="AE775">
            <v>0</v>
          </cell>
        </row>
        <row r="776">
          <cell r="N776">
            <v>0</v>
          </cell>
          <cell r="O776">
            <v>0</v>
          </cell>
          <cell r="P776">
            <v>0</v>
          </cell>
          <cell r="V776">
            <v>0</v>
          </cell>
          <cell r="AB776">
            <v>0</v>
          </cell>
          <cell r="AE776">
            <v>0</v>
          </cell>
        </row>
        <row r="777">
          <cell r="N777">
            <v>0</v>
          </cell>
          <cell r="O777">
            <v>0</v>
          </cell>
          <cell r="P777">
            <v>0</v>
          </cell>
          <cell r="V777">
            <v>0</v>
          </cell>
          <cell r="AB777">
            <v>0</v>
          </cell>
          <cell r="AE777">
            <v>0</v>
          </cell>
        </row>
        <row r="778">
          <cell r="N778">
            <v>0</v>
          </cell>
          <cell r="O778">
            <v>0</v>
          </cell>
          <cell r="P778">
            <v>0</v>
          </cell>
          <cell r="V778">
            <v>0</v>
          </cell>
          <cell r="AB778">
            <v>0</v>
          </cell>
          <cell r="AE778">
            <v>0</v>
          </cell>
        </row>
        <row r="779">
          <cell r="N779">
            <v>27930.329999999998</v>
          </cell>
          <cell r="O779">
            <v>36791</v>
          </cell>
          <cell r="P779">
            <v>6416.2666666666664</v>
          </cell>
          <cell r="V779">
            <v>36137</v>
          </cell>
          <cell r="AB779">
            <v>36137</v>
          </cell>
          <cell r="AE779">
            <v>36137</v>
          </cell>
        </row>
        <row r="780">
          <cell r="N780">
            <v>0</v>
          </cell>
          <cell r="O780">
            <v>0</v>
          </cell>
          <cell r="P780">
            <v>0</v>
          </cell>
          <cell r="V780">
            <v>0</v>
          </cell>
          <cell r="AB780">
            <v>0</v>
          </cell>
          <cell r="AE780">
            <v>0</v>
          </cell>
        </row>
        <row r="781">
          <cell r="N781">
            <v>0</v>
          </cell>
          <cell r="O781">
            <v>1000</v>
          </cell>
          <cell r="P781">
            <v>0</v>
          </cell>
          <cell r="V781">
            <v>1000</v>
          </cell>
          <cell r="AB781">
            <v>1000</v>
          </cell>
          <cell r="AE781">
            <v>1000</v>
          </cell>
        </row>
        <row r="782">
          <cell r="N782">
            <v>0</v>
          </cell>
          <cell r="O782">
            <v>0</v>
          </cell>
          <cell r="P782">
            <v>0</v>
          </cell>
          <cell r="V782">
            <v>0</v>
          </cell>
          <cell r="AB782">
            <v>0</v>
          </cell>
          <cell r="AE782">
            <v>0</v>
          </cell>
        </row>
        <row r="783">
          <cell r="N783">
            <v>8084.51</v>
          </cell>
          <cell r="O783">
            <v>1000</v>
          </cell>
          <cell r="P783">
            <v>0</v>
          </cell>
          <cell r="V783">
            <v>1000</v>
          </cell>
          <cell r="AB783">
            <v>1000</v>
          </cell>
          <cell r="AE783">
            <v>1000</v>
          </cell>
        </row>
        <row r="784">
          <cell r="N784">
            <v>0</v>
          </cell>
          <cell r="O784">
            <v>0</v>
          </cell>
          <cell r="P784">
            <v>0</v>
          </cell>
          <cell r="V784">
            <v>0</v>
          </cell>
          <cell r="AB784">
            <v>0</v>
          </cell>
          <cell r="AE784">
            <v>0</v>
          </cell>
        </row>
        <row r="785">
          <cell r="N785">
            <v>0</v>
          </cell>
          <cell r="O785">
            <v>0</v>
          </cell>
          <cell r="P785">
            <v>0</v>
          </cell>
          <cell r="V785">
            <v>0</v>
          </cell>
          <cell r="AB785">
            <v>0</v>
          </cell>
          <cell r="AE785">
            <v>0</v>
          </cell>
        </row>
        <row r="786">
          <cell r="N786">
            <v>0</v>
          </cell>
          <cell r="O786">
            <v>0</v>
          </cell>
          <cell r="P786">
            <v>0</v>
          </cell>
          <cell r="V786">
            <v>0</v>
          </cell>
          <cell r="AB786">
            <v>0</v>
          </cell>
          <cell r="AE786">
            <v>0</v>
          </cell>
        </row>
        <row r="787">
          <cell r="N787">
            <v>6096317</v>
          </cell>
          <cell r="O787">
            <v>0</v>
          </cell>
          <cell r="P787">
            <v>5000533.6933333334</v>
          </cell>
          <cell r="V787">
            <v>0</v>
          </cell>
          <cell r="AB787">
            <v>0</v>
          </cell>
          <cell r="AE787">
            <v>0</v>
          </cell>
        </row>
        <row r="788">
          <cell r="N788">
            <v>740179.87</v>
          </cell>
          <cell r="O788">
            <v>0</v>
          </cell>
          <cell r="P788">
            <v>5025892.1866666665</v>
          </cell>
          <cell r="V788">
            <v>0</v>
          </cell>
          <cell r="AB788">
            <v>0</v>
          </cell>
          <cell r="AE788">
            <v>0</v>
          </cell>
        </row>
        <row r="789">
          <cell r="N789">
            <v>13008156.9</v>
          </cell>
          <cell r="O789">
            <v>0</v>
          </cell>
          <cell r="P789">
            <v>14486447.573333332</v>
          </cell>
          <cell r="V789">
            <v>0</v>
          </cell>
          <cell r="AB789">
            <v>0</v>
          </cell>
          <cell r="AE789">
            <v>0</v>
          </cell>
        </row>
        <row r="790">
          <cell r="N790">
            <v>37298.19</v>
          </cell>
          <cell r="O790">
            <v>0</v>
          </cell>
          <cell r="P790">
            <v>30914.399999999998</v>
          </cell>
          <cell r="V790">
            <v>0</v>
          </cell>
          <cell r="AB790">
            <v>0</v>
          </cell>
          <cell r="AE790">
            <v>0</v>
          </cell>
        </row>
        <row r="791">
          <cell r="N791">
            <v>129175.03</v>
          </cell>
          <cell r="O791">
            <v>0</v>
          </cell>
          <cell r="P791">
            <v>96953.466666666674</v>
          </cell>
          <cell r="V791">
            <v>0</v>
          </cell>
          <cell r="AB791">
            <v>0</v>
          </cell>
          <cell r="AE791">
            <v>0</v>
          </cell>
        </row>
        <row r="792">
          <cell r="N792">
            <v>122705.97</v>
          </cell>
          <cell r="O792">
            <v>0</v>
          </cell>
          <cell r="P792">
            <v>156699.94666666668</v>
          </cell>
          <cell r="V792">
            <v>0</v>
          </cell>
          <cell r="AB792">
            <v>0</v>
          </cell>
          <cell r="AE792">
            <v>0</v>
          </cell>
        </row>
        <row r="793">
          <cell r="N793">
            <v>6660440.4899999993</v>
          </cell>
          <cell r="O793">
            <v>0</v>
          </cell>
          <cell r="P793">
            <v>7811959.6400000006</v>
          </cell>
          <cell r="V793">
            <v>0</v>
          </cell>
          <cell r="AB793">
            <v>0</v>
          </cell>
          <cell r="AE793">
            <v>0</v>
          </cell>
        </row>
        <row r="794">
          <cell r="N794">
            <v>6276600.9299999997</v>
          </cell>
          <cell r="O794">
            <v>0</v>
          </cell>
          <cell r="P794">
            <v>2081811.3066666666</v>
          </cell>
          <cell r="V794">
            <v>0</v>
          </cell>
          <cell r="AB794">
            <v>0</v>
          </cell>
          <cell r="AE794">
            <v>0</v>
          </cell>
        </row>
        <row r="795">
          <cell r="N795">
            <v>48.56</v>
          </cell>
          <cell r="O795">
            <v>500</v>
          </cell>
          <cell r="P795">
            <v>27.24</v>
          </cell>
          <cell r="V795">
            <v>500</v>
          </cell>
          <cell r="AB795">
            <v>500</v>
          </cell>
          <cell r="AE795">
            <v>500</v>
          </cell>
        </row>
        <row r="796">
          <cell r="N796">
            <v>0</v>
          </cell>
          <cell r="O796">
            <v>0</v>
          </cell>
          <cell r="P796">
            <v>0</v>
          </cell>
          <cell r="V796">
            <v>0</v>
          </cell>
          <cell r="AB796">
            <v>0</v>
          </cell>
          <cell r="AE796">
            <v>0</v>
          </cell>
        </row>
        <row r="797">
          <cell r="N797">
            <v>0</v>
          </cell>
          <cell r="O797">
            <v>0</v>
          </cell>
          <cell r="P797">
            <v>0</v>
          </cell>
          <cell r="V797">
            <v>0</v>
          </cell>
          <cell r="AB797">
            <v>0</v>
          </cell>
          <cell r="AE797">
            <v>0</v>
          </cell>
        </row>
        <row r="798">
          <cell r="N798">
            <v>0</v>
          </cell>
          <cell r="O798">
            <v>0</v>
          </cell>
          <cell r="P798">
            <v>0</v>
          </cell>
          <cell r="V798">
            <v>0</v>
          </cell>
          <cell r="AB798">
            <v>0</v>
          </cell>
          <cell r="AE798">
            <v>0</v>
          </cell>
        </row>
        <row r="799">
          <cell r="N799">
            <v>0</v>
          </cell>
          <cell r="O799">
            <v>0</v>
          </cell>
          <cell r="P799">
            <v>0</v>
          </cell>
          <cell r="V799">
            <v>0</v>
          </cell>
          <cell r="AB799">
            <v>0</v>
          </cell>
          <cell r="AE799">
            <v>0</v>
          </cell>
        </row>
        <row r="800">
          <cell r="N800">
            <v>2160581.9900000002</v>
          </cell>
          <cell r="O800">
            <v>0</v>
          </cell>
          <cell r="P800">
            <v>0</v>
          </cell>
          <cell r="V800">
            <v>0</v>
          </cell>
          <cell r="AB800">
            <v>0</v>
          </cell>
          <cell r="AE800">
            <v>0</v>
          </cell>
        </row>
        <row r="801">
          <cell r="N801">
            <v>0</v>
          </cell>
          <cell r="O801">
            <v>0</v>
          </cell>
          <cell r="P801">
            <v>0</v>
          </cell>
          <cell r="V801">
            <v>0</v>
          </cell>
          <cell r="AB801">
            <v>0</v>
          </cell>
          <cell r="AE801">
            <v>0</v>
          </cell>
        </row>
        <row r="802">
          <cell r="N802">
            <v>0</v>
          </cell>
          <cell r="O802">
            <v>0</v>
          </cell>
          <cell r="P802">
            <v>0</v>
          </cell>
          <cell r="V802">
            <v>0</v>
          </cell>
          <cell r="AB802">
            <v>0</v>
          </cell>
          <cell r="AE802">
            <v>0</v>
          </cell>
        </row>
        <row r="803">
          <cell r="N803">
            <v>0</v>
          </cell>
          <cell r="O803">
            <v>0</v>
          </cell>
          <cell r="P803">
            <v>0</v>
          </cell>
          <cell r="V803">
            <v>0</v>
          </cell>
          <cell r="AB803">
            <v>0</v>
          </cell>
          <cell r="AE803">
            <v>0</v>
          </cell>
        </row>
        <row r="804">
          <cell r="N804">
            <v>0</v>
          </cell>
          <cell r="O804">
            <v>0</v>
          </cell>
          <cell r="P804">
            <v>161.33333333333334</v>
          </cell>
          <cell r="V804">
            <v>0</v>
          </cell>
          <cell r="AB804">
            <v>0</v>
          </cell>
          <cell r="AE804">
            <v>0</v>
          </cell>
        </row>
        <row r="805">
          <cell r="N805">
            <v>838737.94</v>
          </cell>
          <cell r="O805">
            <v>0</v>
          </cell>
          <cell r="P805">
            <v>223968.68000000002</v>
          </cell>
          <cell r="V805">
            <v>0</v>
          </cell>
          <cell r="AB805">
            <v>0</v>
          </cell>
          <cell r="AE805">
            <v>0</v>
          </cell>
        </row>
        <row r="806">
          <cell r="N806">
            <v>0</v>
          </cell>
          <cell r="O806">
            <v>0</v>
          </cell>
          <cell r="P806">
            <v>0</v>
          </cell>
          <cell r="V806">
            <v>0</v>
          </cell>
          <cell r="AB806">
            <v>0</v>
          </cell>
          <cell r="AE806">
            <v>0</v>
          </cell>
        </row>
        <row r="807">
          <cell r="N807">
            <v>0</v>
          </cell>
          <cell r="O807">
            <v>0</v>
          </cell>
          <cell r="P807">
            <v>0</v>
          </cell>
          <cell r="V807">
            <v>0</v>
          </cell>
          <cell r="AB807">
            <v>0</v>
          </cell>
          <cell r="AE807">
            <v>0</v>
          </cell>
        </row>
        <row r="808">
          <cell r="N808">
            <v>0</v>
          </cell>
          <cell r="O808">
            <v>0</v>
          </cell>
          <cell r="P808">
            <v>0</v>
          </cell>
          <cell r="V808">
            <v>0</v>
          </cell>
          <cell r="AB808">
            <v>0</v>
          </cell>
          <cell r="AE808">
            <v>0</v>
          </cell>
        </row>
        <row r="809">
          <cell r="N809">
            <v>102.03</v>
          </cell>
          <cell r="O809">
            <v>0</v>
          </cell>
          <cell r="P809">
            <v>63.373333333333335</v>
          </cell>
          <cell r="V809">
            <v>0</v>
          </cell>
          <cell r="AB809">
            <v>0</v>
          </cell>
          <cell r="AE809">
            <v>0</v>
          </cell>
        </row>
        <row r="810">
          <cell r="N810">
            <v>0</v>
          </cell>
          <cell r="O810">
            <v>0</v>
          </cell>
          <cell r="P810">
            <v>0</v>
          </cell>
          <cell r="V810">
            <v>0</v>
          </cell>
          <cell r="AB810">
            <v>0</v>
          </cell>
          <cell r="AE810">
            <v>0</v>
          </cell>
        </row>
        <row r="811">
          <cell r="N811">
            <v>0</v>
          </cell>
          <cell r="O811">
            <v>0</v>
          </cell>
          <cell r="P811">
            <v>0</v>
          </cell>
          <cell r="V811">
            <v>0</v>
          </cell>
          <cell r="AB811">
            <v>0</v>
          </cell>
          <cell r="AE811">
            <v>0</v>
          </cell>
        </row>
        <row r="812">
          <cell r="N812">
            <v>0</v>
          </cell>
          <cell r="O812">
            <v>0</v>
          </cell>
          <cell r="P812">
            <v>0</v>
          </cell>
          <cell r="V812">
            <v>0</v>
          </cell>
          <cell r="AB812">
            <v>0</v>
          </cell>
          <cell r="AE812">
            <v>0</v>
          </cell>
        </row>
        <row r="813">
          <cell r="N813">
            <v>0</v>
          </cell>
          <cell r="O813">
            <v>0</v>
          </cell>
          <cell r="P813">
            <v>0</v>
          </cell>
          <cell r="V813">
            <v>0</v>
          </cell>
          <cell r="AB813">
            <v>0</v>
          </cell>
          <cell r="AE813">
            <v>0</v>
          </cell>
        </row>
        <row r="814">
          <cell r="N814">
            <v>0</v>
          </cell>
          <cell r="O814">
            <v>0</v>
          </cell>
          <cell r="P814">
            <v>0</v>
          </cell>
          <cell r="V814">
            <v>0</v>
          </cell>
          <cell r="AB814">
            <v>0</v>
          </cell>
          <cell r="AE814">
            <v>0</v>
          </cell>
        </row>
        <row r="815">
          <cell r="N815">
            <v>0</v>
          </cell>
          <cell r="O815">
            <v>0</v>
          </cell>
          <cell r="P815">
            <v>0</v>
          </cell>
          <cell r="V815">
            <v>0</v>
          </cell>
          <cell r="AB815">
            <v>0</v>
          </cell>
          <cell r="AE815">
            <v>0</v>
          </cell>
        </row>
        <row r="816">
          <cell r="N816">
            <v>0</v>
          </cell>
          <cell r="O816">
            <v>0</v>
          </cell>
          <cell r="P816">
            <v>0</v>
          </cell>
          <cell r="V816">
            <v>0</v>
          </cell>
          <cell r="AB816">
            <v>0</v>
          </cell>
          <cell r="AE816">
            <v>0</v>
          </cell>
        </row>
        <row r="817">
          <cell r="N817">
            <v>0</v>
          </cell>
          <cell r="O817">
            <v>0</v>
          </cell>
          <cell r="P817">
            <v>0</v>
          </cell>
          <cell r="V817">
            <v>0</v>
          </cell>
          <cell r="AB817">
            <v>0</v>
          </cell>
          <cell r="AE817">
            <v>0</v>
          </cell>
        </row>
        <row r="818">
          <cell r="N818">
            <v>0</v>
          </cell>
          <cell r="O818">
            <v>0</v>
          </cell>
          <cell r="P818">
            <v>0</v>
          </cell>
          <cell r="V818">
            <v>0</v>
          </cell>
          <cell r="AB818">
            <v>0</v>
          </cell>
          <cell r="AE818">
            <v>0</v>
          </cell>
        </row>
        <row r="819">
          <cell r="N819">
            <v>0</v>
          </cell>
          <cell r="O819">
            <v>0</v>
          </cell>
          <cell r="P819">
            <v>0</v>
          </cell>
          <cell r="V819">
            <v>0</v>
          </cell>
          <cell r="AB819">
            <v>0</v>
          </cell>
          <cell r="AE819">
            <v>0</v>
          </cell>
        </row>
        <row r="820">
          <cell r="N820">
            <v>0</v>
          </cell>
          <cell r="O820">
            <v>80000</v>
          </cell>
          <cell r="P820">
            <v>26666.666666666668</v>
          </cell>
          <cell r="V820">
            <v>0</v>
          </cell>
          <cell r="AB820">
            <v>0</v>
          </cell>
          <cell r="AE820">
            <v>0</v>
          </cell>
        </row>
        <row r="821">
          <cell r="N821">
            <v>0</v>
          </cell>
          <cell r="O821">
            <v>0</v>
          </cell>
          <cell r="P821">
            <v>0</v>
          </cell>
          <cell r="V821">
            <v>0</v>
          </cell>
          <cell r="AB821">
            <v>0</v>
          </cell>
          <cell r="AE821">
            <v>0</v>
          </cell>
        </row>
        <row r="822">
          <cell r="N822">
            <v>0</v>
          </cell>
          <cell r="O822">
            <v>0</v>
          </cell>
          <cell r="P822">
            <v>0</v>
          </cell>
          <cell r="V822">
            <v>0</v>
          </cell>
          <cell r="AB822">
            <v>0</v>
          </cell>
          <cell r="AE822">
            <v>0</v>
          </cell>
        </row>
        <row r="823">
          <cell r="N823">
            <v>0</v>
          </cell>
          <cell r="O823">
            <v>0</v>
          </cell>
          <cell r="P823">
            <v>0</v>
          </cell>
          <cell r="V823">
            <v>0</v>
          </cell>
          <cell r="AB823">
            <v>0</v>
          </cell>
          <cell r="AE823">
            <v>0</v>
          </cell>
        </row>
        <row r="824">
          <cell r="N824">
            <v>0</v>
          </cell>
          <cell r="O824">
            <v>0</v>
          </cell>
          <cell r="P824">
            <v>0</v>
          </cell>
          <cell r="V824">
            <v>0</v>
          </cell>
          <cell r="AB824">
            <v>0</v>
          </cell>
          <cell r="AE824">
            <v>0</v>
          </cell>
        </row>
        <row r="825">
          <cell r="N825">
            <v>0</v>
          </cell>
          <cell r="O825">
            <v>0</v>
          </cell>
          <cell r="P825">
            <v>0</v>
          </cell>
          <cell r="V825">
            <v>0</v>
          </cell>
          <cell r="AB825">
            <v>0</v>
          </cell>
          <cell r="AE825">
            <v>0</v>
          </cell>
        </row>
        <row r="826">
          <cell r="N826">
            <v>0</v>
          </cell>
          <cell r="O826">
            <v>0</v>
          </cell>
          <cell r="P826">
            <v>0</v>
          </cell>
          <cell r="V826">
            <v>0</v>
          </cell>
          <cell r="AB826">
            <v>0</v>
          </cell>
          <cell r="AE826">
            <v>0</v>
          </cell>
        </row>
        <row r="827">
          <cell r="N827">
            <v>0</v>
          </cell>
          <cell r="O827">
            <v>0</v>
          </cell>
          <cell r="P827">
            <v>0</v>
          </cell>
          <cell r="V827">
            <v>0</v>
          </cell>
          <cell r="AB827">
            <v>0</v>
          </cell>
          <cell r="AE827">
            <v>0</v>
          </cell>
        </row>
        <row r="828">
          <cell r="N828">
            <v>48422806.780000001</v>
          </cell>
          <cell r="O828">
            <v>46542723.489999995</v>
          </cell>
          <cell r="P828">
            <v>51770687</v>
          </cell>
          <cell r="V828">
            <v>53119655</v>
          </cell>
          <cell r="AB828">
            <v>53294754</v>
          </cell>
          <cell r="AE828">
            <v>53510498</v>
          </cell>
        </row>
        <row r="829">
          <cell r="N829">
            <v>0</v>
          </cell>
          <cell r="O829">
            <v>0</v>
          </cell>
          <cell r="P829"/>
          <cell r="V829">
            <v>0</v>
          </cell>
          <cell r="AB829">
            <v>0</v>
          </cell>
          <cell r="AE829">
            <v>0</v>
          </cell>
        </row>
        <row r="830">
          <cell r="N830">
            <v>2794148.12</v>
          </cell>
          <cell r="O830">
            <v>5390076.7300000004</v>
          </cell>
          <cell r="P830">
            <v>4892893</v>
          </cell>
          <cell r="V830">
            <v>4892893</v>
          </cell>
          <cell r="AB830">
            <v>4892893</v>
          </cell>
          <cell r="AE830">
            <v>4892893</v>
          </cell>
        </row>
        <row r="831">
          <cell r="N831">
            <v>259687.1</v>
          </cell>
          <cell r="O831">
            <v>199167</v>
          </cell>
          <cell r="P831">
            <v>266224.24235000001</v>
          </cell>
          <cell r="V831">
            <v>291108</v>
          </cell>
          <cell r="AB831">
            <v>331108</v>
          </cell>
          <cell r="AE831">
            <v>331108</v>
          </cell>
        </row>
        <row r="832">
          <cell r="N832">
            <v>0</v>
          </cell>
          <cell r="O832">
            <v>0</v>
          </cell>
          <cell r="P832"/>
          <cell r="V832">
            <v>0</v>
          </cell>
          <cell r="AB832">
            <v>0</v>
          </cell>
          <cell r="AE832">
            <v>0</v>
          </cell>
        </row>
        <row r="833">
          <cell r="N833">
            <v>254228.62</v>
          </cell>
          <cell r="O833">
            <v>261800</v>
          </cell>
          <cell r="P833">
            <v>288385</v>
          </cell>
          <cell r="V833">
            <v>288385</v>
          </cell>
          <cell r="AB833">
            <v>288385</v>
          </cell>
          <cell r="AE833">
            <v>288385</v>
          </cell>
        </row>
        <row r="834">
          <cell r="N834">
            <v>0</v>
          </cell>
          <cell r="O834">
            <v>0</v>
          </cell>
          <cell r="P834">
            <v>0</v>
          </cell>
          <cell r="V834">
            <v>0</v>
          </cell>
          <cell r="AB834">
            <v>0</v>
          </cell>
          <cell r="AE834">
            <v>0</v>
          </cell>
        </row>
        <row r="835">
          <cell r="N835">
            <v>0</v>
          </cell>
          <cell r="O835">
            <v>0</v>
          </cell>
          <cell r="P835">
            <v>0</v>
          </cell>
          <cell r="V835">
            <v>0</v>
          </cell>
          <cell r="AB835">
            <v>0</v>
          </cell>
          <cell r="AE835">
            <v>0</v>
          </cell>
        </row>
        <row r="836">
          <cell r="N836">
            <v>0</v>
          </cell>
          <cell r="O836">
            <v>0</v>
          </cell>
          <cell r="P836">
            <v>0</v>
          </cell>
          <cell r="V836">
            <v>0</v>
          </cell>
          <cell r="AB836">
            <v>0</v>
          </cell>
          <cell r="AE836">
            <v>0</v>
          </cell>
        </row>
        <row r="837">
          <cell r="N837">
            <v>0</v>
          </cell>
          <cell r="O837">
            <v>0</v>
          </cell>
          <cell r="P837">
            <v>0</v>
          </cell>
          <cell r="V837">
            <v>0</v>
          </cell>
          <cell r="AB837">
            <v>0</v>
          </cell>
          <cell r="AE837">
            <v>0</v>
          </cell>
        </row>
        <row r="838">
          <cell r="N838">
            <v>0</v>
          </cell>
          <cell r="O838">
            <v>0</v>
          </cell>
          <cell r="P838">
            <v>0</v>
          </cell>
          <cell r="V838">
            <v>0</v>
          </cell>
          <cell r="AB838">
            <v>0</v>
          </cell>
          <cell r="AE838">
            <v>0</v>
          </cell>
        </row>
        <row r="839">
          <cell r="N839">
            <v>0</v>
          </cell>
          <cell r="O839">
            <v>0</v>
          </cell>
          <cell r="P839">
            <v>0</v>
          </cell>
          <cell r="V839">
            <v>0</v>
          </cell>
          <cell r="AB839">
            <v>0</v>
          </cell>
          <cell r="AE839">
            <v>0</v>
          </cell>
        </row>
        <row r="840">
          <cell r="N840">
            <v>122502.96</v>
          </cell>
          <cell r="O840">
            <v>150000</v>
          </cell>
          <cell r="P840">
            <v>150000</v>
          </cell>
          <cell r="V840">
            <v>150000</v>
          </cell>
          <cell r="AB840">
            <v>150000</v>
          </cell>
          <cell r="AE840">
            <v>150000</v>
          </cell>
        </row>
        <row r="841">
          <cell r="N841">
            <v>0</v>
          </cell>
          <cell r="O841">
            <v>0</v>
          </cell>
          <cell r="P841">
            <v>0</v>
          </cell>
          <cell r="V841">
            <v>0</v>
          </cell>
          <cell r="AB841">
            <v>0</v>
          </cell>
          <cell r="AE841">
            <v>0</v>
          </cell>
        </row>
        <row r="842">
          <cell r="N842">
            <v>198731.55</v>
          </cell>
          <cell r="O842">
            <v>250000</v>
          </cell>
          <cell r="P842">
            <v>250000</v>
          </cell>
          <cell r="V842">
            <v>250000</v>
          </cell>
          <cell r="AB842">
            <v>250000</v>
          </cell>
          <cell r="AE842">
            <v>250000</v>
          </cell>
        </row>
        <row r="843">
          <cell r="N843">
            <v>0</v>
          </cell>
          <cell r="O843">
            <v>0</v>
          </cell>
          <cell r="P843">
            <v>0</v>
          </cell>
          <cell r="V843">
            <v>0</v>
          </cell>
          <cell r="AB843">
            <v>0</v>
          </cell>
          <cell r="AE843">
            <v>0</v>
          </cell>
        </row>
        <row r="844">
          <cell r="N844">
            <v>44197.33</v>
          </cell>
          <cell r="O844">
            <v>51000</v>
          </cell>
          <cell r="P844">
            <v>51000</v>
          </cell>
          <cell r="V844">
            <v>51000</v>
          </cell>
          <cell r="AB844">
            <v>51000</v>
          </cell>
          <cell r="AE844">
            <v>51000</v>
          </cell>
        </row>
        <row r="845">
          <cell r="N845">
            <v>0</v>
          </cell>
          <cell r="O845">
            <v>0</v>
          </cell>
          <cell r="P845">
            <v>0</v>
          </cell>
          <cell r="V845">
            <v>0</v>
          </cell>
          <cell r="AB845">
            <v>0</v>
          </cell>
          <cell r="AE845">
            <v>0</v>
          </cell>
        </row>
        <row r="846">
          <cell r="N846">
            <v>0</v>
          </cell>
          <cell r="O846">
            <v>0</v>
          </cell>
          <cell r="P846">
            <v>0</v>
          </cell>
          <cell r="V846">
            <v>0</v>
          </cell>
          <cell r="AB846">
            <v>0</v>
          </cell>
          <cell r="AE846">
            <v>0</v>
          </cell>
        </row>
        <row r="847">
          <cell r="N847">
            <v>0</v>
          </cell>
          <cell r="O847">
            <v>0</v>
          </cell>
          <cell r="P847">
            <v>0</v>
          </cell>
          <cell r="V847">
            <v>0</v>
          </cell>
          <cell r="AB847">
            <v>0</v>
          </cell>
          <cell r="AE847">
            <v>0</v>
          </cell>
        </row>
        <row r="848">
          <cell r="N848">
            <v>204651.25</v>
          </cell>
          <cell r="O848">
            <v>207000</v>
          </cell>
          <cell r="P848">
            <v>208928.29333333333</v>
          </cell>
          <cell r="V848">
            <v>207000</v>
          </cell>
          <cell r="AB848">
            <v>20700</v>
          </cell>
          <cell r="AE848">
            <v>207000</v>
          </cell>
        </row>
        <row r="849">
          <cell r="N849">
            <v>0</v>
          </cell>
          <cell r="O849">
            <v>0</v>
          </cell>
          <cell r="P849">
            <v>0</v>
          </cell>
          <cell r="V849">
            <v>0</v>
          </cell>
          <cell r="AB849">
            <v>0</v>
          </cell>
          <cell r="AE849">
            <v>0</v>
          </cell>
        </row>
        <row r="850">
          <cell r="N850">
            <v>0</v>
          </cell>
          <cell r="O850">
            <v>0</v>
          </cell>
          <cell r="P850">
            <v>0</v>
          </cell>
          <cell r="V850">
            <v>0</v>
          </cell>
          <cell r="AB850">
            <v>0</v>
          </cell>
          <cell r="AE850">
            <v>0</v>
          </cell>
        </row>
        <row r="851">
          <cell r="N851">
            <v>7</v>
          </cell>
          <cell r="O851">
            <v>3000</v>
          </cell>
          <cell r="P851">
            <v>0</v>
          </cell>
          <cell r="V851">
            <v>3000</v>
          </cell>
          <cell r="AB851">
            <v>3000</v>
          </cell>
          <cell r="AE851">
            <v>3000</v>
          </cell>
        </row>
        <row r="852">
          <cell r="N852">
            <v>0</v>
          </cell>
          <cell r="O852">
            <v>0</v>
          </cell>
          <cell r="P852">
            <v>0</v>
          </cell>
          <cell r="V852">
            <v>0</v>
          </cell>
          <cell r="AB852">
            <v>0</v>
          </cell>
          <cell r="AE852">
            <v>0</v>
          </cell>
        </row>
        <row r="853">
          <cell r="N853">
            <v>0</v>
          </cell>
          <cell r="O853">
            <v>0</v>
          </cell>
          <cell r="P853">
            <v>0</v>
          </cell>
          <cell r="V853">
            <v>0</v>
          </cell>
          <cell r="AB853">
            <v>0</v>
          </cell>
          <cell r="AE853">
            <v>0</v>
          </cell>
        </row>
        <row r="854">
          <cell r="N854">
            <v>-5986526.8899999997</v>
          </cell>
          <cell r="O854">
            <v>0</v>
          </cell>
          <cell r="P854">
            <v>3995349.2533333334</v>
          </cell>
          <cell r="V854">
            <v>0</v>
          </cell>
          <cell r="AB854">
            <v>0</v>
          </cell>
          <cell r="AE854">
            <v>0</v>
          </cell>
        </row>
        <row r="855">
          <cell r="N855">
            <v>0</v>
          </cell>
          <cell r="O855">
            <v>0</v>
          </cell>
          <cell r="P855">
            <v>0</v>
          </cell>
          <cell r="V855">
            <v>0</v>
          </cell>
          <cell r="AB855">
            <v>0</v>
          </cell>
          <cell r="AE855">
            <v>0</v>
          </cell>
        </row>
        <row r="856">
          <cell r="N856">
            <v>1449699.17</v>
          </cell>
          <cell r="O856">
            <v>0</v>
          </cell>
          <cell r="P856">
            <v>36794.36</v>
          </cell>
          <cell r="V856">
            <v>0</v>
          </cell>
          <cell r="AB856">
            <v>0</v>
          </cell>
          <cell r="AE856">
            <v>0</v>
          </cell>
        </row>
        <row r="857">
          <cell r="N857">
            <v>-30156.7</v>
          </cell>
          <cell r="O857">
            <v>0</v>
          </cell>
          <cell r="P857">
            <v>59826.226666666662</v>
          </cell>
          <cell r="V857">
            <v>0</v>
          </cell>
          <cell r="AB857">
            <v>0</v>
          </cell>
          <cell r="AE857">
            <v>0</v>
          </cell>
        </row>
        <row r="858">
          <cell r="N858">
            <v>-451562.56</v>
          </cell>
          <cell r="O858">
            <v>0</v>
          </cell>
          <cell r="P858">
            <v>213181.97333333336</v>
          </cell>
          <cell r="V858">
            <v>0</v>
          </cell>
          <cell r="AB858">
            <v>0</v>
          </cell>
          <cell r="AE858">
            <v>0</v>
          </cell>
        </row>
        <row r="859">
          <cell r="N859">
            <v>1839.83</v>
          </cell>
          <cell r="O859">
            <v>0</v>
          </cell>
          <cell r="P859">
            <v>62642.359999999993</v>
          </cell>
          <cell r="V859">
            <v>0</v>
          </cell>
          <cell r="AB859">
            <v>0</v>
          </cell>
          <cell r="AE859">
            <v>0</v>
          </cell>
        </row>
        <row r="860">
          <cell r="N860">
            <v>-4632.6000000000004</v>
          </cell>
          <cell r="O860">
            <v>0</v>
          </cell>
          <cell r="P860">
            <v>-454.4666666666667</v>
          </cell>
          <cell r="V860">
            <v>0</v>
          </cell>
          <cell r="AB860">
            <v>0</v>
          </cell>
          <cell r="AE860">
            <v>0</v>
          </cell>
        </row>
        <row r="861">
          <cell r="N861">
            <v>31092.79</v>
          </cell>
          <cell r="O861">
            <v>0</v>
          </cell>
          <cell r="P861">
            <v>190354.98666666666</v>
          </cell>
          <cell r="V861">
            <v>0</v>
          </cell>
          <cell r="AB861">
            <v>0</v>
          </cell>
          <cell r="AE861">
            <v>0</v>
          </cell>
        </row>
        <row r="862">
          <cell r="N862">
            <v>0</v>
          </cell>
          <cell r="O862">
            <v>0</v>
          </cell>
          <cell r="P862">
            <v>0</v>
          </cell>
          <cell r="V862">
            <v>0</v>
          </cell>
          <cell r="AB862">
            <v>0</v>
          </cell>
          <cell r="AE862">
            <v>0</v>
          </cell>
        </row>
        <row r="863">
          <cell r="N863">
            <v>-48306.93</v>
          </cell>
          <cell r="O863">
            <v>0</v>
          </cell>
          <cell r="P863">
            <v>569472.68000000005</v>
          </cell>
          <cell r="V863">
            <v>0</v>
          </cell>
          <cell r="AB863">
            <v>0</v>
          </cell>
          <cell r="AE863">
            <v>0</v>
          </cell>
        </row>
        <row r="864">
          <cell r="N864">
            <v>451234.51</v>
          </cell>
          <cell r="O864">
            <v>0</v>
          </cell>
          <cell r="P864">
            <v>162640.34666666665</v>
          </cell>
          <cell r="V864">
            <v>0</v>
          </cell>
          <cell r="AB864">
            <v>0</v>
          </cell>
          <cell r="AE864">
            <v>0</v>
          </cell>
        </row>
        <row r="865">
          <cell r="N865">
            <v>71955.5</v>
          </cell>
          <cell r="O865">
            <v>0</v>
          </cell>
          <cell r="P865">
            <v>45069.053333333337</v>
          </cell>
          <cell r="V865">
            <v>0</v>
          </cell>
          <cell r="AB865">
            <v>0</v>
          </cell>
          <cell r="AE865">
            <v>0</v>
          </cell>
        </row>
        <row r="866">
          <cell r="N866">
            <v>-80638.759999999995</v>
          </cell>
          <cell r="O866">
            <v>0</v>
          </cell>
          <cell r="P866">
            <v>80338.48</v>
          </cell>
          <cell r="V866">
            <v>0</v>
          </cell>
          <cell r="AB866">
            <v>0</v>
          </cell>
          <cell r="AE866">
            <v>0</v>
          </cell>
        </row>
        <row r="867">
          <cell r="N867">
            <v>-5919.2</v>
          </cell>
          <cell r="O867">
            <v>0</v>
          </cell>
          <cell r="P867">
            <v>-29745.200000000001</v>
          </cell>
          <cell r="V867">
            <v>0</v>
          </cell>
          <cell r="AB867">
            <v>0</v>
          </cell>
          <cell r="AE867">
            <v>0</v>
          </cell>
        </row>
        <row r="868">
          <cell r="N868">
            <v>30849.87</v>
          </cell>
          <cell r="O868">
            <v>0</v>
          </cell>
          <cell r="P868">
            <v>-193.4</v>
          </cell>
          <cell r="V868">
            <v>0</v>
          </cell>
          <cell r="AB868">
            <v>0</v>
          </cell>
          <cell r="AE868">
            <v>0</v>
          </cell>
        </row>
        <row r="869">
          <cell r="N869">
            <v>0</v>
          </cell>
          <cell r="O869">
            <v>0</v>
          </cell>
          <cell r="P869">
            <v>0</v>
          </cell>
          <cell r="V869">
            <v>0</v>
          </cell>
          <cell r="AB869">
            <v>0</v>
          </cell>
          <cell r="AE869">
            <v>0</v>
          </cell>
        </row>
        <row r="870">
          <cell r="N870">
            <v>0</v>
          </cell>
          <cell r="O870">
            <v>0</v>
          </cell>
          <cell r="P870">
            <v>0</v>
          </cell>
          <cell r="V870">
            <v>0</v>
          </cell>
          <cell r="AB870">
            <v>0</v>
          </cell>
          <cell r="AE870">
            <v>0</v>
          </cell>
        </row>
        <row r="871">
          <cell r="N871">
            <v>0</v>
          </cell>
          <cell r="O871">
            <v>0</v>
          </cell>
          <cell r="P871">
            <v>0</v>
          </cell>
          <cell r="V871">
            <v>0</v>
          </cell>
          <cell r="AB871">
            <v>0</v>
          </cell>
          <cell r="AE871">
            <v>0</v>
          </cell>
        </row>
        <row r="872">
          <cell r="N872">
            <v>0</v>
          </cell>
          <cell r="O872">
            <v>0</v>
          </cell>
          <cell r="P872">
            <v>0</v>
          </cell>
          <cell r="V872">
            <v>0</v>
          </cell>
          <cell r="AB872">
            <v>0</v>
          </cell>
          <cell r="AE872">
            <v>0</v>
          </cell>
        </row>
        <row r="873">
          <cell r="N873">
            <v>1486562559.3400002</v>
          </cell>
          <cell r="O873">
            <v>1536084727.1300001</v>
          </cell>
          <cell r="P873">
            <v>1576469479.6666667</v>
          </cell>
          <cell r="V873">
            <v>1080391236.5899999</v>
          </cell>
          <cell r="AB873">
            <v>1080391236.5899999</v>
          </cell>
          <cell r="AE873">
            <v>1080391236.5899999</v>
          </cell>
        </row>
        <row r="874">
          <cell r="N874">
            <v>23269823.559999999</v>
          </cell>
          <cell r="O874">
            <v>7184400</v>
          </cell>
          <cell r="P874">
            <v>24072497</v>
          </cell>
          <cell r="V874">
            <v>31631646.170000002</v>
          </cell>
          <cell r="AB874">
            <v>31631646.169999998</v>
          </cell>
          <cell r="AE874">
            <v>31631646.169999998</v>
          </cell>
        </row>
        <row r="875">
          <cell r="N875">
            <v>0</v>
          </cell>
          <cell r="O875">
            <v>0</v>
          </cell>
          <cell r="P875">
            <v>0</v>
          </cell>
          <cell r="V875">
            <v>0</v>
          </cell>
          <cell r="AB875">
            <v>0</v>
          </cell>
          <cell r="AE875">
            <v>0</v>
          </cell>
        </row>
        <row r="876">
          <cell r="N876">
            <v>0</v>
          </cell>
          <cell r="O876">
            <v>0</v>
          </cell>
          <cell r="P876">
            <v>0</v>
          </cell>
          <cell r="V876">
            <v>0</v>
          </cell>
          <cell r="AB876">
            <v>0</v>
          </cell>
          <cell r="AE876">
            <v>0</v>
          </cell>
        </row>
        <row r="877">
          <cell r="N877">
            <v>0</v>
          </cell>
          <cell r="O877">
            <v>0</v>
          </cell>
          <cell r="P877">
            <v>0</v>
          </cell>
          <cell r="V877">
            <v>0</v>
          </cell>
          <cell r="AB877">
            <v>0</v>
          </cell>
          <cell r="AE877">
            <v>0</v>
          </cell>
        </row>
        <row r="878">
          <cell r="N878">
            <v>0</v>
          </cell>
          <cell r="O878">
            <v>0</v>
          </cell>
          <cell r="P878">
            <v>0</v>
          </cell>
          <cell r="V878">
            <v>665692919.87</v>
          </cell>
          <cell r="AB878">
            <v>698139736.71000004</v>
          </cell>
          <cell r="AE878">
            <v>694204910.31000006</v>
          </cell>
        </row>
        <row r="879">
          <cell r="N879">
            <v>0</v>
          </cell>
          <cell r="O879">
            <v>0</v>
          </cell>
          <cell r="P879">
            <v>0</v>
          </cell>
          <cell r="V879">
            <v>0</v>
          </cell>
          <cell r="AB879">
            <v>0</v>
          </cell>
          <cell r="AE879">
            <v>0</v>
          </cell>
        </row>
        <row r="880">
          <cell r="N880">
            <v>1182407.25</v>
          </cell>
          <cell r="O880">
            <v>346000</v>
          </cell>
          <cell r="P880">
            <v>328700</v>
          </cell>
          <cell r="V880">
            <v>3825405.46</v>
          </cell>
          <cell r="AB880">
            <v>3825405.46</v>
          </cell>
          <cell r="AE880">
            <v>3825405.46</v>
          </cell>
        </row>
        <row r="881">
          <cell r="N881">
            <v>0</v>
          </cell>
          <cell r="O881">
            <v>0</v>
          </cell>
          <cell r="P881">
            <v>0</v>
          </cell>
          <cell r="V881">
            <v>0</v>
          </cell>
          <cell r="AB881">
            <v>0</v>
          </cell>
          <cell r="AE881">
            <v>0</v>
          </cell>
        </row>
        <row r="882">
          <cell r="N882">
            <v>0</v>
          </cell>
          <cell r="O882">
            <v>0</v>
          </cell>
          <cell r="P882">
            <v>0</v>
          </cell>
          <cell r="V882">
            <v>320000</v>
          </cell>
          <cell r="AB882">
            <v>320000</v>
          </cell>
          <cell r="AE882">
            <v>320000</v>
          </cell>
        </row>
        <row r="883">
          <cell r="N883">
            <v>0</v>
          </cell>
          <cell r="O883">
            <v>0</v>
          </cell>
          <cell r="P883">
            <v>0</v>
          </cell>
          <cell r="V883">
            <v>0</v>
          </cell>
          <cell r="AB883">
            <v>0</v>
          </cell>
          <cell r="AE883">
            <v>0</v>
          </cell>
        </row>
        <row r="884">
          <cell r="N884">
            <v>71188102.379999995</v>
          </cell>
          <cell r="O884">
            <v>60564792.799999997</v>
          </cell>
          <cell r="P884">
            <v>85088243.439999998</v>
          </cell>
          <cell r="V884">
            <v>7000000</v>
          </cell>
          <cell r="AB884">
            <v>7000000</v>
          </cell>
          <cell r="AE884">
            <v>7000000</v>
          </cell>
        </row>
        <row r="885">
          <cell r="N885">
            <v>0</v>
          </cell>
          <cell r="O885">
            <v>0</v>
          </cell>
          <cell r="P885">
            <v>0</v>
          </cell>
          <cell r="V885">
            <v>0</v>
          </cell>
          <cell r="AB885">
            <v>0</v>
          </cell>
          <cell r="AE885">
            <v>0</v>
          </cell>
        </row>
        <row r="886">
          <cell r="N886">
            <v>0</v>
          </cell>
          <cell r="O886">
            <v>0</v>
          </cell>
          <cell r="P886">
            <v>0</v>
          </cell>
          <cell r="V886">
            <v>0</v>
          </cell>
          <cell r="AB886">
            <v>0</v>
          </cell>
          <cell r="AE886">
            <v>0</v>
          </cell>
        </row>
        <row r="887">
          <cell r="N887">
            <v>735902.15</v>
          </cell>
          <cell r="O887">
            <v>990000</v>
          </cell>
          <cell r="P887">
            <v>916682.24000000011</v>
          </cell>
          <cell r="V887">
            <v>1085000</v>
          </cell>
          <cell r="AB887">
            <v>1085000</v>
          </cell>
          <cell r="AE887">
            <v>1085000</v>
          </cell>
        </row>
        <row r="888">
          <cell r="N888">
            <v>20847794.809999999</v>
          </cell>
          <cell r="O888">
            <v>19806500</v>
          </cell>
          <cell r="P888">
            <v>19202565.239999998</v>
          </cell>
          <cell r="V888">
            <v>22346750</v>
          </cell>
          <cell r="AB888">
            <v>23464087.5</v>
          </cell>
          <cell r="AE888">
            <v>24646014</v>
          </cell>
        </row>
        <row r="889">
          <cell r="N889">
            <v>1747736.37</v>
          </cell>
          <cell r="O889">
            <v>2390000</v>
          </cell>
          <cell r="P889">
            <v>1794589.4533333334</v>
          </cell>
          <cell r="V889">
            <v>2417431</v>
          </cell>
          <cell r="AB889">
            <v>2517431</v>
          </cell>
          <cell r="AE889">
            <v>2517431</v>
          </cell>
        </row>
        <row r="890">
          <cell r="N890">
            <v>22470588.34</v>
          </cell>
          <cell r="O890">
            <v>22613500</v>
          </cell>
          <cell r="P890">
            <v>26980163.066666666</v>
          </cell>
          <cell r="V890">
            <v>19550819</v>
          </cell>
          <cell r="AB890">
            <v>18333481.5</v>
          </cell>
          <cell r="AE890">
            <v>17151555</v>
          </cell>
        </row>
        <row r="891">
          <cell r="N891">
            <v>0</v>
          </cell>
          <cell r="O891">
            <v>0</v>
          </cell>
          <cell r="P891">
            <v>0</v>
          </cell>
          <cell r="V891">
            <v>0</v>
          </cell>
          <cell r="AB891">
            <v>0</v>
          </cell>
          <cell r="AE891">
            <v>0</v>
          </cell>
        </row>
        <row r="892">
          <cell r="N892">
            <v>25000</v>
          </cell>
          <cell r="O892">
            <v>600000</v>
          </cell>
          <cell r="P892">
            <v>350000</v>
          </cell>
          <cell r="V892">
            <v>660000</v>
          </cell>
          <cell r="AB892">
            <v>600000</v>
          </cell>
          <cell r="AE892">
            <v>600000</v>
          </cell>
        </row>
        <row r="893">
          <cell r="N893">
            <v>0</v>
          </cell>
          <cell r="O893">
            <v>0</v>
          </cell>
          <cell r="P893">
            <v>0</v>
          </cell>
          <cell r="V893">
            <v>0</v>
          </cell>
          <cell r="AB893">
            <v>0</v>
          </cell>
          <cell r="AE893">
            <v>0</v>
          </cell>
        </row>
        <row r="894">
          <cell r="N894">
            <v>0</v>
          </cell>
          <cell r="O894">
            <v>0</v>
          </cell>
          <cell r="P894">
            <v>0</v>
          </cell>
          <cell r="V894">
            <v>0</v>
          </cell>
          <cell r="AB894">
            <v>0</v>
          </cell>
          <cell r="AE894">
            <v>0</v>
          </cell>
        </row>
        <row r="895">
          <cell r="N895">
            <v>0</v>
          </cell>
          <cell r="O895">
            <v>0</v>
          </cell>
          <cell r="P895">
            <v>0</v>
          </cell>
          <cell r="V895">
            <v>0</v>
          </cell>
          <cell r="AB895">
            <v>0</v>
          </cell>
          <cell r="AE895">
            <v>0</v>
          </cell>
        </row>
        <row r="896">
          <cell r="N896">
            <v>0</v>
          </cell>
          <cell r="O896">
            <v>0</v>
          </cell>
          <cell r="P896">
            <v>0</v>
          </cell>
          <cell r="V896">
            <v>0</v>
          </cell>
          <cell r="AB896">
            <v>0</v>
          </cell>
          <cell r="AE896">
            <v>0</v>
          </cell>
        </row>
        <row r="897">
          <cell r="N897">
            <v>0</v>
          </cell>
          <cell r="O897">
            <v>0</v>
          </cell>
          <cell r="P897">
            <v>0</v>
          </cell>
          <cell r="V897">
            <v>0</v>
          </cell>
          <cell r="AB897">
            <v>0</v>
          </cell>
          <cell r="AE897">
            <v>0</v>
          </cell>
        </row>
        <row r="898">
          <cell r="N898">
            <v>0</v>
          </cell>
          <cell r="O898">
            <v>0</v>
          </cell>
          <cell r="P898">
            <v>0</v>
          </cell>
          <cell r="V898">
            <v>0</v>
          </cell>
          <cell r="AB898">
            <v>0</v>
          </cell>
          <cell r="AE898">
            <v>0</v>
          </cell>
        </row>
        <row r="899">
          <cell r="N899">
            <v>0</v>
          </cell>
          <cell r="O899">
            <v>0</v>
          </cell>
          <cell r="P899">
            <v>0</v>
          </cell>
          <cell r="V899">
            <v>0</v>
          </cell>
          <cell r="AB899">
            <v>0</v>
          </cell>
          <cell r="AE899">
            <v>0</v>
          </cell>
        </row>
        <row r="900">
          <cell r="N900">
            <v>14330984.1</v>
          </cell>
          <cell r="O900">
            <v>15036960.939999999</v>
          </cell>
          <cell r="P900">
            <v>16101345.946666667</v>
          </cell>
          <cell r="V900">
            <v>836059.26</v>
          </cell>
          <cell r="AB900">
            <v>836059.26</v>
          </cell>
          <cell r="AE900">
            <v>836059.26</v>
          </cell>
        </row>
        <row r="901">
          <cell r="N901">
            <v>313874.57</v>
          </cell>
          <cell r="O901">
            <v>0</v>
          </cell>
          <cell r="P901">
            <v>0</v>
          </cell>
          <cell r="V901">
            <v>0</v>
          </cell>
          <cell r="AB901">
            <v>0</v>
          </cell>
          <cell r="AE901">
            <v>0</v>
          </cell>
        </row>
        <row r="902">
          <cell r="N902">
            <v>0</v>
          </cell>
          <cell r="O902">
            <v>0</v>
          </cell>
          <cell r="P902">
            <v>0</v>
          </cell>
          <cell r="V902">
            <v>0</v>
          </cell>
          <cell r="AB902">
            <v>0</v>
          </cell>
          <cell r="AE902">
            <v>0</v>
          </cell>
        </row>
        <row r="903">
          <cell r="N903">
            <v>0</v>
          </cell>
          <cell r="O903">
            <v>0</v>
          </cell>
          <cell r="P903">
            <v>0</v>
          </cell>
          <cell r="V903">
            <v>0</v>
          </cell>
          <cell r="AB903">
            <v>0</v>
          </cell>
          <cell r="AE903">
            <v>0</v>
          </cell>
        </row>
        <row r="904">
          <cell r="N904">
            <v>0</v>
          </cell>
          <cell r="O904">
            <v>0</v>
          </cell>
          <cell r="P904">
            <v>0</v>
          </cell>
          <cell r="V904">
            <v>0</v>
          </cell>
          <cell r="AB904">
            <v>0</v>
          </cell>
          <cell r="AE904">
            <v>0</v>
          </cell>
        </row>
        <row r="905">
          <cell r="N905">
            <v>0</v>
          </cell>
          <cell r="O905">
            <v>0</v>
          </cell>
          <cell r="P905">
            <v>0</v>
          </cell>
          <cell r="V905">
            <v>0</v>
          </cell>
          <cell r="AB905">
            <v>0</v>
          </cell>
          <cell r="AE905">
            <v>0</v>
          </cell>
        </row>
        <row r="906">
          <cell r="N906">
            <v>0</v>
          </cell>
          <cell r="O906">
            <v>0</v>
          </cell>
          <cell r="P906">
            <v>0</v>
          </cell>
          <cell r="V906">
            <v>0</v>
          </cell>
          <cell r="AB906">
            <v>0</v>
          </cell>
          <cell r="AE906">
            <v>0</v>
          </cell>
        </row>
        <row r="907">
          <cell r="N907">
            <v>0</v>
          </cell>
          <cell r="O907">
            <v>0</v>
          </cell>
          <cell r="P907">
            <v>0</v>
          </cell>
          <cell r="V907">
            <v>0</v>
          </cell>
          <cell r="AB907">
            <v>0</v>
          </cell>
          <cell r="AE907">
            <v>0</v>
          </cell>
        </row>
        <row r="908">
          <cell r="N908">
            <v>0</v>
          </cell>
          <cell r="O908">
            <v>0</v>
          </cell>
          <cell r="P908">
            <v>0</v>
          </cell>
          <cell r="V908">
            <v>0</v>
          </cell>
          <cell r="AB908">
            <v>0</v>
          </cell>
          <cell r="AE908">
            <v>0</v>
          </cell>
        </row>
        <row r="909">
          <cell r="N909">
            <v>4468</v>
          </cell>
          <cell r="O909">
            <v>0</v>
          </cell>
          <cell r="P909">
            <v>0</v>
          </cell>
          <cell r="V909">
            <v>0</v>
          </cell>
          <cell r="AB909">
            <v>0</v>
          </cell>
          <cell r="AE909">
            <v>0</v>
          </cell>
        </row>
        <row r="910">
          <cell r="N910">
            <v>127797.42</v>
          </cell>
          <cell r="O910">
            <v>0</v>
          </cell>
          <cell r="P910">
            <v>92935.746666666659</v>
          </cell>
          <cell r="V910">
            <v>0</v>
          </cell>
          <cell r="AB910">
            <v>0</v>
          </cell>
          <cell r="AE910">
            <v>0</v>
          </cell>
        </row>
        <row r="911">
          <cell r="N911">
            <v>0</v>
          </cell>
          <cell r="O911">
            <v>0</v>
          </cell>
          <cell r="P911">
            <v>0</v>
          </cell>
          <cell r="V911">
            <v>0</v>
          </cell>
          <cell r="AB911">
            <v>0</v>
          </cell>
          <cell r="AE911">
            <v>0</v>
          </cell>
        </row>
        <row r="912">
          <cell r="N912">
            <v>0</v>
          </cell>
          <cell r="O912">
            <v>0</v>
          </cell>
          <cell r="P912">
            <v>0</v>
          </cell>
          <cell r="V912">
            <v>0</v>
          </cell>
          <cell r="AB912">
            <v>0</v>
          </cell>
          <cell r="AE912">
            <v>0</v>
          </cell>
        </row>
        <row r="913">
          <cell r="N913">
            <v>0</v>
          </cell>
          <cell r="O913">
            <v>0</v>
          </cell>
          <cell r="P913">
            <v>0</v>
          </cell>
          <cell r="V913">
            <v>0</v>
          </cell>
          <cell r="AB913">
            <v>0</v>
          </cell>
          <cell r="AE913">
            <v>0</v>
          </cell>
        </row>
        <row r="914">
          <cell r="N914">
            <v>243134.87</v>
          </cell>
          <cell r="O914">
            <v>679429.77000000328</v>
          </cell>
          <cell r="P914">
            <v>679429.77333333332</v>
          </cell>
          <cell r="V914">
            <v>0</v>
          </cell>
          <cell r="AB914">
            <v>0</v>
          </cell>
          <cell r="AE914">
            <v>0</v>
          </cell>
        </row>
        <row r="915">
          <cell r="N915">
            <v>0</v>
          </cell>
          <cell r="O915">
            <v>0</v>
          </cell>
          <cell r="P915">
            <v>0</v>
          </cell>
          <cell r="V915">
            <v>0</v>
          </cell>
          <cell r="AB915">
            <v>0</v>
          </cell>
          <cell r="AE915">
            <v>0</v>
          </cell>
        </row>
        <row r="916">
          <cell r="N916">
            <v>0</v>
          </cell>
          <cell r="O916">
            <v>0</v>
          </cell>
          <cell r="P916">
            <v>0</v>
          </cell>
          <cell r="V916">
            <v>0</v>
          </cell>
          <cell r="AB916">
            <v>0</v>
          </cell>
          <cell r="AE916">
            <v>0</v>
          </cell>
        </row>
        <row r="917">
          <cell r="N917">
            <v>3077729.96</v>
          </cell>
          <cell r="O917">
            <v>2878951.51</v>
          </cell>
          <cell r="P917">
            <v>2878951.5066666664</v>
          </cell>
          <cell r="V917">
            <v>0</v>
          </cell>
          <cell r="AB917">
            <v>0</v>
          </cell>
          <cell r="AE917">
            <v>0</v>
          </cell>
        </row>
        <row r="918">
          <cell r="N918">
            <v>87019.72</v>
          </cell>
          <cell r="O918">
            <v>0</v>
          </cell>
          <cell r="P918">
            <v>0</v>
          </cell>
          <cell r="V918">
            <v>0</v>
          </cell>
          <cell r="AB918">
            <v>0</v>
          </cell>
          <cell r="AE918">
            <v>0</v>
          </cell>
        </row>
        <row r="919">
          <cell r="N919">
            <v>0</v>
          </cell>
          <cell r="O919">
            <v>0</v>
          </cell>
          <cell r="P919">
            <v>0</v>
          </cell>
          <cell r="V919">
            <v>0</v>
          </cell>
          <cell r="AB919">
            <v>0</v>
          </cell>
          <cell r="AE919">
            <v>0</v>
          </cell>
        </row>
        <row r="920">
          <cell r="N920">
            <v>0</v>
          </cell>
          <cell r="O920">
            <v>0</v>
          </cell>
          <cell r="P920">
            <v>0</v>
          </cell>
          <cell r="V920">
            <v>0</v>
          </cell>
          <cell r="AB920">
            <v>0</v>
          </cell>
          <cell r="AE920">
            <v>0</v>
          </cell>
        </row>
        <row r="921">
          <cell r="N921">
            <v>0</v>
          </cell>
          <cell r="O921">
            <v>0</v>
          </cell>
          <cell r="P921">
            <v>0</v>
          </cell>
          <cell r="V921">
            <v>0</v>
          </cell>
          <cell r="AB921">
            <v>0</v>
          </cell>
          <cell r="AE921">
            <v>0</v>
          </cell>
        </row>
        <row r="922">
          <cell r="N922">
            <v>26903.8</v>
          </cell>
          <cell r="O922">
            <v>0</v>
          </cell>
          <cell r="P922">
            <v>0</v>
          </cell>
          <cell r="V922">
            <v>0</v>
          </cell>
          <cell r="AB922">
            <v>0</v>
          </cell>
          <cell r="AE922">
            <v>0</v>
          </cell>
        </row>
        <row r="923">
          <cell r="N923">
            <v>16350722.619999999</v>
          </cell>
          <cell r="O923">
            <v>15676723.220000001</v>
          </cell>
          <cell r="P923">
            <v>15676723.226666667</v>
          </cell>
          <cell r="V923">
            <v>16350722.619999999</v>
          </cell>
          <cell r="AB923">
            <v>16350722.619999999</v>
          </cell>
          <cell r="AE923">
            <v>16350722.619999999</v>
          </cell>
        </row>
        <row r="924">
          <cell r="N924">
            <v>0</v>
          </cell>
          <cell r="O924">
            <v>0</v>
          </cell>
          <cell r="P924">
            <v>0</v>
          </cell>
          <cell r="V924">
            <v>0</v>
          </cell>
          <cell r="AB924">
            <v>0</v>
          </cell>
          <cell r="AE924">
            <v>0</v>
          </cell>
        </row>
        <row r="925">
          <cell r="N925">
            <v>0</v>
          </cell>
          <cell r="O925">
            <v>0</v>
          </cell>
          <cell r="P925">
            <v>0</v>
          </cell>
          <cell r="V925">
            <v>0</v>
          </cell>
          <cell r="AB925">
            <v>0</v>
          </cell>
          <cell r="AE925">
            <v>0</v>
          </cell>
        </row>
        <row r="926">
          <cell r="N926">
            <v>0</v>
          </cell>
          <cell r="O926">
            <v>0</v>
          </cell>
          <cell r="P926">
            <v>0</v>
          </cell>
          <cell r="V926">
            <v>0</v>
          </cell>
          <cell r="AB926">
            <v>0</v>
          </cell>
          <cell r="AE926">
            <v>0</v>
          </cell>
        </row>
        <row r="927">
          <cell r="N927">
            <v>18916263.690000001</v>
          </cell>
          <cell r="O927">
            <v>15650188.619999975</v>
          </cell>
          <cell r="P927">
            <v>15650188.626666667</v>
          </cell>
          <cell r="V927">
            <v>18916263.690000001</v>
          </cell>
          <cell r="AB927">
            <v>18916263.68999999</v>
          </cell>
          <cell r="AE927">
            <v>18916263.68999999</v>
          </cell>
        </row>
        <row r="928">
          <cell r="N928">
            <v>0</v>
          </cell>
          <cell r="O928">
            <v>0</v>
          </cell>
          <cell r="P928">
            <v>0</v>
          </cell>
          <cell r="V928">
            <v>0</v>
          </cell>
          <cell r="AB928">
            <v>0</v>
          </cell>
          <cell r="AE928">
            <v>0</v>
          </cell>
        </row>
        <row r="929">
          <cell r="N929">
            <v>0</v>
          </cell>
          <cell r="O929">
            <v>0</v>
          </cell>
          <cell r="P929">
            <v>0</v>
          </cell>
          <cell r="V929">
            <v>0</v>
          </cell>
          <cell r="AB929">
            <v>0</v>
          </cell>
          <cell r="AE929">
            <v>0</v>
          </cell>
        </row>
        <row r="930">
          <cell r="N930">
            <v>706218.17999999993</v>
          </cell>
          <cell r="O930">
            <v>700000</v>
          </cell>
          <cell r="P930">
            <v>565966.54666666663</v>
          </cell>
          <cell r="V930">
            <v>600000</v>
          </cell>
          <cell r="AB930">
            <v>600000</v>
          </cell>
          <cell r="AE930">
            <v>600000</v>
          </cell>
        </row>
        <row r="931">
          <cell r="N931">
            <v>668363.73</v>
          </cell>
          <cell r="O931">
            <v>668363.73</v>
          </cell>
          <cell r="P931">
            <v>668363.73333333328</v>
          </cell>
          <cell r="V931">
            <v>668363.73</v>
          </cell>
          <cell r="AB931">
            <v>668363.73</v>
          </cell>
          <cell r="AE931">
            <v>668363.73</v>
          </cell>
        </row>
        <row r="932">
          <cell r="N932">
            <v>163858.79</v>
          </cell>
          <cell r="O932">
            <v>163858.79</v>
          </cell>
          <cell r="P932">
            <v>163858.78666666665</v>
          </cell>
          <cell r="V932">
            <v>163858.79</v>
          </cell>
          <cell r="AB932">
            <v>163858.79</v>
          </cell>
          <cell r="AE932">
            <v>163858.79</v>
          </cell>
        </row>
        <row r="933">
          <cell r="N933">
            <v>4714223.46</v>
          </cell>
          <cell r="O933">
            <v>4714223.46</v>
          </cell>
          <cell r="P933">
            <v>4714223.4666666668</v>
          </cell>
          <cell r="V933">
            <v>4714223.46</v>
          </cell>
          <cell r="AB933">
            <v>4714223.46</v>
          </cell>
          <cell r="AE933">
            <v>4714223.46</v>
          </cell>
        </row>
        <row r="934">
          <cell r="N934">
            <v>5438.57</v>
          </cell>
          <cell r="O934">
            <v>5438.57</v>
          </cell>
          <cell r="P934">
            <v>5438.5733333333328</v>
          </cell>
          <cell r="V934">
            <v>5438.57</v>
          </cell>
          <cell r="AB934">
            <v>5438.57</v>
          </cell>
          <cell r="AE934">
            <v>5438.57</v>
          </cell>
        </row>
        <row r="935">
          <cell r="N935">
            <v>3512480.85</v>
          </cell>
          <cell r="O935">
            <v>3512480.85</v>
          </cell>
          <cell r="P935">
            <v>3512480.8533333335</v>
          </cell>
          <cell r="V935">
            <v>3512480.85</v>
          </cell>
          <cell r="AB935">
            <v>3512480.85</v>
          </cell>
          <cell r="AE935">
            <v>3512480.85</v>
          </cell>
        </row>
        <row r="936">
          <cell r="N936">
            <v>6162864.6699999999</v>
          </cell>
          <cell r="O936">
            <v>6162864.6699999999</v>
          </cell>
          <cell r="P936">
            <v>6162864.666666667</v>
          </cell>
          <cell r="V936">
            <v>6162864.6699999999</v>
          </cell>
          <cell r="AB936">
            <v>6162864.6699999999</v>
          </cell>
          <cell r="AE936">
            <v>6162864.6699999999</v>
          </cell>
        </row>
        <row r="937">
          <cell r="N937">
            <v>0</v>
          </cell>
          <cell r="O937">
            <v>0</v>
          </cell>
          <cell r="P937">
            <v>0</v>
          </cell>
          <cell r="V937">
            <v>0</v>
          </cell>
          <cell r="AB937">
            <v>0</v>
          </cell>
          <cell r="AE937">
            <v>0</v>
          </cell>
        </row>
        <row r="938">
          <cell r="N938">
            <v>579156.43000000005</v>
          </cell>
          <cell r="O938">
            <v>543145.5</v>
          </cell>
          <cell r="P938">
            <v>543145.50666666671</v>
          </cell>
          <cell r="V938">
            <v>579156.43000000005</v>
          </cell>
          <cell r="AB938">
            <v>579156.43000000005</v>
          </cell>
          <cell r="AE938">
            <v>579156.43000000005</v>
          </cell>
        </row>
        <row r="939">
          <cell r="N939">
            <v>2502</v>
          </cell>
          <cell r="O939">
            <v>3000</v>
          </cell>
          <cell r="P939">
            <v>320.93333333333334</v>
          </cell>
          <cell r="V939">
            <v>3000</v>
          </cell>
          <cell r="AB939">
            <v>3000</v>
          </cell>
          <cell r="AE939">
            <v>3000</v>
          </cell>
        </row>
        <row r="940">
          <cell r="N940">
            <v>0</v>
          </cell>
          <cell r="O940">
            <v>0</v>
          </cell>
          <cell r="P940">
            <v>0</v>
          </cell>
          <cell r="V940">
            <v>0</v>
          </cell>
          <cell r="AB940">
            <v>0</v>
          </cell>
          <cell r="AE940">
            <v>0</v>
          </cell>
        </row>
        <row r="941">
          <cell r="N941">
            <v>0</v>
          </cell>
          <cell r="O941">
            <v>0</v>
          </cell>
          <cell r="P941">
            <v>0</v>
          </cell>
          <cell r="V941">
            <v>0</v>
          </cell>
          <cell r="AB941">
            <v>0</v>
          </cell>
          <cell r="AE941">
            <v>0</v>
          </cell>
        </row>
        <row r="942">
          <cell r="N942">
            <v>0</v>
          </cell>
          <cell r="O942">
            <v>1000</v>
          </cell>
          <cell r="P942">
            <v>0</v>
          </cell>
          <cell r="V942">
            <v>1000</v>
          </cell>
          <cell r="AB942">
            <v>1000</v>
          </cell>
          <cell r="AE942">
            <v>1000</v>
          </cell>
        </row>
        <row r="943">
          <cell r="N943">
            <v>0</v>
          </cell>
          <cell r="O943">
            <v>0</v>
          </cell>
          <cell r="P943">
            <v>0</v>
          </cell>
          <cell r="V943">
            <v>0</v>
          </cell>
          <cell r="AB943">
            <v>0</v>
          </cell>
          <cell r="AE943">
            <v>0</v>
          </cell>
        </row>
        <row r="944">
          <cell r="N944">
            <v>27837.75</v>
          </cell>
          <cell r="O944">
            <v>25000</v>
          </cell>
          <cell r="P944">
            <v>26565.866666666669</v>
          </cell>
          <cell r="V944">
            <v>25000</v>
          </cell>
          <cell r="AB944">
            <v>25000</v>
          </cell>
          <cell r="AE944">
            <v>25000</v>
          </cell>
        </row>
        <row r="945">
          <cell r="N945">
            <v>242642.51</v>
          </cell>
          <cell r="O945">
            <v>242642.51</v>
          </cell>
          <cell r="P945">
            <v>242642.50666666668</v>
          </cell>
          <cell r="V945">
            <v>242642.51</v>
          </cell>
          <cell r="AB945">
            <v>242642.51</v>
          </cell>
          <cell r="AE945">
            <v>242642.51</v>
          </cell>
        </row>
        <row r="946">
          <cell r="N946">
            <v>0</v>
          </cell>
          <cell r="O946">
            <v>0</v>
          </cell>
          <cell r="P946">
            <v>0</v>
          </cell>
          <cell r="V946">
            <v>0</v>
          </cell>
          <cell r="AB946">
            <v>0</v>
          </cell>
          <cell r="AE946">
            <v>0</v>
          </cell>
        </row>
        <row r="947">
          <cell r="N947">
            <v>0</v>
          </cell>
          <cell r="O947">
            <v>0</v>
          </cell>
          <cell r="P947">
            <v>0</v>
          </cell>
          <cell r="V947">
            <v>0</v>
          </cell>
          <cell r="AB947">
            <v>0</v>
          </cell>
          <cell r="AE947">
            <v>0</v>
          </cell>
        </row>
        <row r="948">
          <cell r="N948">
            <v>0</v>
          </cell>
          <cell r="O948">
            <v>0</v>
          </cell>
          <cell r="P948">
            <v>0</v>
          </cell>
          <cell r="V948">
            <v>0</v>
          </cell>
          <cell r="AB948">
            <v>0</v>
          </cell>
          <cell r="AE948">
            <v>0</v>
          </cell>
        </row>
        <row r="949">
          <cell r="N949">
            <v>0</v>
          </cell>
          <cell r="O949">
            <v>0</v>
          </cell>
          <cell r="P949">
            <v>0</v>
          </cell>
          <cell r="V949">
            <v>0</v>
          </cell>
          <cell r="AB949">
            <v>0</v>
          </cell>
          <cell r="AE949">
            <v>0</v>
          </cell>
        </row>
        <row r="950">
          <cell r="N950">
            <v>0</v>
          </cell>
          <cell r="O950">
            <v>0</v>
          </cell>
          <cell r="P950">
            <v>0</v>
          </cell>
          <cell r="V950">
            <v>0</v>
          </cell>
          <cell r="AB950">
            <v>0</v>
          </cell>
          <cell r="AE950">
            <v>0</v>
          </cell>
        </row>
        <row r="951">
          <cell r="N951">
            <v>0</v>
          </cell>
          <cell r="O951">
            <v>0</v>
          </cell>
          <cell r="P951">
            <v>0</v>
          </cell>
          <cell r="V951">
            <v>0</v>
          </cell>
          <cell r="AB951">
            <v>0</v>
          </cell>
          <cell r="AE951">
            <v>0</v>
          </cell>
        </row>
        <row r="952">
          <cell r="N952">
            <v>0</v>
          </cell>
          <cell r="O952">
            <v>0</v>
          </cell>
          <cell r="P952">
            <v>0</v>
          </cell>
          <cell r="V952">
            <v>0</v>
          </cell>
          <cell r="AB952">
            <v>0</v>
          </cell>
          <cell r="AE952">
            <v>0</v>
          </cell>
        </row>
        <row r="953">
          <cell r="N953">
            <v>0</v>
          </cell>
          <cell r="O953">
            <v>0</v>
          </cell>
          <cell r="P953">
            <v>0</v>
          </cell>
          <cell r="V953">
            <v>0</v>
          </cell>
          <cell r="AB953">
            <v>0</v>
          </cell>
          <cell r="AE953">
            <v>0</v>
          </cell>
        </row>
        <row r="954">
          <cell r="N954">
            <v>0</v>
          </cell>
          <cell r="O954">
            <v>0</v>
          </cell>
          <cell r="P954">
            <v>0</v>
          </cell>
          <cell r="V954">
            <v>0</v>
          </cell>
          <cell r="AB954">
            <v>0</v>
          </cell>
          <cell r="AE954">
            <v>0</v>
          </cell>
        </row>
        <row r="955">
          <cell r="N955">
            <v>99221.31</v>
          </cell>
          <cell r="O955">
            <v>52500</v>
          </cell>
          <cell r="P955">
            <v>93442.64</v>
          </cell>
          <cell r="V955">
            <v>62500</v>
          </cell>
          <cell r="AB955">
            <v>52500</v>
          </cell>
          <cell r="AE955">
            <v>52500</v>
          </cell>
        </row>
        <row r="956">
          <cell r="N956">
            <v>0</v>
          </cell>
          <cell r="O956">
            <v>0</v>
          </cell>
          <cell r="P956">
            <v>0</v>
          </cell>
          <cell r="V956">
            <v>0</v>
          </cell>
          <cell r="AB956">
            <v>0</v>
          </cell>
          <cell r="AE956">
            <v>0</v>
          </cell>
        </row>
        <row r="957">
          <cell r="N957">
            <v>0</v>
          </cell>
          <cell r="O957">
            <v>0</v>
          </cell>
          <cell r="P957">
            <v>0</v>
          </cell>
          <cell r="V957">
            <v>0</v>
          </cell>
          <cell r="AB957">
            <v>0</v>
          </cell>
          <cell r="AE957">
            <v>0</v>
          </cell>
        </row>
        <row r="958">
          <cell r="N958">
            <v>0</v>
          </cell>
          <cell r="O958">
            <v>0</v>
          </cell>
          <cell r="P958">
            <v>0</v>
          </cell>
          <cell r="V958">
            <v>0</v>
          </cell>
          <cell r="AB958">
            <v>0</v>
          </cell>
          <cell r="AE958">
            <v>0</v>
          </cell>
        </row>
        <row r="959">
          <cell r="N959">
            <v>30932.62</v>
          </cell>
          <cell r="O959">
            <v>32000</v>
          </cell>
          <cell r="P959">
            <v>37845.746666666666</v>
          </cell>
          <cell r="V959">
            <v>32500</v>
          </cell>
          <cell r="AB959">
            <v>33000</v>
          </cell>
          <cell r="AE959">
            <v>33000</v>
          </cell>
        </row>
        <row r="960">
          <cell r="N960">
            <v>206.6</v>
          </cell>
          <cell r="O960">
            <v>550</v>
          </cell>
          <cell r="P960">
            <v>0</v>
          </cell>
          <cell r="V960">
            <v>550</v>
          </cell>
          <cell r="AB960">
            <v>550</v>
          </cell>
          <cell r="AE960">
            <v>550</v>
          </cell>
        </row>
        <row r="961">
          <cell r="N961">
            <v>0</v>
          </cell>
          <cell r="O961">
            <v>0</v>
          </cell>
          <cell r="P961">
            <v>0</v>
          </cell>
          <cell r="V961">
            <v>0</v>
          </cell>
          <cell r="AB961">
            <v>0</v>
          </cell>
          <cell r="AE961">
            <v>0</v>
          </cell>
        </row>
        <row r="962">
          <cell r="N962">
            <v>2957040.78</v>
          </cell>
          <cell r="O962">
            <v>3600000</v>
          </cell>
          <cell r="P962">
            <v>3200000</v>
          </cell>
          <cell r="V962">
            <v>3300000</v>
          </cell>
          <cell r="AB962">
            <v>3300000</v>
          </cell>
          <cell r="AE962">
            <v>3300000</v>
          </cell>
        </row>
        <row r="963">
          <cell r="N963">
            <v>4724972.6500000004</v>
          </cell>
          <cell r="O963">
            <v>2050000</v>
          </cell>
          <cell r="P963">
            <v>4850000</v>
          </cell>
          <cell r="V963">
            <v>5000000</v>
          </cell>
          <cell r="AB963">
            <v>5000000</v>
          </cell>
          <cell r="AE963">
            <v>5000000</v>
          </cell>
        </row>
        <row r="964">
          <cell r="N964">
            <v>3284686.7399999998</v>
          </cell>
          <cell r="O964">
            <v>3468000</v>
          </cell>
          <cell r="P964">
            <v>3100000</v>
          </cell>
          <cell r="V964">
            <v>3300000</v>
          </cell>
          <cell r="AB964">
            <v>3300000</v>
          </cell>
          <cell r="AE964">
            <v>3300000</v>
          </cell>
        </row>
        <row r="965">
          <cell r="N965">
            <v>49330.14</v>
          </cell>
          <cell r="O965">
            <v>55000</v>
          </cell>
          <cell r="P965">
            <v>12000</v>
          </cell>
          <cell r="V965">
            <v>12000</v>
          </cell>
          <cell r="AB965">
            <v>12000</v>
          </cell>
          <cell r="AE965">
            <v>12000</v>
          </cell>
        </row>
        <row r="966">
          <cell r="N966">
            <v>0</v>
          </cell>
          <cell r="O966">
            <v>0</v>
          </cell>
          <cell r="P966">
            <v>0</v>
          </cell>
          <cell r="V966">
            <v>0</v>
          </cell>
          <cell r="AB966">
            <v>0</v>
          </cell>
          <cell r="AE966">
            <v>0</v>
          </cell>
        </row>
        <row r="967">
          <cell r="N967">
            <v>791.86</v>
          </cell>
          <cell r="O967">
            <v>1000</v>
          </cell>
          <cell r="P967">
            <v>888.48</v>
          </cell>
          <cell r="V967">
            <v>1000</v>
          </cell>
          <cell r="AB967">
            <v>1000</v>
          </cell>
          <cell r="AE967">
            <v>1000</v>
          </cell>
        </row>
        <row r="968">
          <cell r="N968">
            <v>0</v>
          </cell>
          <cell r="O968">
            <v>0</v>
          </cell>
          <cell r="P968">
            <v>0</v>
          </cell>
          <cell r="V968">
            <v>0</v>
          </cell>
          <cell r="AB968">
            <v>0</v>
          </cell>
          <cell r="AE968">
            <v>0</v>
          </cell>
        </row>
        <row r="969">
          <cell r="N969">
            <v>179640.41</v>
          </cell>
          <cell r="O969">
            <v>315000</v>
          </cell>
          <cell r="P969">
            <v>180000</v>
          </cell>
          <cell r="V969">
            <v>180000</v>
          </cell>
          <cell r="AB969">
            <v>180000</v>
          </cell>
          <cell r="AE969">
            <v>180000</v>
          </cell>
        </row>
        <row r="970">
          <cell r="N970">
            <v>0</v>
          </cell>
          <cell r="O970">
            <v>0</v>
          </cell>
          <cell r="P970">
            <v>0</v>
          </cell>
          <cell r="V970">
            <v>0</v>
          </cell>
          <cell r="AB970">
            <v>0</v>
          </cell>
          <cell r="AE970">
            <v>0</v>
          </cell>
        </row>
        <row r="971">
          <cell r="N971">
            <v>252574.42999999996</v>
          </cell>
          <cell r="O971">
            <v>300000</v>
          </cell>
          <cell r="P971">
            <v>300000</v>
          </cell>
          <cell r="V971">
            <v>250000</v>
          </cell>
          <cell r="AB971">
            <v>250000</v>
          </cell>
          <cell r="AE971">
            <v>250000</v>
          </cell>
        </row>
        <row r="972">
          <cell r="N972">
            <v>10210.129999999999</v>
          </cell>
          <cell r="O972">
            <v>8000</v>
          </cell>
          <cell r="P972">
            <v>8000</v>
          </cell>
          <cell r="V972">
            <v>8000</v>
          </cell>
          <cell r="AB972">
            <v>8000</v>
          </cell>
          <cell r="AE972">
            <v>8000</v>
          </cell>
        </row>
        <row r="973">
          <cell r="N973">
            <v>0</v>
          </cell>
          <cell r="O973">
            <v>0</v>
          </cell>
          <cell r="P973">
            <v>0</v>
          </cell>
          <cell r="V973">
            <v>0</v>
          </cell>
          <cell r="AB973">
            <v>0</v>
          </cell>
          <cell r="AE973">
            <v>0</v>
          </cell>
        </row>
        <row r="974">
          <cell r="N974">
            <v>0</v>
          </cell>
          <cell r="O974">
            <v>0</v>
          </cell>
          <cell r="P974">
            <v>0</v>
          </cell>
          <cell r="V974">
            <v>0</v>
          </cell>
          <cell r="AB974">
            <v>0</v>
          </cell>
          <cell r="AE974">
            <v>0</v>
          </cell>
        </row>
        <row r="975">
          <cell r="N975">
            <v>4111958.9499999997</v>
          </cell>
          <cell r="O975">
            <v>4553071</v>
          </cell>
          <cell r="P975">
            <v>4432187</v>
          </cell>
          <cell r="V975">
            <v>4609474.4800000004</v>
          </cell>
          <cell r="AB975">
            <v>4785000</v>
          </cell>
          <cell r="AE975">
            <v>4785000</v>
          </cell>
        </row>
        <row r="976">
          <cell r="N976">
            <v>386186.22000000003</v>
          </cell>
          <cell r="O976">
            <v>380000</v>
          </cell>
          <cell r="P976">
            <v>32917.026666666665</v>
          </cell>
          <cell r="V976">
            <v>390000</v>
          </cell>
          <cell r="AB976">
            <v>400000</v>
          </cell>
          <cell r="AE976">
            <v>400000</v>
          </cell>
        </row>
        <row r="977">
          <cell r="N977">
            <v>8099.9600000000009</v>
          </cell>
          <cell r="O977">
            <v>30000</v>
          </cell>
          <cell r="P977">
            <v>11967.626666666665</v>
          </cell>
          <cell r="V977">
            <v>30600</v>
          </cell>
          <cell r="AB977">
            <v>31200</v>
          </cell>
          <cell r="AE977">
            <v>31200</v>
          </cell>
        </row>
        <row r="978">
          <cell r="N978">
            <v>0</v>
          </cell>
          <cell r="O978">
            <v>0</v>
          </cell>
          <cell r="P978">
            <v>0</v>
          </cell>
          <cell r="V978">
            <v>0</v>
          </cell>
          <cell r="AB978">
            <v>0</v>
          </cell>
          <cell r="AE978">
            <v>0</v>
          </cell>
        </row>
        <row r="979">
          <cell r="N979">
            <v>111538.87</v>
          </cell>
          <cell r="O979">
            <v>69400</v>
          </cell>
          <cell r="P979">
            <v>91372.666666666672</v>
          </cell>
          <cell r="V979">
            <v>70800</v>
          </cell>
          <cell r="AB979">
            <v>72200</v>
          </cell>
          <cell r="AE979">
            <v>72200</v>
          </cell>
        </row>
        <row r="980">
          <cell r="N980">
            <v>695715.85000000009</v>
          </cell>
          <cell r="O980">
            <v>520200</v>
          </cell>
          <cell r="P980">
            <v>659089.45333333337</v>
          </cell>
          <cell r="V980">
            <v>530600</v>
          </cell>
          <cell r="AB980">
            <v>541200</v>
          </cell>
          <cell r="AE980">
            <v>541200</v>
          </cell>
        </row>
        <row r="981">
          <cell r="N981">
            <v>0</v>
          </cell>
          <cell r="O981">
            <v>0</v>
          </cell>
          <cell r="P981">
            <v>0</v>
          </cell>
          <cell r="V981">
            <v>0</v>
          </cell>
          <cell r="AB981">
            <v>0</v>
          </cell>
          <cell r="AE981">
            <v>0</v>
          </cell>
        </row>
        <row r="982">
          <cell r="N982">
            <v>588150</v>
          </cell>
          <cell r="O982">
            <v>600000</v>
          </cell>
          <cell r="P982">
            <v>509326.95999999996</v>
          </cell>
          <cell r="V982">
            <v>1200000</v>
          </cell>
          <cell r="AB982">
            <v>1200000</v>
          </cell>
          <cell r="AE982">
            <v>1200000</v>
          </cell>
        </row>
        <row r="983">
          <cell r="N983">
            <v>0</v>
          </cell>
          <cell r="O983">
            <v>0</v>
          </cell>
          <cell r="P983">
            <v>0</v>
          </cell>
          <cell r="V983">
            <v>0</v>
          </cell>
          <cell r="AB983">
            <v>0</v>
          </cell>
          <cell r="AE983">
            <v>0</v>
          </cell>
        </row>
        <row r="984">
          <cell r="N984">
            <v>47112.5</v>
          </cell>
          <cell r="O984">
            <v>10000</v>
          </cell>
          <cell r="P984">
            <v>1280</v>
          </cell>
          <cell r="V984">
            <v>10200</v>
          </cell>
          <cell r="AB984">
            <v>10400</v>
          </cell>
          <cell r="AE984">
            <v>10400</v>
          </cell>
        </row>
        <row r="985">
          <cell r="N985">
            <v>0</v>
          </cell>
          <cell r="O985">
            <v>0</v>
          </cell>
          <cell r="P985">
            <v>0</v>
          </cell>
          <cell r="V985">
            <v>0</v>
          </cell>
          <cell r="AB985">
            <v>0</v>
          </cell>
          <cell r="AE985">
            <v>0</v>
          </cell>
        </row>
        <row r="986">
          <cell r="N986">
            <v>0</v>
          </cell>
          <cell r="O986">
            <v>0</v>
          </cell>
          <cell r="P986">
            <v>0</v>
          </cell>
          <cell r="V986">
            <v>0</v>
          </cell>
          <cell r="AB986">
            <v>0</v>
          </cell>
          <cell r="AE986">
            <v>0</v>
          </cell>
        </row>
        <row r="987">
          <cell r="N987">
            <v>25223480.300000001</v>
          </cell>
          <cell r="O987">
            <v>21600000</v>
          </cell>
          <cell r="P987">
            <v>21250456.640000001</v>
          </cell>
          <cell r="V987">
            <v>21675465.77</v>
          </cell>
          <cell r="AB987">
            <v>22108975.088256001</v>
          </cell>
          <cell r="AE987">
            <v>22551154.590021122</v>
          </cell>
        </row>
        <row r="988">
          <cell r="N988"/>
          <cell r="O988">
            <v>1900000</v>
          </cell>
          <cell r="P988">
            <v>2094106.9333333333</v>
          </cell>
          <cell r="V988">
            <v>2300000</v>
          </cell>
          <cell r="AB988">
            <v>2300000</v>
          </cell>
          <cell r="AE988">
            <v>2300000</v>
          </cell>
        </row>
        <row r="989">
          <cell r="N989">
            <v>169460.15</v>
          </cell>
          <cell r="O989">
            <v>108000</v>
          </cell>
          <cell r="P989">
            <v>293943.93333333335</v>
          </cell>
          <cell r="V989">
            <v>250000</v>
          </cell>
          <cell r="AB989">
            <v>200000</v>
          </cell>
          <cell r="AE989">
            <v>200000</v>
          </cell>
        </row>
        <row r="990">
          <cell r="N990">
            <v>524075.66</v>
          </cell>
          <cell r="O990">
            <v>470000</v>
          </cell>
          <cell r="P990">
            <v>448391.36000000004</v>
          </cell>
          <cell r="V990">
            <v>550000</v>
          </cell>
          <cell r="AB990">
            <v>550000</v>
          </cell>
          <cell r="AE990">
            <v>550000</v>
          </cell>
        </row>
        <row r="991">
          <cell r="N991">
            <v>0</v>
          </cell>
          <cell r="O991">
            <v>0</v>
          </cell>
          <cell r="P991">
            <v>0</v>
          </cell>
          <cell r="V991">
            <v>0</v>
          </cell>
          <cell r="AB991">
            <v>0</v>
          </cell>
          <cell r="AE991">
            <v>0</v>
          </cell>
        </row>
        <row r="992">
          <cell r="N992">
            <v>0</v>
          </cell>
          <cell r="O992">
            <v>0</v>
          </cell>
          <cell r="P992">
            <v>0</v>
          </cell>
          <cell r="V992">
            <v>0</v>
          </cell>
          <cell r="AB992">
            <v>0</v>
          </cell>
          <cell r="AE992">
            <v>0</v>
          </cell>
        </row>
        <row r="993">
          <cell r="N993">
            <v>2711590.35</v>
          </cell>
          <cell r="O993">
            <v>2770000</v>
          </cell>
          <cell r="P993">
            <v>2698135.36</v>
          </cell>
          <cell r="V993">
            <v>2800000</v>
          </cell>
          <cell r="AB993">
            <v>2830000</v>
          </cell>
          <cell r="AE993">
            <v>2830000</v>
          </cell>
        </row>
        <row r="994">
          <cell r="N994">
            <v>0</v>
          </cell>
          <cell r="O994">
            <v>0</v>
          </cell>
          <cell r="P994">
            <v>0</v>
          </cell>
          <cell r="V994">
            <v>0</v>
          </cell>
          <cell r="AB994">
            <v>0</v>
          </cell>
          <cell r="AE994">
            <v>0</v>
          </cell>
        </row>
        <row r="995">
          <cell r="N995">
            <v>63860.83</v>
          </cell>
          <cell r="O995">
            <v>33000</v>
          </cell>
          <cell r="P995">
            <v>32983.746666666666</v>
          </cell>
          <cell r="V995">
            <v>33000</v>
          </cell>
          <cell r="AB995">
            <v>33000</v>
          </cell>
          <cell r="AE995">
            <v>33000</v>
          </cell>
        </row>
        <row r="996">
          <cell r="N996">
            <v>1125.32</v>
          </cell>
          <cell r="O996">
            <v>20000</v>
          </cell>
          <cell r="P996">
            <v>62.493333333333332</v>
          </cell>
          <cell r="V996">
            <v>20000</v>
          </cell>
          <cell r="AB996">
            <v>20000</v>
          </cell>
          <cell r="AE996">
            <v>20000</v>
          </cell>
        </row>
        <row r="997">
          <cell r="N997">
            <v>671269.70000000007</v>
          </cell>
          <cell r="O997">
            <v>550000</v>
          </cell>
          <cell r="P997">
            <v>526503.14666666661</v>
          </cell>
          <cell r="V997">
            <v>550000</v>
          </cell>
          <cell r="AB997">
            <v>550000</v>
          </cell>
          <cell r="AE997">
            <v>550000</v>
          </cell>
        </row>
        <row r="998">
          <cell r="N998">
            <v>0</v>
          </cell>
          <cell r="O998">
            <v>0</v>
          </cell>
          <cell r="P998">
            <v>0</v>
          </cell>
          <cell r="V998">
            <v>0</v>
          </cell>
          <cell r="AB998">
            <v>0</v>
          </cell>
          <cell r="AE998">
            <v>0</v>
          </cell>
        </row>
        <row r="999">
          <cell r="N999">
            <v>790934.55</v>
          </cell>
          <cell r="O999">
            <v>780000</v>
          </cell>
          <cell r="P999">
            <v>844389.2666666666</v>
          </cell>
          <cell r="V999">
            <v>805171.37</v>
          </cell>
          <cell r="AB999">
            <v>819664.45659419999</v>
          </cell>
          <cell r="AE999">
            <v>834418.41681289556</v>
          </cell>
        </row>
        <row r="1000">
          <cell r="N1000">
            <v>724281.63</v>
          </cell>
          <cell r="O1000">
            <v>612000</v>
          </cell>
          <cell r="P1000">
            <v>595436.64</v>
          </cell>
          <cell r="V1000">
            <v>730000</v>
          </cell>
          <cell r="AB1000">
            <v>743140</v>
          </cell>
          <cell r="AE1000">
            <v>756516.52</v>
          </cell>
        </row>
        <row r="1001">
          <cell r="N1001">
            <v>2006211.32</v>
          </cell>
          <cell r="O1001">
            <v>1800000</v>
          </cell>
          <cell r="P1001">
            <v>1800000</v>
          </cell>
          <cell r="V1001">
            <v>2000000</v>
          </cell>
          <cell r="AB1001">
            <v>2000000</v>
          </cell>
          <cell r="AE1001">
            <v>2000000</v>
          </cell>
        </row>
        <row r="1002">
          <cell r="N1002">
            <v>4300364.4400000004</v>
          </cell>
          <cell r="O1002">
            <v>4400000</v>
          </cell>
          <cell r="P1002">
            <v>4400000</v>
          </cell>
          <cell r="V1002">
            <v>4400000</v>
          </cell>
          <cell r="AB1002">
            <v>4400000</v>
          </cell>
          <cell r="AE1002">
            <v>4400000</v>
          </cell>
        </row>
        <row r="1003">
          <cell r="N1003">
            <v>1923925.3</v>
          </cell>
          <cell r="O1003">
            <v>2000000</v>
          </cell>
          <cell r="P1003">
            <v>2000000</v>
          </cell>
          <cell r="V1003">
            <v>2000000</v>
          </cell>
          <cell r="AB1003">
            <v>2000000</v>
          </cell>
          <cell r="AE1003">
            <v>2000000</v>
          </cell>
        </row>
        <row r="1004">
          <cell r="N1004">
            <v>71274.62</v>
          </cell>
          <cell r="O1004">
            <v>60000</v>
          </cell>
          <cell r="P1004">
            <v>100575.58666666667</v>
          </cell>
          <cell r="V1004">
            <v>70000</v>
          </cell>
          <cell r="AB1004">
            <v>70000</v>
          </cell>
          <cell r="AE1004">
            <v>70000</v>
          </cell>
        </row>
        <row r="1005">
          <cell r="N1005">
            <v>316819.24</v>
          </cell>
          <cell r="O1005">
            <v>390000</v>
          </cell>
          <cell r="P1005">
            <v>418883.84000000003</v>
          </cell>
          <cell r="V1005">
            <v>320000</v>
          </cell>
          <cell r="AB1005">
            <v>320000</v>
          </cell>
          <cell r="AE1005">
            <v>320000</v>
          </cell>
        </row>
        <row r="1006">
          <cell r="N1006">
            <v>0</v>
          </cell>
          <cell r="O1006">
            <v>0</v>
          </cell>
          <cell r="P1006">
            <v>0</v>
          </cell>
          <cell r="V1006">
            <v>0</v>
          </cell>
          <cell r="AB1006">
            <v>0</v>
          </cell>
          <cell r="AE1006">
            <v>0</v>
          </cell>
        </row>
        <row r="1007">
          <cell r="N1007">
            <v>6167795.5899999999</v>
          </cell>
          <cell r="O1007">
            <v>3050000</v>
          </cell>
          <cell r="P1007">
            <v>1293105.48</v>
          </cell>
          <cell r="V1007">
            <v>2400000</v>
          </cell>
          <cell r="AB1007">
            <v>2400000</v>
          </cell>
          <cell r="AE1007">
            <v>2400000</v>
          </cell>
        </row>
        <row r="1008">
          <cell r="N1008"/>
          <cell r="O1008">
            <v>3600000</v>
          </cell>
          <cell r="P1008">
            <v>3267916.5466666669</v>
          </cell>
          <cell r="V1008">
            <v>3800000</v>
          </cell>
          <cell r="AB1008">
            <v>3800000</v>
          </cell>
          <cell r="AE1008">
            <v>3800000</v>
          </cell>
        </row>
        <row r="1009">
          <cell r="N1009">
            <v>0</v>
          </cell>
          <cell r="O1009">
            <v>0</v>
          </cell>
          <cell r="P1009">
            <v>0</v>
          </cell>
          <cell r="V1009">
            <v>0</v>
          </cell>
          <cell r="AB1009">
            <v>0</v>
          </cell>
          <cell r="AE1009">
            <v>0</v>
          </cell>
        </row>
        <row r="1010">
          <cell r="N1010">
            <v>3506256.68</v>
          </cell>
          <cell r="O1010">
            <v>3000000</v>
          </cell>
          <cell r="P1010">
            <v>3000000</v>
          </cell>
          <cell r="V1010">
            <v>3000000</v>
          </cell>
          <cell r="AB1010">
            <v>3000000</v>
          </cell>
          <cell r="AE1010">
            <v>3000000</v>
          </cell>
        </row>
        <row r="1011">
          <cell r="N1011">
            <v>0</v>
          </cell>
          <cell r="O1011">
            <v>0</v>
          </cell>
          <cell r="P1011">
            <v>0</v>
          </cell>
          <cell r="V1011">
            <v>0</v>
          </cell>
          <cell r="AB1011">
            <v>0</v>
          </cell>
          <cell r="AE1011">
            <v>0</v>
          </cell>
        </row>
        <row r="1012">
          <cell r="N1012">
            <v>0</v>
          </cell>
          <cell r="O1012">
            <v>13000000</v>
          </cell>
          <cell r="P1012">
            <v>13000000</v>
          </cell>
          <cell r="V1012">
            <v>13000000</v>
          </cell>
          <cell r="AB1012">
            <v>13000000</v>
          </cell>
          <cell r="AE1012">
            <v>13000000</v>
          </cell>
        </row>
        <row r="1013">
          <cell r="N1013">
            <v>0</v>
          </cell>
          <cell r="O1013">
            <v>0</v>
          </cell>
          <cell r="P1013">
            <v>0</v>
          </cell>
          <cell r="V1013">
            <v>0</v>
          </cell>
          <cell r="AB1013">
            <v>0</v>
          </cell>
          <cell r="AE1013">
            <v>0</v>
          </cell>
        </row>
        <row r="1014">
          <cell r="N1014">
            <v>0</v>
          </cell>
          <cell r="O1014">
            <v>0</v>
          </cell>
          <cell r="P1014">
            <v>0</v>
          </cell>
          <cell r="V1014">
            <v>0</v>
          </cell>
          <cell r="AB1014">
            <v>0</v>
          </cell>
          <cell r="AE1014">
            <v>0</v>
          </cell>
        </row>
        <row r="1015">
          <cell r="N1015">
            <v>0</v>
          </cell>
          <cell r="O1015">
            <v>0</v>
          </cell>
          <cell r="P1015">
            <v>0</v>
          </cell>
          <cell r="V1015">
            <v>0</v>
          </cell>
          <cell r="AB1015">
            <v>0</v>
          </cell>
          <cell r="AE1015">
            <v>0</v>
          </cell>
        </row>
        <row r="1016">
          <cell r="N1016">
            <v>0</v>
          </cell>
          <cell r="O1016">
            <v>0</v>
          </cell>
          <cell r="P1016">
            <v>0</v>
          </cell>
          <cell r="V1016">
            <v>0</v>
          </cell>
          <cell r="AB1016">
            <v>0</v>
          </cell>
          <cell r="AE1016">
            <v>0</v>
          </cell>
        </row>
        <row r="1017">
          <cell r="N1017">
            <v>0</v>
          </cell>
          <cell r="O1017">
            <v>0</v>
          </cell>
          <cell r="P1017">
            <v>0</v>
          </cell>
          <cell r="V1017">
            <v>0</v>
          </cell>
          <cell r="AB1017">
            <v>0</v>
          </cell>
          <cell r="AE1017">
            <v>0</v>
          </cell>
        </row>
        <row r="1018">
          <cell r="N1018">
            <v>0</v>
          </cell>
          <cell r="O1018">
            <v>0</v>
          </cell>
          <cell r="P1018">
            <v>0</v>
          </cell>
          <cell r="V1018">
            <v>0</v>
          </cell>
          <cell r="AB1018">
            <v>0</v>
          </cell>
          <cell r="AE1018">
            <v>0</v>
          </cell>
        </row>
        <row r="1019">
          <cell r="N1019">
            <v>180</v>
          </cell>
          <cell r="O1019">
            <v>0</v>
          </cell>
          <cell r="P1019">
            <v>733.33333333333337</v>
          </cell>
          <cell r="V1019">
            <v>500</v>
          </cell>
          <cell r="AB1019">
            <v>500</v>
          </cell>
          <cell r="AE1019">
            <v>500</v>
          </cell>
        </row>
        <row r="1020">
          <cell r="N1020">
            <v>0</v>
          </cell>
          <cell r="O1020">
            <v>0</v>
          </cell>
          <cell r="P1020">
            <v>0</v>
          </cell>
          <cell r="V1020">
            <v>0</v>
          </cell>
          <cell r="AB1020">
            <v>0</v>
          </cell>
          <cell r="AE1020">
            <v>0</v>
          </cell>
        </row>
        <row r="1021">
          <cell r="N1021">
            <v>252722.22</v>
          </cell>
          <cell r="O1021">
            <v>260000</v>
          </cell>
          <cell r="P1021">
            <v>253243.18666666668</v>
          </cell>
          <cell r="V1021">
            <v>255000</v>
          </cell>
          <cell r="AB1021">
            <v>255000</v>
          </cell>
          <cell r="AE1021">
            <v>255000</v>
          </cell>
        </row>
        <row r="1022">
          <cell r="N1022">
            <v>0</v>
          </cell>
          <cell r="O1022">
            <v>0</v>
          </cell>
          <cell r="P1022">
            <v>0</v>
          </cell>
          <cell r="V1022">
            <v>0</v>
          </cell>
          <cell r="AB1022">
            <v>0</v>
          </cell>
          <cell r="AE1022">
            <v>0</v>
          </cell>
        </row>
        <row r="1023">
          <cell r="N1023">
            <v>686221.12</v>
          </cell>
          <cell r="O1023">
            <v>651000</v>
          </cell>
          <cell r="P1023">
            <v>638094.4</v>
          </cell>
          <cell r="V1023">
            <v>680000</v>
          </cell>
          <cell r="AB1023">
            <v>680000</v>
          </cell>
          <cell r="AE1023">
            <v>680000</v>
          </cell>
        </row>
        <row r="1024">
          <cell r="N1024">
            <v>0</v>
          </cell>
          <cell r="O1024">
            <v>0</v>
          </cell>
          <cell r="P1024">
            <v>0</v>
          </cell>
          <cell r="V1024">
            <v>0</v>
          </cell>
          <cell r="AB1024">
            <v>0</v>
          </cell>
          <cell r="AE1024">
            <v>0</v>
          </cell>
        </row>
        <row r="1025">
          <cell r="N1025">
            <v>94688.329999999987</v>
          </cell>
          <cell r="O1025">
            <v>60000</v>
          </cell>
          <cell r="P1025">
            <v>93017.52</v>
          </cell>
          <cell r="V1025">
            <v>60000</v>
          </cell>
          <cell r="AB1025">
            <v>60000</v>
          </cell>
          <cell r="AE1025">
            <v>60000</v>
          </cell>
        </row>
        <row r="1026">
          <cell r="N1026">
            <v>0</v>
          </cell>
          <cell r="O1026">
            <v>0</v>
          </cell>
          <cell r="P1026">
            <v>0</v>
          </cell>
          <cell r="V1026">
            <v>0</v>
          </cell>
          <cell r="AB1026">
            <v>0</v>
          </cell>
          <cell r="AE1026">
            <v>0</v>
          </cell>
        </row>
        <row r="1027">
          <cell r="N1027">
            <v>150952.03</v>
          </cell>
          <cell r="O1027">
            <v>195000</v>
          </cell>
          <cell r="P1027">
            <v>264759.2</v>
          </cell>
          <cell r="V1027">
            <v>160000</v>
          </cell>
          <cell r="AB1027">
            <v>160000</v>
          </cell>
          <cell r="AE1027">
            <v>160000</v>
          </cell>
        </row>
        <row r="1028">
          <cell r="N1028">
            <v>0</v>
          </cell>
          <cell r="O1028">
            <v>0</v>
          </cell>
          <cell r="P1028">
            <v>0</v>
          </cell>
          <cell r="V1028">
            <v>0</v>
          </cell>
          <cell r="AB1028">
            <v>0</v>
          </cell>
          <cell r="AE1028">
            <v>0</v>
          </cell>
        </row>
        <row r="1029">
          <cell r="N1029">
            <v>0</v>
          </cell>
          <cell r="O1029">
            <v>0</v>
          </cell>
          <cell r="P1029">
            <v>0</v>
          </cell>
          <cell r="V1029">
            <v>0</v>
          </cell>
          <cell r="AB1029">
            <v>0</v>
          </cell>
          <cell r="AE1029">
            <v>0</v>
          </cell>
        </row>
        <row r="1030">
          <cell r="N1030">
            <v>65809.72</v>
          </cell>
          <cell r="O1030">
            <v>30000</v>
          </cell>
          <cell r="P1030">
            <v>5264</v>
          </cell>
          <cell r="V1030">
            <v>20000</v>
          </cell>
          <cell r="AB1030">
            <v>20000</v>
          </cell>
          <cell r="AE1030">
            <v>20000</v>
          </cell>
        </row>
        <row r="1031">
          <cell r="N1031">
            <v>0</v>
          </cell>
          <cell r="O1031">
            <v>0</v>
          </cell>
          <cell r="P1031">
            <v>0</v>
          </cell>
          <cell r="V1031">
            <v>0</v>
          </cell>
          <cell r="AB1031">
            <v>0</v>
          </cell>
          <cell r="AE1031">
            <v>0</v>
          </cell>
        </row>
        <row r="1032">
          <cell r="N1032">
            <v>0</v>
          </cell>
          <cell r="O1032">
            <v>0</v>
          </cell>
          <cell r="P1032">
            <v>0</v>
          </cell>
          <cell r="V1032">
            <v>0</v>
          </cell>
          <cell r="AB1032">
            <v>0</v>
          </cell>
          <cell r="AE1032">
            <v>0</v>
          </cell>
        </row>
        <row r="1033">
          <cell r="N1033">
            <v>0</v>
          </cell>
          <cell r="O1033">
            <v>0</v>
          </cell>
          <cell r="P1033">
            <v>0</v>
          </cell>
          <cell r="V1033">
            <v>0</v>
          </cell>
          <cell r="AB1033">
            <v>0</v>
          </cell>
          <cell r="AE1033">
            <v>0</v>
          </cell>
        </row>
        <row r="1034">
          <cell r="N1034">
            <v>205438.94</v>
          </cell>
          <cell r="O1034">
            <v>200000</v>
          </cell>
          <cell r="P1034">
            <v>158214.54666666666</v>
          </cell>
          <cell r="V1034">
            <v>205000</v>
          </cell>
          <cell r="AB1034">
            <v>208690</v>
          </cell>
          <cell r="AE1034">
            <v>212446.42</v>
          </cell>
        </row>
        <row r="1035">
          <cell r="N1035">
            <v>949810.45000000007</v>
          </cell>
          <cell r="O1035">
            <v>886000</v>
          </cell>
          <cell r="P1035">
            <v>1203009.9733333334</v>
          </cell>
          <cell r="V1035">
            <v>1200000</v>
          </cell>
          <cell r="AB1035">
            <v>1329600</v>
          </cell>
          <cell r="AE1035">
            <v>1473196.8</v>
          </cell>
        </row>
        <row r="1036">
          <cell r="N1036">
            <v>0</v>
          </cell>
          <cell r="O1036">
            <v>0</v>
          </cell>
          <cell r="P1036">
            <v>0</v>
          </cell>
          <cell r="V1036">
            <v>0</v>
          </cell>
          <cell r="AB1036">
            <v>0</v>
          </cell>
          <cell r="AE1036">
            <v>0</v>
          </cell>
        </row>
        <row r="1037">
          <cell r="N1037">
            <v>346494.7</v>
          </cell>
          <cell r="O1037">
            <v>350000</v>
          </cell>
          <cell r="P1037">
            <v>302258.85333333333</v>
          </cell>
          <cell r="V1037">
            <v>350000</v>
          </cell>
          <cell r="AB1037">
            <v>350000</v>
          </cell>
          <cell r="AE1037">
            <v>350000</v>
          </cell>
        </row>
        <row r="1038">
          <cell r="N1038">
            <v>0</v>
          </cell>
          <cell r="O1038">
            <v>0</v>
          </cell>
          <cell r="P1038">
            <v>0</v>
          </cell>
          <cell r="V1038">
            <v>0</v>
          </cell>
          <cell r="AB1038">
            <v>0</v>
          </cell>
          <cell r="AE1038">
            <v>0</v>
          </cell>
        </row>
        <row r="1039">
          <cell r="N1039">
            <v>9240207.3800000008</v>
          </cell>
          <cell r="O1039">
            <v>2350000</v>
          </cell>
          <cell r="P1039">
            <v>2099133.0666666669</v>
          </cell>
          <cell r="V1039">
            <v>2400000</v>
          </cell>
          <cell r="AB1039">
            <v>2400000</v>
          </cell>
          <cell r="AE1039">
            <v>2400000</v>
          </cell>
        </row>
        <row r="1040">
          <cell r="N1040">
            <v>0</v>
          </cell>
          <cell r="O1040">
            <v>0</v>
          </cell>
          <cell r="P1040">
            <v>0</v>
          </cell>
          <cell r="V1040">
            <v>0</v>
          </cell>
          <cell r="AB1040">
            <v>0</v>
          </cell>
          <cell r="AE1040">
            <v>0</v>
          </cell>
        </row>
        <row r="1041">
          <cell r="N1041">
            <v>0</v>
          </cell>
          <cell r="O1041">
            <v>0</v>
          </cell>
          <cell r="P1041">
            <v>0</v>
          </cell>
          <cell r="V1041">
            <v>0</v>
          </cell>
          <cell r="AB1041">
            <v>0</v>
          </cell>
          <cell r="AE1041">
            <v>0</v>
          </cell>
        </row>
        <row r="1042">
          <cell r="N1042">
            <v>14.8</v>
          </cell>
          <cell r="O1042">
            <v>0</v>
          </cell>
          <cell r="P1042">
            <v>0</v>
          </cell>
          <cell r="V1042">
            <v>0</v>
          </cell>
          <cell r="AB1042">
            <v>0</v>
          </cell>
          <cell r="AE1042">
            <v>0</v>
          </cell>
        </row>
        <row r="1043">
          <cell r="N1043">
            <v>1.73</v>
          </cell>
          <cell r="O1043">
            <v>0</v>
          </cell>
          <cell r="P1043">
            <v>0</v>
          </cell>
          <cell r="V1043">
            <v>0</v>
          </cell>
          <cell r="AB1043">
            <v>0</v>
          </cell>
          <cell r="AE1043">
            <v>0</v>
          </cell>
        </row>
        <row r="1044">
          <cell r="N1044">
            <v>0</v>
          </cell>
          <cell r="O1044">
            <v>0</v>
          </cell>
          <cell r="P1044">
            <v>0</v>
          </cell>
          <cell r="V1044">
            <v>0</v>
          </cell>
          <cell r="AB1044">
            <v>0</v>
          </cell>
          <cell r="AE1044">
            <v>0</v>
          </cell>
        </row>
        <row r="1045">
          <cell r="N1045">
            <v>0</v>
          </cell>
          <cell r="O1045">
            <v>0</v>
          </cell>
          <cell r="P1045">
            <v>0</v>
          </cell>
          <cell r="V1045">
            <v>0</v>
          </cell>
          <cell r="AB1045">
            <v>0</v>
          </cell>
          <cell r="AE1045">
            <v>0</v>
          </cell>
        </row>
        <row r="1046">
          <cell r="N1046">
            <v>0</v>
          </cell>
          <cell r="O1046">
            <v>0</v>
          </cell>
          <cell r="P1046">
            <v>0</v>
          </cell>
          <cell r="V1046">
            <v>0</v>
          </cell>
          <cell r="AB1046">
            <v>0</v>
          </cell>
          <cell r="AE1046">
            <v>0</v>
          </cell>
        </row>
        <row r="1047">
          <cell r="N1047">
            <v>92921.51</v>
          </cell>
          <cell r="O1047">
            <v>28000</v>
          </cell>
          <cell r="P1047">
            <v>48422.133333333331</v>
          </cell>
          <cell r="V1047">
            <v>28000</v>
          </cell>
          <cell r="AB1047">
            <v>28000</v>
          </cell>
          <cell r="AE1047">
            <v>28000</v>
          </cell>
        </row>
        <row r="1048">
          <cell r="N1048">
            <v>0</v>
          </cell>
          <cell r="O1048">
            <v>0</v>
          </cell>
          <cell r="P1048">
            <v>0</v>
          </cell>
          <cell r="V1048">
            <v>0</v>
          </cell>
          <cell r="AB1048">
            <v>0</v>
          </cell>
          <cell r="AE1048">
            <v>0</v>
          </cell>
        </row>
        <row r="1049">
          <cell r="N1049">
            <v>0</v>
          </cell>
          <cell r="O1049">
            <v>0</v>
          </cell>
          <cell r="P1049">
            <v>0</v>
          </cell>
          <cell r="V1049">
            <v>0</v>
          </cell>
          <cell r="AB1049">
            <v>0</v>
          </cell>
          <cell r="AE1049">
            <v>0</v>
          </cell>
        </row>
        <row r="1050">
          <cell r="N1050">
            <v>0</v>
          </cell>
          <cell r="O1050">
            <v>0</v>
          </cell>
          <cell r="P1050">
            <v>3124.8933333333334</v>
          </cell>
          <cell r="V1050">
            <v>0</v>
          </cell>
          <cell r="AB1050">
            <v>0</v>
          </cell>
          <cell r="AE1050">
            <v>0</v>
          </cell>
        </row>
        <row r="1051">
          <cell r="N1051">
            <v>0</v>
          </cell>
          <cell r="O1051">
            <v>0</v>
          </cell>
          <cell r="P1051">
            <v>0</v>
          </cell>
          <cell r="V1051">
            <v>0</v>
          </cell>
          <cell r="AB1051">
            <v>0</v>
          </cell>
          <cell r="AE1051">
            <v>0</v>
          </cell>
        </row>
        <row r="1052">
          <cell r="N1052">
            <v>0</v>
          </cell>
          <cell r="O1052">
            <v>0</v>
          </cell>
          <cell r="P1052">
            <v>0</v>
          </cell>
          <cell r="V1052">
            <v>0</v>
          </cell>
          <cell r="AB1052">
            <v>0</v>
          </cell>
          <cell r="AE1052">
            <v>0</v>
          </cell>
        </row>
        <row r="1053">
          <cell r="N1053">
            <v>44084.71</v>
          </cell>
          <cell r="O1053">
            <v>0</v>
          </cell>
          <cell r="P1053">
            <v>0</v>
          </cell>
          <cell r="V1053">
            <v>0</v>
          </cell>
          <cell r="AB1053">
            <v>0</v>
          </cell>
          <cell r="AE1053"/>
        </row>
        <row r="1054">
          <cell r="N1054">
            <v>0</v>
          </cell>
          <cell r="O1054">
            <v>0</v>
          </cell>
          <cell r="P1054">
            <v>0</v>
          </cell>
          <cell r="V1054">
            <v>0</v>
          </cell>
          <cell r="AB1054">
            <v>0</v>
          </cell>
          <cell r="AE1054">
            <v>0</v>
          </cell>
        </row>
        <row r="1055">
          <cell r="N1055">
            <v>364582.26</v>
          </cell>
          <cell r="O1055">
            <v>0</v>
          </cell>
          <cell r="P1055">
            <v>54352.22</v>
          </cell>
          <cell r="V1055">
            <v>0</v>
          </cell>
          <cell r="AB1055">
            <v>0</v>
          </cell>
          <cell r="AE1055">
            <v>0</v>
          </cell>
        </row>
        <row r="1056">
          <cell r="N1056">
            <v>288234.32</v>
          </cell>
          <cell r="O1056">
            <v>0</v>
          </cell>
          <cell r="P1056">
            <v>1151.93</v>
          </cell>
          <cell r="V1056">
            <v>0</v>
          </cell>
          <cell r="AB1056">
            <v>0</v>
          </cell>
          <cell r="AE1056">
            <v>0</v>
          </cell>
        </row>
        <row r="1057">
          <cell r="N1057">
            <v>5063.51</v>
          </cell>
          <cell r="O1057">
            <v>0</v>
          </cell>
          <cell r="P1057">
            <v>7312.25</v>
          </cell>
          <cell r="V1057">
            <v>0</v>
          </cell>
          <cell r="AB1057">
            <v>0</v>
          </cell>
          <cell r="AE1057">
            <v>0</v>
          </cell>
        </row>
        <row r="1058">
          <cell r="N1058">
            <v>18162.7</v>
          </cell>
          <cell r="O1058">
            <v>0</v>
          </cell>
          <cell r="P1058">
            <v>4103.3999999999996</v>
          </cell>
          <cell r="V1058">
            <v>0</v>
          </cell>
          <cell r="AB1058">
            <v>0</v>
          </cell>
          <cell r="AE1058">
            <v>0</v>
          </cell>
        </row>
        <row r="1059">
          <cell r="N1059">
            <v>1319966.21</v>
          </cell>
          <cell r="O1059">
            <v>0</v>
          </cell>
          <cell r="P1059">
            <v>2460023.13</v>
          </cell>
          <cell r="V1059">
            <v>0</v>
          </cell>
          <cell r="AB1059">
            <v>0</v>
          </cell>
          <cell r="AE1059">
            <v>0</v>
          </cell>
        </row>
        <row r="1060">
          <cell r="N1060">
            <v>19736046.709999997</v>
          </cell>
          <cell r="O1060">
            <v>0</v>
          </cell>
          <cell r="P1060">
            <v>28350114.599999998</v>
          </cell>
          <cell r="V1060">
            <v>0</v>
          </cell>
          <cell r="AB1060">
            <v>0</v>
          </cell>
          <cell r="AE1060">
            <v>0</v>
          </cell>
        </row>
        <row r="1061">
          <cell r="N1061">
            <v>87.28</v>
          </cell>
          <cell r="O1061">
            <v>0</v>
          </cell>
          <cell r="P1061">
            <v>73.89</v>
          </cell>
          <cell r="V1061">
            <v>0</v>
          </cell>
          <cell r="AB1061">
            <v>0</v>
          </cell>
          <cell r="AE1061">
            <v>0</v>
          </cell>
        </row>
        <row r="1062">
          <cell r="N1062">
            <v>27.63</v>
          </cell>
          <cell r="O1062">
            <v>0</v>
          </cell>
          <cell r="P1062">
            <v>5.22</v>
          </cell>
          <cell r="V1062">
            <v>0</v>
          </cell>
          <cell r="AB1062">
            <v>0</v>
          </cell>
          <cell r="AE1062">
            <v>0</v>
          </cell>
        </row>
        <row r="1063">
          <cell r="N1063">
            <v>0</v>
          </cell>
          <cell r="O1063">
            <v>0</v>
          </cell>
          <cell r="P1063">
            <v>0</v>
          </cell>
          <cell r="V1063">
            <v>0</v>
          </cell>
          <cell r="AB1063">
            <v>0</v>
          </cell>
          <cell r="AE1063">
            <v>0</v>
          </cell>
        </row>
        <row r="1064">
          <cell r="N1064">
            <v>0</v>
          </cell>
          <cell r="O1064">
            <v>0</v>
          </cell>
          <cell r="P1064">
            <v>0</v>
          </cell>
          <cell r="V1064">
            <v>0</v>
          </cell>
          <cell r="AB1064">
            <v>0</v>
          </cell>
          <cell r="AE1064">
            <v>0</v>
          </cell>
        </row>
        <row r="1065">
          <cell r="N1065">
            <v>9036489.8200000003</v>
          </cell>
          <cell r="O1065">
            <v>0</v>
          </cell>
          <cell r="P1065">
            <v>0</v>
          </cell>
          <cell r="V1065">
            <v>0</v>
          </cell>
          <cell r="AB1065">
            <v>0</v>
          </cell>
          <cell r="AE1065">
            <v>0</v>
          </cell>
        </row>
        <row r="1066">
          <cell r="N1066">
            <v>0</v>
          </cell>
          <cell r="O1066">
            <v>0</v>
          </cell>
          <cell r="P1066">
            <v>0</v>
          </cell>
          <cell r="V1066">
            <v>0</v>
          </cell>
          <cell r="AB1066">
            <v>0</v>
          </cell>
          <cell r="AE1066">
            <v>0</v>
          </cell>
        </row>
        <row r="1067">
          <cell r="N1067">
            <v>0</v>
          </cell>
          <cell r="O1067">
            <v>0</v>
          </cell>
          <cell r="P1067">
            <v>0</v>
          </cell>
          <cell r="V1067">
            <v>0</v>
          </cell>
          <cell r="AB1067">
            <v>0</v>
          </cell>
          <cell r="AE1067">
            <v>0</v>
          </cell>
        </row>
        <row r="1068">
          <cell r="N1068">
            <v>0</v>
          </cell>
          <cell r="O1068">
            <v>0</v>
          </cell>
          <cell r="P1068">
            <v>0</v>
          </cell>
          <cell r="V1068">
            <v>0</v>
          </cell>
          <cell r="AB1068">
            <v>0</v>
          </cell>
          <cell r="AE1068">
            <v>0</v>
          </cell>
        </row>
        <row r="1069">
          <cell r="N1069">
            <v>4706547.34</v>
          </cell>
          <cell r="O1069">
            <v>0</v>
          </cell>
          <cell r="P1069">
            <v>7688.0933333333332</v>
          </cell>
          <cell r="V1069">
            <v>0</v>
          </cell>
          <cell r="AB1069">
            <v>0</v>
          </cell>
          <cell r="AE1069">
            <v>0</v>
          </cell>
        </row>
        <row r="1070">
          <cell r="N1070">
            <v>47721.29</v>
          </cell>
          <cell r="O1070">
            <v>0</v>
          </cell>
          <cell r="P1070">
            <v>0</v>
          </cell>
          <cell r="V1070">
            <v>0</v>
          </cell>
          <cell r="AB1070">
            <v>0</v>
          </cell>
          <cell r="AE1070">
            <v>0</v>
          </cell>
        </row>
        <row r="1071">
          <cell r="N1071">
            <v>0</v>
          </cell>
          <cell r="O1071">
            <v>0</v>
          </cell>
          <cell r="P1071">
            <v>0</v>
          </cell>
          <cell r="V1071">
            <v>0</v>
          </cell>
          <cell r="AB1071">
            <v>0</v>
          </cell>
          <cell r="AE1071">
            <v>0</v>
          </cell>
        </row>
        <row r="1072">
          <cell r="N1072">
            <v>0</v>
          </cell>
          <cell r="O1072">
            <v>0</v>
          </cell>
          <cell r="P1072">
            <v>0</v>
          </cell>
          <cell r="V1072">
            <v>0</v>
          </cell>
          <cell r="AB1072">
            <v>0</v>
          </cell>
          <cell r="AE1072">
            <v>0</v>
          </cell>
        </row>
        <row r="1073">
          <cell r="N1073">
            <v>4.78</v>
          </cell>
          <cell r="O1073">
            <v>0</v>
          </cell>
          <cell r="P1073">
            <v>2.1466666666666669</v>
          </cell>
          <cell r="V1073">
            <v>0</v>
          </cell>
          <cell r="AB1073">
            <v>0</v>
          </cell>
          <cell r="AE1073">
            <v>0</v>
          </cell>
        </row>
        <row r="1074">
          <cell r="N1074">
            <v>0</v>
          </cell>
          <cell r="O1074">
            <v>0</v>
          </cell>
          <cell r="P1074">
            <v>0</v>
          </cell>
          <cell r="V1074">
            <v>0</v>
          </cell>
          <cell r="AB1074">
            <v>0</v>
          </cell>
          <cell r="AE1074">
            <v>0</v>
          </cell>
        </row>
        <row r="1075">
          <cell r="N1075">
            <v>0</v>
          </cell>
          <cell r="O1075">
            <v>0</v>
          </cell>
          <cell r="P1075">
            <v>0</v>
          </cell>
          <cell r="V1075">
            <v>0</v>
          </cell>
          <cell r="AB1075">
            <v>0</v>
          </cell>
          <cell r="AE1075">
            <v>0</v>
          </cell>
        </row>
        <row r="1076">
          <cell r="N1076">
            <v>0</v>
          </cell>
          <cell r="O1076">
            <v>0</v>
          </cell>
          <cell r="P1076">
            <v>0</v>
          </cell>
          <cell r="V1076">
            <v>0</v>
          </cell>
          <cell r="AB1076">
            <v>0</v>
          </cell>
          <cell r="AE1076">
            <v>0</v>
          </cell>
        </row>
        <row r="1077">
          <cell r="N1077">
            <v>0</v>
          </cell>
          <cell r="O1077">
            <v>0</v>
          </cell>
          <cell r="P1077">
            <v>0</v>
          </cell>
          <cell r="V1077">
            <v>0</v>
          </cell>
          <cell r="AB1077">
            <v>0</v>
          </cell>
          <cell r="AE1077">
            <v>0</v>
          </cell>
        </row>
        <row r="1078">
          <cell r="N1078">
            <v>0</v>
          </cell>
          <cell r="O1078">
            <v>0</v>
          </cell>
          <cell r="P1078">
            <v>0</v>
          </cell>
          <cell r="V1078">
            <v>0</v>
          </cell>
          <cell r="AB1078">
            <v>0</v>
          </cell>
          <cell r="AE1078">
            <v>0</v>
          </cell>
        </row>
        <row r="1079">
          <cell r="N1079">
            <v>0</v>
          </cell>
          <cell r="O1079">
            <v>0</v>
          </cell>
          <cell r="P1079">
            <v>0</v>
          </cell>
          <cell r="V1079">
            <v>0</v>
          </cell>
          <cell r="AB1079">
            <v>0</v>
          </cell>
          <cell r="AE1079">
            <v>0</v>
          </cell>
        </row>
        <row r="1080">
          <cell r="N1080">
            <v>0</v>
          </cell>
          <cell r="O1080">
            <v>0</v>
          </cell>
          <cell r="P1080">
            <v>0</v>
          </cell>
          <cell r="V1080">
            <v>0</v>
          </cell>
          <cell r="AB1080">
            <v>0</v>
          </cell>
          <cell r="AE1080">
            <v>0</v>
          </cell>
        </row>
        <row r="1081">
          <cell r="N1081">
            <v>0</v>
          </cell>
          <cell r="O1081">
            <v>0</v>
          </cell>
          <cell r="P1081">
            <v>0</v>
          </cell>
          <cell r="V1081">
            <v>0</v>
          </cell>
          <cell r="AB1081">
            <v>0</v>
          </cell>
          <cell r="AE1081">
            <v>0</v>
          </cell>
        </row>
        <row r="1082">
          <cell r="N1082">
            <v>0</v>
          </cell>
          <cell r="O1082">
            <v>0</v>
          </cell>
          <cell r="P1082">
            <v>0</v>
          </cell>
          <cell r="V1082">
            <v>0</v>
          </cell>
          <cell r="AB1082">
            <v>0</v>
          </cell>
          <cell r="AE1082">
            <v>0</v>
          </cell>
        </row>
        <row r="1083">
          <cell r="N1083">
            <v>0</v>
          </cell>
          <cell r="O1083">
            <v>0</v>
          </cell>
          <cell r="P1083">
            <v>0</v>
          </cell>
          <cell r="V1083">
            <v>0</v>
          </cell>
          <cell r="AB1083">
            <v>0</v>
          </cell>
          <cell r="AE1083">
            <v>0</v>
          </cell>
        </row>
        <row r="1084">
          <cell r="N1084">
            <v>0</v>
          </cell>
          <cell r="O1084">
            <v>0</v>
          </cell>
          <cell r="P1084">
            <v>0</v>
          </cell>
          <cell r="V1084">
            <v>0</v>
          </cell>
          <cell r="AB1084">
            <v>0</v>
          </cell>
          <cell r="AE1084">
            <v>0</v>
          </cell>
        </row>
        <row r="1085">
          <cell r="N1085">
            <v>0</v>
          </cell>
          <cell r="O1085">
            <v>0</v>
          </cell>
          <cell r="P1085">
            <v>0</v>
          </cell>
          <cell r="V1085">
            <v>0</v>
          </cell>
          <cell r="AB1085">
            <v>0</v>
          </cell>
          <cell r="AE1085">
            <v>0</v>
          </cell>
        </row>
        <row r="1086">
          <cell r="N1086">
            <v>0</v>
          </cell>
          <cell r="O1086">
            <v>0</v>
          </cell>
          <cell r="P1086">
            <v>0</v>
          </cell>
          <cell r="V1086">
            <v>0</v>
          </cell>
          <cell r="AB1086">
            <v>0</v>
          </cell>
          <cell r="AE1086">
            <v>0</v>
          </cell>
        </row>
        <row r="1087">
          <cell r="N1087">
            <v>0</v>
          </cell>
          <cell r="O1087">
            <v>0</v>
          </cell>
          <cell r="P1087">
            <v>0</v>
          </cell>
          <cell r="V1087">
            <v>0</v>
          </cell>
          <cell r="AB1087">
            <v>0</v>
          </cell>
          <cell r="AE1087">
            <v>0</v>
          </cell>
        </row>
        <row r="1088">
          <cell r="N1088">
            <v>0</v>
          </cell>
          <cell r="O1088">
            <v>0</v>
          </cell>
          <cell r="P1088">
            <v>0</v>
          </cell>
          <cell r="V1088">
            <v>0</v>
          </cell>
          <cell r="AB1088">
            <v>0</v>
          </cell>
          <cell r="AE1088">
            <v>0</v>
          </cell>
        </row>
        <row r="1089">
          <cell r="N1089">
            <v>0</v>
          </cell>
          <cell r="O1089">
            <v>0</v>
          </cell>
          <cell r="P1089">
            <v>0</v>
          </cell>
          <cell r="V1089">
            <v>0</v>
          </cell>
          <cell r="AB1089">
            <v>0</v>
          </cell>
          <cell r="AE1089">
            <v>0</v>
          </cell>
        </row>
        <row r="1090">
          <cell r="N1090">
            <v>0</v>
          </cell>
          <cell r="O1090">
            <v>0</v>
          </cell>
          <cell r="P1090">
            <v>0</v>
          </cell>
          <cell r="V1090">
            <v>0</v>
          </cell>
          <cell r="AB1090">
            <v>0</v>
          </cell>
          <cell r="AE1090">
            <v>0</v>
          </cell>
        </row>
        <row r="1091">
          <cell r="N1091">
            <v>23307135.649999999</v>
          </cell>
          <cell r="O1091">
            <v>24600000</v>
          </cell>
          <cell r="P1091">
            <v>23307135.653333332</v>
          </cell>
          <cell r="V1091">
            <v>23307135.649999999</v>
          </cell>
          <cell r="AB1091">
            <v>23307135.649999999</v>
          </cell>
          <cell r="AE1091">
            <v>23307135.649999999</v>
          </cell>
        </row>
        <row r="1092">
          <cell r="N1092">
            <v>26786.69</v>
          </cell>
          <cell r="O1092">
            <v>32000</v>
          </cell>
          <cell r="P1092">
            <v>26786.693333333333</v>
          </cell>
          <cell r="V1092">
            <v>26786.69</v>
          </cell>
          <cell r="AB1092">
            <v>26786.69</v>
          </cell>
          <cell r="AE1092">
            <v>26786.69</v>
          </cell>
        </row>
        <row r="1093">
          <cell r="N1093">
            <v>0</v>
          </cell>
          <cell r="O1093">
            <v>1000</v>
          </cell>
          <cell r="P1093">
            <v>0</v>
          </cell>
          <cell r="V1093">
            <v>0</v>
          </cell>
          <cell r="AB1093">
            <v>0</v>
          </cell>
          <cell r="AE1093">
            <v>0</v>
          </cell>
        </row>
        <row r="1094">
          <cell r="N1094">
            <v>3366749.88</v>
          </cell>
          <cell r="O1094">
            <v>1650000</v>
          </cell>
          <cell r="P1094">
            <v>3366749.8800000004</v>
          </cell>
          <cell r="V1094">
            <v>3366749.88</v>
          </cell>
          <cell r="AB1094">
            <v>3366749.88</v>
          </cell>
          <cell r="AE1094">
            <v>3366749.88</v>
          </cell>
        </row>
        <row r="1095">
          <cell r="N1095">
            <v>0</v>
          </cell>
          <cell r="O1095">
            <v>0</v>
          </cell>
          <cell r="P1095">
            <v>0</v>
          </cell>
          <cell r="V1095">
            <v>0</v>
          </cell>
          <cell r="AB1095">
            <v>0</v>
          </cell>
          <cell r="AE1095">
            <v>0</v>
          </cell>
        </row>
        <row r="1096">
          <cell r="N1096">
            <v>0</v>
          </cell>
          <cell r="O1096">
            <v>0</v>
          </cell>
          <cell r="P1096">
            <v>0</v>
          </cell>
          <cell r="V1096">
            <v>0</v>
          </cell>
          <cell r="AB1096">
            <v>0</v>
          </cell>
          <cell r="AE1096">
            <v>0</v>
          </cell>
        </row>
        <row r="1097">
          <cell r="N1097">
            <v>17259.34</v>
          </cell>
          <cell r="O1097">
            <v>9000</v>
          </cell>
          <cell r="P1097">
            <v>17259.346666666668</v>
          </cell>
          <cell r="V1097">
            <v>17259.34</v>
          </cell>
          <cell r="AB1097">
            <v>17259.34</v>
          </cell>
          <cell r="AE1097">
            <v>17259.34</v>
          </cell>
        </row>
        <row r="1098">
          <cell r="N1098">
            <v>0</v>
          </cell>
          <cell r="O1098">
            <v>0</v>
          </cell>
          <cell r="P1098">
            <v>0</v>
          </cell>
          <cell r="V1098">
            <v>0</v>
          </cell>
          <cell r="AB1098">
            <v>0</v>
          </cell>
          <cell r="AE1098">
            <v>0</v>
          </cell>
        </row>
        <row r="1099">
          <cell r="N1099">
            <v>419874.65</v>
          </cell>
          <cell r="O1099">
            <v>450000</v>
          </cell>
          <cell r="P1099">
            <v>419874.65333333332</v>
          </cell>
          <cell r="V1099">
            <v>419874.65</v>
          </cell>
          <cell r="AB1099">
            <v>419874.65</v>
          </cell>
          <cell r="AE1099">
            <v>419874.65</v>
          </cell>
        </row>
        <row r="1100">
          <cell r="N1100">
            <v>33330.589999999997</v>
          </cell>
          <cell r="O1100">
            <v>1000</v>
          </cell>
          <cell r="P1100">
            <v>33330.586666666662</v>
          </cell>
          <cell r="V1100">
            <v>33330.589999999997</v>
          </cell>
          <cell r="AB1100">
            <v>33330.589999999997</v>
          </cell>
          <cell r="AE1100">
            <v>33330.589999999997</v>
          </cell>
        </row>
        <row r="1101">
          <cell r="N1101">
            <v>0</v>
          </cell>
          <cell r="O1101">
            <v>0</v>
          </cell>
          <cell r="P1101">
            <v>0</v>
          </cell>
          <cell r="V1101">
            <v>0</v>
          </cell>
          <cell r="AB1101">
            <v>0</v>
          </cell>
          <cell r="AE1101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V1102">
            <v>0</v>
          </cell>
          <cell r="AB1102">
            <v>0</v>
          </cell>
          <cell r="AE1102">
            <v>0</v>
          </cell>
        </row>
        <row r="1103">
          <cell r="N1103">
            <v>0</v>
          </cell>
          <cell r="O1103">
            <v>0</v>
          </cell>
          <cell r="P1103">
            <v>0</v>
          </cell>
          <cell r="V1103">
            <v>0</v>
          </cell>
          <cell r="AB1103">
            <v>0</v>
          </cell>
          <cell r="AE1103">
            <v>0</v>
          </cell>
        </row>
        <row r="1104">
          <cell r="N1104">
            <v>182702.22</v>
          </cell>
          <cell r="O1104">
            <v>181000</v>
          </cell>
          <cell r="P1104">
            <v>182702.22666666668</v>
          </cell>
          <cell r="V1104">
            <v>182702.22</v>
          </cell>
          <cell r="AB1104">
            <v>182702.22</v>
          </cell>
          <cell r="AE1104">
            <v>182702.22</v>
          </cell>
        </row>
        <row r="1105">
          <cell r="N1105">
            <v>0</v>
          </cell>
          <cell r="O1105">
            <v>0</v>
          </cell>
          <cell r="P1105">
            <v>0</v>
          </cell>
          <cell r="V1105">
            <v>0</v>
          </cell>
          <cell r="AB1105">
            <v>0</v>
          </cell>
          <cell r="AE1105">
            <v>0</v>
          </cell>
        </row>
        <row r="1106">
          <cell r="N1106">
            <v>1122877.6000000001</v>
          </cell>
          <cell r="O1106">
            <v>1124000</v>
          </cell>
          <cell r="P1106">
            <v>1122877.5999999999</v>
          </cell>
          <cell r="V1106">
            <v>1122877.6000000001</v>
          </cell>
          <cell r="AB1106">
            <v>1122877.6000000001</v>
          </cell>
          <cell r="AE1106">
            <v>1122877.6000000001</v>
          </cell>
        </row>
        <row r="1107">
          <cell r="N1107">
            <v>0</v>
          </cell>
          <cell r="O1107">
            <v>0</v>
          </cell>
          <cell r="P1107">
            <v>0</v>
          </cell>
          <cell r="V1107">
            <v>0</v>
          </cell>
          <cell r="AB1107">
            <v>0</v>
          </cell>
          <cell r="AE1107">
            <v>0</v>
          </cell>
        </row>
        <row r="1108">
          <cell r="N1108">
            <v>269672.77</v>
          </cell>
          <cell r="O1108">
            <v>260000</v>
          </cell>
          <cell r="P1108">
            <v>269672.77333333332</v>
          </cell>
          <cell r="V1108">
            <v>269672.77</v>
          </cell>
          <cell r="AB1108">
            <v>269672.77</v>
          </cell>
          <cell r="AE1108">
            <v>269672.77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117"/>
  <sheetViews>
    <sheetView view="pageBreakPreview" zoomScaleNormal="85" zoomScaleSheetLayoutView="100" workbookViewId="0">
      <pane xSplit="5" ySplit="4" topLeftCell="F1098" activePane="bottomRight" state="frozen"/>
      <selection activeCell="J40" sqref="J40"/>
      <selection pane="topRight" activeCell="J40" sqref="J40"/>
      <selection pane="bottomLeft" activeCell="J40" sqref="J40"/>
      <selection pane="bottomRight" activeCell="T108" sqref="T108"/>
    </sheetView>
  </sheetViews>
  <sheetFormatPr defaultColWidth="9.140625" defaultRowHeight="12.75" outlineLevelCol="1"/>
  <cols>
    <col min="1" max="1" width="12.28515625" style="517" hidden="1" customWidth="1" outlineLevel="1"/>
    <col min="2" max="2" width="4.28515625" style="517" customWidth="1" collapsed="1"/>
    <col min="3" max="3" width="4.5703125" style="517" customWidth="1"/>
    <col min="4" max="4" width="4" style="517" customWidth="1"/>
    <col min="5" max="6" width="46.7109375" style="518" customWidth="1"/>
    <col min="7" max="7" width="12.7109375" style="519" customWidth="1"/>
    <col min="8" max="8" width="13.42578125" style="519" hidden="1" customWidth="1" outlineLevel="1"/>
    <col min="9" max="9" width="39" style="520" hidden="1" customWidth="1" outlineLevel="1"/>
    <col min="10" max="10" width="12.7109375" style="519" customWidth="1" collapsed="1"/>
    <col min="11" max="12" width="36.85546875" style="380" hidden="1" customWidth="1" outlineLevel="1"/>
    <col min="13" max="13" width="2.28515625" style="380" customWidth="1" collapsed="1"/>
    <col min="14" max="14" width="21" style="432" bestFit="1" customWidth="1"/>
    <col min="15" max="15" width="20" style="432" customWidth="1"/>
    <col min="16" max="16" width="22.28515625" style="432" customWidth="1" outlineLevel="1"/>
    <col min="17" max="17" width="22" style="432" bestFit="1" customWidth="1"/>
    <col min="18" max="19" width="22" style="432" hidden="1" customWidth="1" outlineLevel="1"/>
    <col min="20" max="20" width="19.7109375" style="432" bestFit="1" customWidth="1" collapsed="1"/>
    <col min="21" max="21" width="15.28515625" style="432" bestFit="1" customWidth="1"/>
    <col min="22" max="22" width="18.140625" style="432" customWidth="1"/>
    <col min="23" max="23" width="14.85546875" style="432" bestFit="1" customWidth="1"/>
    <col min="24" max="24" width="17.85546875" style="432" hidden="1" customWidth="1" outlineLevel="1"/>
    <col min="25" max="25" width="16" style="432" hidden="1" customWidth="1" outlineLevel="1"/>
    <col min="26" max="26" width="19.140625" style="499" customWidth="1" collapsed="1"/>
    <col min="27" max="27" width="19.85546875" style="432" bestFit="1" customWidth="1"/>
    <col min="28" max="28" width="19" style="432" bestFit="1" customWidth="1"/>
    <col min="29" max="29" width="18" style="432" bestFit="1" customWidth="1"/>
    <col min="30" max="33" width="20" style="432" bestFit="1" customWidth="1"/>
    <col min="34" max="34" width="9.140625" style="432"/>
    <col min="35" max="36" width="16.7109375" style="432" bestFit="1" customWidth="1"/>
    <col min="37" max="37" width="18.140625" style="432" bestFit="1" customWidth="1"/>
    <col min="38" max="16384" width="9.140625" style="432"/>
  </cols>
  <sheetData>
    <row r="1" spans="1:37" ht="33.75">
      <c r="A1" s="482" t="s">
        <v>3131</v>
      </c>
      <c r="B1" s="555" t="s">
        <v>3132</v>
      </c>
      <c r="C1" s="558" t="s">
        <v>3133</v>
      </c>
      <c r="D1" s="558" t="s">
        <v>3134</v>
      </c>
      <c r="E1" s="561" t="s">
        <v>2402</v>
      </c>
      <c r="F1" s="561" t="s">
        <v>2403</v>
      </c>
      <c r="G1" s="561" t="s">
        <v>2404</v>
      </c>
      <c r="H1" s="561" t="s">
        <v>4574</v>
      </c>
      <c r="I1" s="561" t="s">
        <v>4573</v>
      </c>
      <c r="J1" s="564" t="s">
        <v>4562</v>
      </c>
      <c r="K1" s="567" t="s">
        <v>4561</v>
      </c>
      <c r="L1" s="568" t="s">
        <v>3135</v>
      </c>
      <c r="M1" s="483"/>
      <c r="N1" s="552" t="s">
        <v>5990</v>
      </c>
      <c r="O1" s="553"/>
      <c r="P1" s="553"/>
      <c r="Q1" s="553"/>
      <c r="R1" s="553"/>
      <c r="S1" s="554"/>
      <c r="T1" s="484" t="s">
        <v>3129</v>
      </c>
      <c r="U1" s="484" t="s">
        <v>3130</v>
      </c>
      <c r="V1" s="484" t="s">
        <v>3129</v>
      </c>
      <c r="W1" s="484" t="s">
        <v>3130</v>
      </c>
      <c r="X1" s="484" t="s">
        <v>3129</v>
      </c>
      <c r="Y1" s="484" t="s">
        <v>3130</v>
      </c>
      <c r="Z1" s="485"/>
    </row>
    <row r="2" spans="1:37" ht="21">
      <c r="A2" s="486"/>
      <c r="B2" s="556"/>
      <c r="C2" s="559"/>
      <c r="D2" s="559"/>
      <c r="E2" s="562"/>
      <c r="F2" s="562"/>
      <c r="G2" s="562"/>
      <c r="H2" s="562"/>
      <c r="I2" s="562"/>
      <c r="J2" s="565"/>
      <c r="K2" s="568"/>
      <c r="L2" s="568"/>
      <c r="M2" s="483"/>
      <c r="N2" s="487" t="s">
        <v>5989</v>
      </c>
      <c r="O2" s="487" t="s">
        <v>3136</v>
      </c>
      <c r="P2" s="487" t="s">
        <v>6075</v>
      </c>
      <c r="Q2" s="487" t="s">
        <v>3136</v>
      </c>
      <c r="R2" s="487" t="s">
        <v>3136</v>
      </c>
      <c r="S2" s="487" t="s">
        <v>3136</v>
      </c>
      <c r="T2" s="570" t="str">
        <f>CONCATENATE("Delta                                                                  ",$N2," -                          ",$Q2)</f>
        <v xml:space="preserve">Delta                                                                  Abschluss/ Consuntivo  -                          Voranschlag / Preventivo </v>
      </c>
      <c r="U2" s="571"/>
      <c r="V2" s="572" t="str">
        <f>CONCATENATE("Delta                                                                     ",$O2," -                      ",$Q2)</f>
        <v xml:space="preserve">Delta                                                                     Voranschlag / Preventivo  -                      Voranschlag / Preventivo </v>
      </c>
      <c r="W2" s="571"/>
      <c r="X2" s="572" t="str">
        <f>CONCATENATE("Delta                                                                     ",$P2," -                      ",$Q2)</f>
        <v xml:space="preserve">Delta                                                                     Vorbschluss/ Preconsuntivo  -                      Voranschlag / Preventivo </v>
      </c>
      <c r="Y2" s="571"/>
      <c r="Z2" s="485"/>
    </row>
    <row r="3" spans="1:37">
      <c r="A3" s="486"/>
      <c r="B3" s="557"/>
      <c r="C3" s="560"/>
      <c r="D3" s="560"/>
      <c r="E3" s="563"/>
      <c r="F3" s="563"/>
      <c r="G3" s="563"/>
      <c r="H3" s="563"/>
      <c r="I3" s="563"/>
      <c r="J3" s="566"/>
      <c r="K3" s="569"/>
      <c r="L3" s="568"/>
      <c r="M3" s="483"/>
      <c r="N3" s="85">
        <v>2024</v>
      </c>
      <c r="O3" s="85">
        <v>2025</v>
      </c>
      <c r="P3" s="85">
        <v>2025</v>
      </c>
      <c r="Q3" s="85">
        <v>2026</v>
      </c>
      <c r="R3" s="85">
        <v>2027</v>
      </c>
      <c r="S3" s="85">
        <v>2028</v>
      </c>
      <c r="T3" s="573" t="str">
        <f>$N3&amp;" - "&amp;$Q3</f>
        <v>2024 - 2026</v>
      </c>
      <c r="U3" s="574"/>
      <c r="V3" s="575" t="str">
        <f>$O3&amp;" - "&amp;$Q3</f>
        <v>2025 - 2026</v>
      </c>
      <c r="W3" s="574"/>
      <c r="X3" s="575" t="str">
        <f>$P3&amp;" - "&amp;$Q3</f>
        <v>2025 - 2026</v>
      </c>
      <c r="Y3" s="574"/>
      <c r="Z3" s="485"/>
    </row>
    <row r="4" spans="1:37">
      <c r="A4" s="381"/>
      <c r="B4" s="488"/>
      <c r="C4" s="489"/>
      <c r="D4" s="489"/>
      <c r="E4" s="490"/>
      <c r="F4" s="491"/>
      <c r="G4" s="492"/>
      <c r="H4" s="492"/>
      <c r="I4" s="493"/>
      <c r="J4" s="494"/>
      <c r="K4" s="495"/>
      <c r="N4" s="496"/>
      <c r="O4" s="496"/>
      <c r="P4" s="496"/>
      <c r="Q4" s="496"/>
      <c r="R4" s="496"/>
      <c r="S4" s="496"/>
      <c r="T4" s="497"/>
      <c r="U4" s="498"/>
      <c r="V4" s="497"/>
      <c r="W4" s="498"/>
      <c r="X4" s="497"/>
      <c r="Y4" s="498"/>
    </row>
    <row r="5" spans="1:37" s="500" customFormat="1" ht="15">
      <c r="A5" s="446"/>
      <c r="B5" s="447"/>
      <c r="C5" s="448"/>
      <c r="D5" s="448"/>
      <c r="E5" s="353" t="s">
        <v>3053</v>
      </c>
      <c r="F5" s="353" t="s">
        <v>3052</v>
      </c>
      <c r="G5" s="354"/>
      <c r="H5" s="354"/>
      <c r="I5" s="355"/>
      <c r="J5" s="356"/>
      <c r="K5" s="357"/>
      <c r="M5" s="501"/>
      <c r="N5" s="466"/>
      <c r="O5" s="466"/>
      <c r="P5" s="466"/>
      <c r="Q5" s="466"/>
      <c r="R5" s="466"/>
      <c r="S5" s="466"/>
      <c r="T5" s="502"/>
      <c r="U5" s="503"/>
      <c r="V5" s="502"/>
      <c r="W5" s="503"/>
      <c r="X5" s="502"/>
      <c r="Y5" s="503"/>
      <c r="Z5" s="499"/>
    </row>
    <row r="6" spans="1:37" ht="21">
      <c r="A6" s="399" t="s">
        <v>3054</v>
      </c>
      <c r="B6" s="400" t="s">
        <v>3144</v>
      </c>
      <c r="C6" s="401" t="s">
        <v>3139</v>
      </c>
      <c r="D6" s="401" t="s">
        <v>3140</v>
      </c>
      <c r="E6" s="358" t="s">
        <v>3055</v>
      </c>
      <c r="F6" s="358" t="s">
        <v>5874</v>
      </c>
      <c r="G6" s="359"/>
      <c r="H6" s="359"/>
      <c r="I6" s="402"/>
      <c r="J6" s="360"/>
      <c r="K6" s="361"/>
      <c r="L6" s="403"/>
      <c r="N6" s="465"/>
      <c r="O6" s="465"/>
      <c r="P6" s="465"/>
      <c r="Q6" s="465"/>
      <c r="R6" s="465"/>
      <c r="S6" s="465"/>
      <c r="T6" s="504"/>
      <c r="U6" s="505"/>
      <c r="V6" s="504"/>
      <c r="W6" s="505"/>
      <c r="X6" s="504"/>
      <c r="Y6" s="505"/>
    </row>
    <row r="7" spans="1:37" ht="21">
      <c r="A7" s="404" t="s">
        <v>3056</v>
      </c>
      <c r="B7" s="405" t="s">
        <v>3144</v>
      </c>
      <c r="C7" s="406" t="s">
        <v>3141</v>
      </c>
      <c r="D7" s="406" t="s">
        <v>3140</v>
      </c>
      <c r="E7" s="362" t="s">
        <v>3057</v>
      </c>
      <c r="F7" s="362" t="s">
        <v>5498</v>
      </c>
      <c r="G7" s="407"/>
      <c r="H7" s="407"/>
      <c r="I7" s="408"/>
      <c r="J7" s="409"/>
      <c r="K7" s="410"/>
      <c r="L7" s="411"/>
      <c r="M7" s="411"/>
      <c r="N7" s="464"/>
      <c r="O7" s="464"/>
      <c r="P7" s="464"/>
      <c r="Q7" s="464"/>
      <c r="R7" s="464"/>
      <c r="S7" s="464"/>
      <c r="T7" s="504"/>
      <c r="U7" s="505"/>
      <c r="V7" s="504"/>
      <c r="W7" s="505"/>
      <c r="X7" s="504"/>
      <c r="Y7" s="505"/>
      <c r="Z7" s="506"/>
    </row>
    <row r="8" spans="1:37" ht="31.5">
      <c r="A8" s="381" t="s">
        <v>3579</v>
      </c>
      <c r="B8" s="412" t="s">
        <v>3144</v>
      </c>
      <c r="C8" s="413" t="s">
        <v>3141</v>
      </c>
      <c r="D8" s="413" t="s">
        <v>1364</v>
      </c>
      <c r="E8" s="414" t="s">
        <v>3580</v>
      </c>
      <c r="F8" s="366" t="s">
        <v>5305</v>
      </c>
      <c r="G8" s="363" t="s">
        <v>1077</v>
      </c>
      <c r="H8" s="363" t="s">
        <v>3581</v>
      </c>
      <c r="I8" s="414" t="s">
        <v>4852</v>
      </c>
      <c r="J8" s="364" t="s">
        <v>3582</v>
      </c>
      <c r="K8" s="365" t="s">
        <v>3527</v>
      </c>
      <c r="L8" s="380" t="s">
        <v>2487</v>
      </c>
      <c r="N8" s="464">
        <f>[1]pdc2019!$N8</f>
        <v>125343893.85000001</v>
      </c>
      <c r="O8" s="464">
        <f>[1]pdc2019!$O8</f>
        <v>133446400</v>
      </c>
      <c r="P8" s="464">
        <f>[1]pdc2019!$P8</f>
        <v>134697313.42666665</v>
      </c>
      <c r="Q8" s="464">
        <f>[1]pdc2019!$V8</f>
        <v>140445369</v>
      </c>
      <c r="R8" s="464">
        <f>[1]pdc2019!$AB8</f>
        <v>149767130</v>
      </c>
      <c r="S8" s="464">
        <f>[1]pdc2019!$AE8</f>
        <v>160250069</v>
      </c>
      <c r="T8" s="507">
        <f>IF(N8="","",Q8-N8)</f>
        <v>15101475.149999991</v>
      </c>
      <c r="U8" s="505">
        <f>IF(N8=0,"",T8/N8)</f>
        <v>0.12048034161179037</v>
      </c>
      <c r="V8" s="507">
        <f>IF(O8="","",Q8-O8)</f>
        <v>6998969</v>
      </c>
      <c r="W8" s="505">
        <f>IF(O8=0,"",V8/O8)</f>
        <v>5.2447791772576857E-2</v>
      </c>
      <c r="X8" s="507">
        <f>IF(P8="","",Q8-P8)</f>
        <v>5748055.5733333528</v>
      </c>
      <c r="Y8" s="505">
        <f>IF(P8=0,"",X8/P8)</f>
        <v>4.2673869486363369E-2</v>
      </c>
      <c r="AA8" s="508"/>
      <c r="AB8" s="508"/>
      <c r="AC8" s="508"/>
      <c r="AD8" s="508"/>
      <c r="AE8" s="508"/>
      <c r="AF8" s="508"/>
      <c r="AG8" s="508"/>
      <c r="AH8" s="508"/>
      <c r="AI8" s="508"/>
      <c r="AJ8" s="508"/>
      <c r="AK8" s="508"/>
    </row>
    <row r="9" spans="1:37" ht="31.5">
      <c r="A9" s="416" t="s">
        <v>3583</v>
      </c>
      <c r="B9" s="412" t="s">
        <v>3144</v>
      </c>
      <c r="C9" s="413" t="s">
        <v>3141</v>
      </c>
      <c r="D9" s="413" t="s">
        <v>1384</v>
      </c>
      <c r="E9" s="414" t="s">
        <v>3584</v>
      </c>
      <c r="F9" s="366" t="s">
        <v>4504</v>
      </c>
      <c r="G9" s="363" t="s">
        <v>1077</v>
      </c>
      <c r="H9" s="363" t="s">
        <v>3581</v>
      </c>
      <c r="I9" s="414" t="s">
        <v>4852</v>
      </c>
      <c r="J9" s="364" t="s">
        <v>3582</v>
      </c>
      <c r="K9" s="365" t="s">
        <v>3527</v>
      </c>
      <c r="L9" s="380" t="s">
        <v>2487</v>
      </c>
      <c r="N9" s="464">
        <f>[1]pdc2019!$N9</f>
        <v>18273101.740000002</v>
      </c>
      <c r="O9" s="464">
        <f>[1]pdc2019!$O9</f>
        <v>17500000</v>
      </c>
      <c r="P9" s="464">
        <f>[1]pdc2019!$P9</f>
        <v>17949810.666666668</v>
      </c>
      <c r="Q9" s="464">
        <f>[1]pdc2019!$V9</f>
        <v>12000000</v>
      </c>
      <c r="R9" s="464">
        <f>[1]pdc2019!$AB9</f>
        <v>16000000</v>
      </c>
      <c r="S9" s="464">
        <f>[1]pdc2019!$AE9</f>
        <v>17000000</v>
      </c>
      <c r="T9" s="507">
        <f t="shared" ref="T9:T75" si="0">IF(N9="","",Q9-N9)</f>
        <v>-6273101.7400000021</v>
      </c>
      <c r="U9" s="505">
        <f t="shared" ref="U9:U75" si="1">IF(N9=0,"",T9/N9)</f>
        <v>-0.34329704005686784</v>
      </c>
      <c r="V9" s="507">
        <f t="shared" ref="V9:V73" si="2">IF(O9="","",Q9-O9)</f>
        <v>-5500000</v>
      </c>
      <c r="W9" s="505">
        <f t="shared" ref="W9:W73" si="3">IF(O9=0,"",V9/O9)</f>
        <v>-0.31428571428571428</v>
      </c>
      <c r="X9" s="507">
        <f t="shared" ref="X9:X75" si="4">IF(P9="","",Q9-P9)</f>
        <v>-5949810.6666666679</v>
      </c>
      <c r="Y9" s="505">
        <f t="shared" ref="Y9:Y75" si="5">IF(P9=0,"",X9/P9)</f>
        <v>-0.33146927157931771</v>
      </c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</row>
    <row r="10" spans="1:37">
      <c r="A10" s="416" t="s">
        <v>3585</v>
      </c>
      <c r="B10" s="412" t="s">
        <v>3144</v>
      </c>
      <c r="C10" s="413" t="s">
        <v>3141</v>
      </c>
      <c r="D10" s="413" t="s">
        <v>1387</v>
      </c>
      <c r="E10" s="414" t="s">
        <v>3586</v>
      </c>
      <c r="F10" s="414" t="s">
        <v>3587</v>
      </c>
      <c r="G10" s="363" t="s">
        <v>1079</v>
      </c>
      <c r="H10" s="363" t="s">
        <v>3588</v>
      </c>
      <c r="I10" s="414" t="s">
        <v>3589</v>
      </c>
      <c r="J10" s="364" t="s">
        <v>3582</v>
      </c>
      <c r="K10" s="365" t="s">
        <v>3527</v>
      </c>
      <c r="L10" s="380" t="s">
        <v>2487</v>
      </c>
      <c r="N10" s="464">
        <f>[1]pdc2019!$N10</f>
        <v>1044723.0599999999</v>
      </c>
      <c r="O10" s="464">
        <f>[1]pdc2019!$O10</f>
        <v>1200000</v>
      </c>
      <c r="P10" s="464">
        <f>[1]pdc2019!$P10</f>
        <v>1299991.1066666667</v>
      </c>
      <c r="Q10" s="464">
        <f>[1]pdc2019!$V10</f>
        <v>1200000</v>
      </c>
      <c r="R10" s="464">
        <f>[1]pdc2019!$AB10</f>
        <v>1200000</v>
      </c>
      <c r="S10" s="464">
        <f>[1]pdc2019!$AE10</f>
        <v>1200000</v>
      </c>
      <c r="T10" s="507">
        <f t="shared" si="0"/>
        <v>155276.94000000006</v>
      </c>
      <c r="U10" s="505">
        <f t="shared" si="1"/>
        <v>0.14862976222617319</v>
      </c>
      <c r="V10" s="507">
        <f t="shared" si="2"/>
        <v>0</v>
      </c>
      <c r="W10" s="505">
        <f t="shared" si="3"/>
        <v>0</v>
      </c>
      <c r="X10" s="507">
        <f t="shared" si="4"/>
        <v>-99991.106666666688</v>
      </c>
      <c r="Y10" s="505">
        <f t="shared" si="5"/>
        <v>-7.6916762086977578E-2</v>
      </c>
      <c r="AA10" s="508"/>
      <c r="AB10" s="508"/>
      <c r="AC10" s="508"/>
      <c r="AD10" s="508"/>
      <c r="AE10" s="508"/>
      <c r="AF10" s="508"/>
      <c r="AG10" s="508"/>
      <c r="AH10" s="508"/>
      <c r="AI10" s="508"/>
      <c r="AJ10" s="508"/>
      <c r="AK10" s="508"/>
    </row>
    <row r="11" spans="1:37" ht="21">
      <c r="A11" s="381" t="s">
        <v>3590</v>
      </c>
      <c r="B11" s="412" t="s">
        <v>3144</v>
      </c>
      <c r="C11" s="413" t="s">
        <v>3141</v>
      </c>
      <c r="D11" s="413" t="s">
        <v>2796</v>
      </c>
      <c r="E11" s="414" t="s">
        <v>4853</v>
      </c>
      <c r="F11" s="366" t="s">
        <v>5306</v>
      </c>
      <c r="G11" s="363" t="s">
        <v>4664</v>
      </c>
      <c r="H11" s="363" t="s">
        <v>3593</v>
      </c>
      <c r="I11" s="414" t="s">
        <v>4854</v>
      </c>
      <c r="J11" s="364" t="s">
        <v>3582</v>
      </c>
      <c r="K11" s="365" t="s">
        <v>3527</v>
      </c>
      <c r="L11" s="380" t="s">
        <v>2487</v>
      </c>
      <c r="N11" s="464">
        <f>[1]pdc2019!$N11</f>
        <v>1219745.1499999999</v>
      </c>
      <c r="O11" s="464">
        <f>[1]pdc2019!$O11</f>
        <v>1500000</v>
      </c>
      <c r="P11" s="464">
        <f>[1]pdc2019!$P11</f>
        <v>915367.1333333333</v>
      </c>
      <c r="Q11" s="464">
        <f>[1]pdc2019!$V11</f>
        <v>1500000</v>
      </c>
      <c r="R11" s="464">
        <f>[1]pdc2019!$AB11</f>
        <v>1500000</v>
      </c>
      <c r="S11" s="464">
        <f>[1]pdc2019!$AE11</f>
        <v>1500000</v>
      </c>
      <c r="T11" s="507">
        <f t="shared" si="0"/>
        <v>280254.85000000009</v>
      </c>
      <c r="U11" s="505">
        <f t="shared" si="1"/>
        <v>0.22976508658386557</v>
      </c>
      <c r="V11" s="507">
        <f t="shared" si="2"/>
        <v>0</v>
      </c>
      <c r="W11" s="505">
        <f t="shared" si="3"/>
        <v>0</v>
      </c>
      <c r="X11" s="507">
        <f t="shared" si="4"/>
        <v>584632.8666666667</v>
      </c>
      <c r="Y11" s="505">
        <f t="shared" si="5"/>
        <v>0.63868675788883844</v>
      </c>
      <c r="AA11" s="508"/>
      <c r="AB11" s="508"/>
      <c r="AC11" s="508"/>
      <c r="AD11" s="508"/>
      <c r="AE11" s="508"/>
      <c r="AF11" s="508"/>
      <c r="AG11" s="508"/>
      <c r="AH11" s="508"/>
      <c r="AI11" s="508"/>
      <c r="AJ11" s="508"/>
      <c r="AK11" s="508"/>
    </row>
    <row r="12" spans="1:37" ht="21">
      <c r="A12" s="381" t="s">
        <v>3591</v>
      </c>
      <c r="B12" s="412" t="s">
        <v>3144</v>
      </c>
      <c r="C12" s="413" t="s">
        <v>3141</v>
      </c>
      <c r="D12" s="413" t="s">
        <v>3150</v>
      </c>
      <c r="E12" s="414" t="s">
        <v>4855</v>
      </c>
      <c r="F12" s="366" t="s">
        <v>4856</v>
      </c>
      <c r="G12" s="363" t="s">
        <v>1079</v>
      </c>
      <c r="H12" s="363" t="s">
        <v>3588</v>
      </c>
      <c r="I12" s="414" t="s">
        <v>3589</v>
      </c>
      <c r="J12" s="364" t="s">
        <v>3582</v>
      </c>
      <c r="K12" s="365" t="s">
        <v>3527</v>
      </c>
      <c r="L12" s="380" t="s">
        <v>2487</v>
      </c>
      <c r="N12" s="464">
        <f>[1]pdc2019!$N12</f>
        <v>170619.9</v>
      </c>
      <c r="O12" s="464">
        <f>[1]pdc2019!$O12</f>
        <v>150000</v>
      </c>
      <c r="P12" s="464">
        <f>[1]pdc2019!$P12</f>
        <v>115864.34666666666</v>
      </c>
      <c r="Q12" s="464">
        <f>[1]pdc2019!$V12</f>
        <v>150000</v>
      </c>
      <c r="R12" s="464">
        <f>[1]pdc2019!$AB12</f>
        <v>150000</v>
      </c>
      <c r="S12" s="464">
        <f>[1]pdc2019!$AE12</f>
        <v>150000</v>
      </c>
      <c r="T12" s="507">
        <f t="shared" si="0"/>
        <v>-20619.899999999994</v>
      </c>
      <c r="U12" s="505">
        <f t="shared" si="1"/>
        <v>-0.12085284307399076</v>
      </c>
      <c r="V12" s="507">
        <f t="shared" si="2"/>
        <v>0</v>
      </c>
      <c r="W12" s="505">
        <f t="shared" si="3"/>
        <v>0</v>
      </c>
      <c r="X12" s="507">
        <f t="shared" si="4"/>
        <v>34135.653333333335</v>
      </c>
      <c r="Y12" s="505">
        <f t="shared" si="5"/>
        <v>0.29461740660860186</v>
      </c>
      <c r="AA12" s="508"/>
      <c r="AB12" s="508"/>
      <c r="AC12" s="508"/>
      <c r="AD12" s="508"/>
      <c r="AE12" s="508"/>
      <c r="AF12" s="508"/>
      <c r="AG12" s="508"/>
      <c r="AH12" s="508"/>
      <c r="AI12" s="508"/>
      <c r="AJ12" s="508"/>
      <c r="AK12" s="508"/>
    </row>
    <row r="13" spans="1:37" ht="31.5">
      <c r="A13" s="381" t="s">
        <v>3592</v>
      </c>
      <c r="B13" s="417">
        <v>300</v>
      </c>
      <c r="C13" s="418">
        <v>100</v>
      </c>
      <c r="D13" s="418" t="s">
        <v>1358</v>
      </c>
      <c r="E13" s="414" t="s">
        <v>5307</v>
      </c>
      <c r="F13" s="414" t="s">
        <v>5156</v>
      </c>
      <c r="G13" s="363" t="s">
        <v>4669</v>
      </c>
      <c r="H13" s="363" t="s">
        <v>4857</v>
      </c>
      <c r="I13" s="414" t="s">
        <v>4858</v>
      </c>
      <c r="J13" s="364" t="s">
        <v>3582</v>
      </c>
      <c r="K13" s="365" t="s">
        <v>3527</v>
      </c>
      <c r="L13" s="380" t="s">
        <v>2487</v>
      </c>
      <c r="N13" s="464">
        <f>[1]pdc2019!$N13</f>
        <v>0</v>
      </c>
      <c r="O13" s="464">
        <f>[1]pdc2019!$O13</f>
        <v>0</v>
      </c>
      <c r="P13" s="464">
        <f>[1]pdc2019!$P13</f>
        <v>0</v>
      </c>
      <c r="Q13" s="464">
        <f>[1]pdc2019!$V13</f>
        <v>0</v>
      </c>
      <c r="R13" s="464">
        <f>[1]pdc2019!$AB13</f>
        <v>0</v>
      </c>
      <c r="S13" s="464">
        <f>[1]pdc2019!$AE13</f>
        <v>0</v>
      </c>
      <c r="T13" s="507">
        <f t="shared" si="0"/>
        <v>0</v>
      </c>
      <c r="U13" s="505" t="str">
        <f t="shared" si="1"/>
        <v/>
      </c>
      <c r="V13" s="507">
        <f t="shared" si="2"/>
        <v>0</v>
      </c>
      <c r="W13" s="505" t="str">
        <f t="shared" si="3"/>
        <v/>
      </c>
      <c r="X13" s="507">
        <f t="shared" si="4"/>
        <v>0</v>
      </c>
      <c r="Y13" s="505" t="str">
        <f t="shared" si="5"/>
        <v/>
      </c>
      <c r="AA13" s="508"/>
      <c r="AB13" s="508"/>
      <c r="AC13" s="508"/>
      <c r="AD13" s="508"/>
      <c r="AE13" s="508"/>
      <c r="AF13" s="508"/>
      <c r="AG13" s="508"/>
      <c r="AH13" s="508"/>
      <c r="AI13" s="508"/>
      <c r="AJ13" s="508"/>
      <c r="AK13" s="508"/>
    </row>
    <row r="14" spans="1:37" ht="21">
      <c r="A14" s="381" t="s">
        <v>4844</v>
      </c>
      <c r="B14" s="417">
        <v>300</v>
      </c>
      <c r="C14" s="418">
        <v>100</v>
      </c>
      <c r="D14" s="418" t="s">
        <v>1372</v>
      </c>
      <c r="E14" s="414" t="s">
        <v>4845</v>
      </c>
      <c r="F14" s="414" t="s">
        <v>5157</v>
      </c>
      <c r="G14" s="363" t="s">
        <v>4671</v>
      </c>
      <c r="H14" s="363" t="s">
        <v>4846</v>
      </c>
      <c r="I14" s="414" t="s">
        <v>4847</v>
      </c>
      <c r="J14" s="364" t="s">
        <v>3582</v>
      </c>
      <c r="K14" s="365" t="s">
        <v>3527</v>
      </c>
      <c r="L14" s="380" t="s">
        <v>2487</v>
      </c>
      <c r="N14" s="464">
        <f>[1]pdc2019!$N14</f>
        <v>0</v>
      </c>
      <c r="O14" s="464">
        <f>[1]pdc2019!$O14</f>
        <v>0</v>
      </c>
      <c r="P14" s="464">
        <f>[1]pdc2019!$P14</f>
        <v>0</v>
      </c>
      <c r="Q14" s="464">
        <f>[1]pdc2019!$V14</f>
        <v>0</v>
      </c>
      <c r="R14" s="464">
        <f>[1]pdc2019!$AB14</f>
        <v>0</v>
      </c>
      <c r="S14" s="464">
        <f>[1]pdc2019!$AE14</f>
        <v>0</v>
      </c>
      <c r="T14" s="507">
        <f t="shared" si="0"/>
        <v>0</v>
      </c>
      <c r="U14" s="505" t="str">
        <f t="shared" si="1"/>
        <v/>
      </c>
      <c r="V14" s="507">
        <f t="shared" si="2"/>
        <v>0</v>
      </c>
      <c r="W14" s="505" t="str">
        <f t="shared" si="3"/>
        <v/>
      </c>
      <c r="X14" s="507">
        <f t="shared" si="4"/>
        <v>0</v>
      </c>
      <c r="Y14" s="505" t="str">
        <f t="shared" si="5"/>
        <v/>
      </c>
      <c r="AA14" s="508"/>
      <c r="AB14" s="508"/>
      <c r="AC14" s="508"/>
      <c r="AD14" s="508"/>
      <c r="AE14" s="508"/>
      <c r="AF14" s="508"/>
      <c r="AG14" s="508"/>
      <c r="AH14" s="508"/>
      <c r="AI14" s="508"/>
      <c r="AJ14" s="508"/>
      <c r="AK14" s="508"/>
    </row>
    <row r="15" spans="1:37" ht="21">
      <c r="A15" s="404" t="s">
        <v>3594</v>
      </c>
      <c r="B15" s="405" t="s">
        <v>3144</v>
      </c>
      <c r="C15" s="406">
        <v>110</v>
      </c>
      <c r="D15" s="406" t="s">
        <v>3140</v>
      </c>
      <c r="E15" s="362" t="s">
        <v>3595</v>
      </c>
      <c r="F15" s="362" t="s">
        <v>5158</v>
      </c>
      <c r="G15" s="407"/>
      <c r="H15" s="407"/>
      <c r="I15" s="408"/>
      <c r="J15" s="409"/>
      <c r="K15" s="410"/>
      <c r="M15" s="411"/>
      <c r="N15" s="464">
        <f>[1]pdc2019!$N15</f>
        <v>0</v>
      </c>
      <c r="O15" s="464">
        <f>[1]pdc2019!$O15</f>
        <v>0</v>
      </c>
      <c r="P15" s="464">
        <f>[1]pdc2019!$P15</f>
        <v>0</v>
      </c>
      <c r="Q15" s="464">
        <f>[1]pdc2019!$V15</f>
        <v>0</v>
      </c>
      <c r="R15" s="464">
        <f>[1]pdc2019!$AB15</f>
        <v>0</v>
      </c>
      <c r="S15" s="464">
        <f>[1]pdc2019!$AE15</f>
        <v>0</v>
      </c>
      <c r="T15" s="507">
        <f t="shared" si="0"/>
        <v>0</v>
      </c>
      <c r="U15" s="505" t="str">
        <f t="shared" si="1"/>
        <v/>
      </c>
      <c r="V15" s="507">
        <f t="shared" si="2"/>
        <v>0</v>
      </c>
      <c r="W15" s="505" t="str">
        <f t="shared" si="3"/>
        <v/>
      </c>
      <c r="X15" s="507">
        <f t="shared" si="4"/>
        <v>0</v>
      </c>
      <c r="Y15" s="505" t="str">
        <f t="shared" si="5"/>
        <v/>
      </c>
      <c r="AA15" s="508"/>
      <c r="AB15" s="508"/>
      <c r="AC15" s="508"/>
      <c r="AD15" s="508"/>
      <c r="AE15" s="508"/>
      <c r="AF15" s="508"/>
      <c r="AG15" s="508"/>
      <c r="AH15" s="508"/>
      <c r="AI15" s="508"/>
      <c r="AJ15" s="508"/>
      <c r="AK15" s="508"/>
    </row>
    <row r="16" spans="1:37" ht="31.5">
      <c r="A16" s="381" t="s">
        <v>3596</v>
      </c>
      <c r="B16" s="412" t="s">
        <v>3144</v>
      </c>
      <c r="C16" s="413">
        <v>110</v>
      </c>
      <c r="D16" s="413" t="s">
        <v>3138</v>
      </c>
      <c r="E16" s="366" t="s">
        <v>4505</v>
      </c>
      <c r="F16" s="366" t="s">
        <v>5159</v>
      </c>
      <c r="G16" s="363" t="s">
        <v>1086</v>
      </c>
      <c r="H16" s="363" t="s">
        <v>3597</v>
      </c>
      <c r="I16" s="414" t="s">
        <v>3598</v>
      </c>
      <c r="J16" s="364" t="s">
        <v>3582</v>
      </c>
      <c r="K16" s="365" t="s">
        <v>3527</v>
      </c>
      <c r="L16" s="380" t="s">
        <v>1349</v>
      </c>
      <c r="N16" s="464">
        <f>[1]pdc2019!$N16</f>
        <v>647583.25</v>
      </c>
      <c r="O16" s="464">
        <f>[1]pdc2019!$O16</f>
        <v>611572.31000000006</v>
      </c>
      <c r="P16" s="464">
        <f>[1]pdc2019!$P16</f>
        <v>611572.30666666664</v>
      </c>
      <c r="Q16" s="464">
        <f>[1]pdc2019!$V16</f>
        <v>647583.25</v>
      </c>
      <c r="R16" s="464">
        <f>[1]pdc2019!$AB16</f>
        <v>647583.25</v>
      </c>
      <c r="S16" s="464">
        <f>[1]pdc2019!$AE16</f>
        <v>647583.25</v>
      </c>
      <c r="T16" s="507">
        <f t="shared" si="0"/>
        <v>0</v>
      </c>
      <c r="U16" s="505">
        <f t="shared" si="1"/>
        <v>0</v>
      </c>
      <c r="V16" s="507">
        <f t="shared" si="2"/>
        <v>36010.939999999944</v>
      </c>
      <c r="W16" s="505">
        <f t="shared" si="3"/>
        <v>5.8882554705591464E-2</v>
      </c>
      <c r="X16" s="507">
        <f t="shared" si="4"/>
        <v>36010.943333333358</v>
      </c>
      <c r="Y16" s="505">
        <f t="shared" si="5"/>
        <v>5.888256047695907E-2</v>
      </c>
      <c r="AA16" s="508"/>
      <c r="AB16" s="508"/>
      <c r="AC16" s="508"/>
      <c r="AD16" s="508"/>
      <c r="AE16" s="508"/>
      <c r="AF16" s="508"/>
      <c r="AG16" s="508"/>
      <c r="AH16" s="508"/>
      <c r="AI16" s="508"/>
      <c r="AJ16" s="508"/>
      <c r="AK16" s="508"/>
    </row>
    <row r="17" spans="1:37" ht="21">
      <c r="A17" s="381" t="s">
        <v>3599</v>
      </c>
      <c r="B17" s="412" t="s">
        <v>3144</v>
      </c>
      <c r="C17" s="413">
        <v>110</v>
      </c>
      <c r="D17" s="413" t="s">
        <v>3148</v>
      </c>
      <c r="E17" s="366" t="s">
        <v>3600</v>
      </c>
      <c r="F17" s="366" t="s">
        <v>5160</v>
      </c>
      <c r="G17" s="363" t="s">
        <v>1088</v>
      </c>
      <c r="H17" s="363" t="s">
        <v>3601</v>
      </c>
      <c r="I17" s="414" t="s">
        <v>3602</v>
      </c>
      <c r="J17" s="364" t="s">
        <v>3582</v>
      </c>
      <c r="K17" s="365" t="s">
        <v>3527</v>
      </c>
      <c r="L17" s="380" t="s">
        <v>2487</v>
      </c>
      <c r="N17" s="464">
        <f>[1]pdc2019!$N17</f>
        <v>0</v>
      </c>
      <c r="O17" s="464">
        <f>[1]pdc2019!$O17</f>
        <v>0</v>
      </c>
      <c r="P17" s="464">
        <f>[1]pdc2019!$P17</f>
        <v>0</v>
      </c>
      <c r="Q17" s="464">
        <f>[1]pdc2019!$V17</f>
        <v>0</v>
      </c>
      <c r="R17" s="464">
        <f>[1]pdc2019!$AB17</f>
        <v>0</v>
      </c>
      <c r="S17" s="464">
        <f>[1]pdc2019!$AE17</f>
        <v>0</v>
      </c>
      <c r="T17" s="507">
        <f t="shared" si="0"/>
        <v>0</v>
      </c>
      <c r="U17" s="505" t="str">
        <f t="shared" si="1"/>
        <v/>
      </c>
      <c r="V17" s="507">
        <f t="shared" si="2"/>
        <v>0</v>
      </c>
      <c r="W17" s="505" t="str">
        <f t="shared" si="3"/>
        <v/>
      </c>
      <c r="X17" s="507">
        <f t="shared" si="4"/>
        <v>0</v>
      </c>
      <c r="Y17" s="505" t="str">
        <f t="shared" si="5"/>
        <v/>
      </c>
      <c r="AA17" s="508"/>
      <c r="AB17" s="508"/>
      <c r="AC17" s="508"/>
      <c r="AD17" s="508"/>
      <c r="AE17" s="508"/>
      <c r="AF17" s="508"/>
      <c r="AG17" s="508"/>
      <c r="AH17" s="508"/>
      <c r="AI17" s="508"/>
      <c r="AJ17" s="508"/>
      <c r="AK17" s="508"/>
    </row>
    <row r="18" spans="1:37" ht="21">
      <c r="A18" s="404" t="s">
        <v>2489</v>
      </c>
      <c r="B18" s="405" t="s">
        <v>3144</v>
      </c>
      <c r="C18" s="406" t="s">
        <v>2728</v>
      </c>
      <c r="D18" s="406" t="s">
        <v>3140</v>
      </c>
      <c r="E18" s="362" t="s">
        <v>2491</v>
      </c>
      <c r="F18" s="362" t="s">
        <v>2490</v>
      </c>
      <c r="G18" s="363"/>
      <c r="H18" s="363"/>
      <c r="I18" s="414"/>
      <c r="J18" s="409"/>
      <c r="K18" s="410"/>
      <c r="L18" s="380" t="s">
        <v>2487</v>
      </c>
      <c r="M18" s="411"/>
      <c r="N18" s="464">
        <f>[1]pdc2019!$N18</f>
        <v>0</v>
      </c>
      <c r="O18" s="464">
        <f>[1]pdc2019!$O18</f>
        <v>0</v>
      </c>
      <c r="P18" s="464">
        <f>[1]pdc2019!$P18</f>
        <v>0</v>
      </c>
      <c r="Q18" s="464">
        <f>[1]pdc2019!$V18</f>
        <v>0</v>
      </c>
      <c r="R18" s="464">
        <f>[1]pdc2019!$AB18</f>
        <v>0</v>
      </c>
      <c r="S18" s="464">
        <f>[1]pdc2019!$AE18</f>
        <v>0</v>
      </c>
      <c r="T18" s="507">
        <f t="shared" si="0"/>
        <v>0</v>
      </c>
      <c r="U18" s="505" t="str">
        <f t="shared" si="1"/>
        <v/>
      </c>
      <c r="V18" s="507">
        <f t="shared" si="2"/>
        <v>0</v>
      </c>
      <c r="W18" s="505" t="str">
        <f t="shared" si="3"/>
        <v/>
      </c>
      <c r="X18" s="507">
        <f t="shared" si="4"/>
        <v>0</v>
      </c>
      <c r="Y18" s="505" t="str">
        <f t="shared" si="5"/>
        <v/>
      </c>
      <c r="AA18" s="508"/>
      <c r="AB18" s="508"/>
      <c r="AC18" s="508"/>
      <c r="AD18" s="508"/>
      <c r="AE18" s="508"/>
      <c r="AF18" s="508"/>
      <c r="AG18" s="508"/>
      <c r="AH18" s="508"/>
      <c r="AI18" s="508"/>
      <c r="AJ18" s="508"/>
      <c r="AK18" s="508"/>
    </row>
    <row r="19" spans="1:37">
      <c r="A19" s="381" t="s">
        <v>2492</v>
      </c>
      <c r="B19" s="412" t="s">
        <v>3144</v>
      </c>
      <c r="C19" s="413" t="s">
        <v>2728</v>
      </c>
      <c r="D19" s="413" t="s">
        <v>3138</v>
      </c>
      <c r="E19" s="366" t="s">
        <v>2491</v>
      </c>
      <c r="F19" s="366" t="s">
        <v>2490</v>
      </c>
      <c r="G19" s="363" t="s">
        <v>1098</v>
      </c>
      <c r="H19" s="363" t="s">
        <v>3603</v>
      </c>
      <c r="I19" s="414" t="s">
        <v>3604</v>
      </c>
      <c r="J19" s="364" t="s">
        <v>3582</v>
      </c>
      <c r="K19" s="365" t="s">
        <v>3527</v>
      </c>
      <c r="L19" s="380" t="s">
        <v>2487</v>
      </c>
      <c r="N19" s="464">
        <f>[1]pdc2019!$N19</f>
        <v>1069101.3899999999</v>
      </c>
      <c r="O19" s="464">
        <f>[1]pdc2019!$O19</f>
        <v>1200000</v>
      </c>
      <c r="P19" s="464">
        <f>[1]pdc2019!$P19</f>
        <v>998686.97333333327</v>
      </c>
      <c r="Q19" s="464">
        <f>[1]pdc2019!$V19</f>
        <v>1200000</v>
      </c>
      <c r="R19" s="464">
        <f>[1]pdc2019!$AB19</f>
        <v>1200000</v>
      </c>
      <c r="S19" s="464">
        <f>[1]pdc2019!$AE19</f>
        <v>1200000</v>
      </c>
      <c r="T19" s="507">
        <f t="shared" si="0"/>
        <v>130898.6100000001</v>
      </c>
      <c r="U19" s="505">
        <f t="shared" si="1"/>
        <v>0.12243797569096801</v>
      </c>
      <c r="V19" s="507">
        <f t="shared" si="2"/>
        <v>0</v>
      </c>
      <c r="W19" s="505">
        <f t="shared" si="3"/>
        <v>0</v>
      </c>
      <c r="X19" s="507">
        <f t="shared" si="4"/>
        <v>201313.02666666673</v>
      </c>
      <c r="Y19" s="505">
        <f t="shared" si="5"/>
        <v>0.20157770356685545</v>
      </c>
      <c r="AA19" s="508"/>
      <c r="AB19" s="508"/>
      <c r="AC19" s="508"/>
      <c r="AD19" s="508"/>
      <c r="AE19" s="508"/>
      <c r="AF19" s="508"/>
      <c r="AG19" s="508"/>
      <c r="AH19" s="508"/>
      <c r="AI19" s="508"/>
      <c r="AJ19" s="508"/>
      <c r="AK19" s="508"/>
    </row>
    <row r="20" spans="1:37" ht="21">
      <c r="A20" s="404" t="s">
        <v>2493</v>
      </c>
      <c r="B20" s="405" t="s">
        <v>3144</v>
      </c>
      <c r="C20" s="406" t="s">
        <v>3142</v>
      </c>
      <c r="D20" s="406" t="s">
        <v>3140</v>
      </c>
      <c r="E20" s="362" t="s">
        <v>2494</v>
      </c>
      <c r="F20" s="362" t="s">
        <v>5161</v>
      </c>
      <c r="G20" s="363"/>
      <c r="H20" s="363"/>
      <c r="I20" s="414"/>
      <c r="J20" s="364"/>
      <c r="K20" s="410"/>
      <c r="M20" s="411"/>
      <c r="N20" s="464">
        <f>[1]pdc2019!$N20</f>
        <v>0</v>
      </c>
      <c r="O20" s="464">
        <f>[1]pdc2019!$O20</f>
        <v>0</v>
      </c>
      <c r="P20" s="464">
        <f>[1]pdc2019!$P20</f>
        <v>0</v>
      </c>
      <c r="Q20" s="464">
        <f>[1]pdc2019!$V20</f>
        <v>0</v>
      </c>
      <c r="R20" s="464">
        <f>[1]pdc2019!$AB20</f>
        <v>0</v>
      </c>
      <c r="S20" s="464">
        <f>[1]pdc2019!$AE20</f>
        <v>0</v>
      </c>
      <c r="T20" s="507">
        <f t="shared" si="0"/>
        <v>0</v>
      </c>
      <c r="U20" s="505" t="str">
        <f t="shared" si="1"/>
        <v/>
      </c>
      <c r="V20" s="507">
        <f t="shared" si="2"/>
        <v>0</v>
      </c>
      <c r="W20" s="505" t="str">
        <f t="shared" si="3"/>
        <v/>
      </c>
      <c r="X20" s="507">
        <f t="shared" si="4"/>
        <v>0</v>
      </c>
      <c r="Y20" s="505" t="str">
        <f t="shared" si="5"/>
        <v/>
      </c>
      <c r="AA20" s="508"/>
      <c r="AB20" s="508"/>
      <c r="AC20" s="508"/>
      <c r="AD20" s="508"/>
      <c r="AE20" s="508"/>
      <c r="AF20" s="508"/>
      <c r="AG20" s="508"/>
      <c r="AH20" s="508"/>
      <c r="AI20" s="508"/>
      <c r="AJ20" s="508"/>
      <c r="AK20" s="508"/>
    </row>
    <row r="21" spans="1:37">
      <c r="A21" s="381" t="s">
        <v>3605</v>
      </c>
      <c r="B21" s="412" t="s">
        <v>3144</v>
      </c>
      <c r="C21" s="413" t="s">
        <v>3142</v>
      </c>
      <c r="D21" s="413" t="s">
        <v>1364</v>
      </c>
      <c r="E21" s="366" t="s">
        <v>3606</v>
      </c>
      <c r="F21" s="366" t="s">
        <v>3607</v>
      </c>
      <c r="G21" s="363" t="s">
        <v>1100</v>
      </c>
      <c r="H21" s="363" t="s">
        <v>3608</v>
      </c>
      <c r="I21" s="414" t="s">
        <v>3609</v>
      </c>
      <c r="J21" s="364" t="s">
        <v>3582</v>
      </c>
      <c r="K21" s="365" t="s">
        <v>3527</v>
      </c>
      <c r="L21" s="380" t="s">
        <v>2487</v>
      </c>
      <c r="N21" s="464">
        <f>[1]pdc2019!$N21</f>
        <v>9431155.25</v>
      </c>
      <c r="O21" s="464">
        <f>[1]pdc2019!$O21</f>
        <v>9965142.4900000002</v>
      </c>
      <c r="P21" s="464">
        <f>[1]pdc2019!$P21</f>
        <v>8505004.7999999989</v>
      </c>
      <c r="Q21" s="464">
        <f>[1]pdc2019!$V21</f>
        <v>11625408.65</v>
      </c>
      <c r="R21" s="464">
        <f>[1]pdc2019!$AB21</f>
        <v>11650000</v>
      </c>
      <c r="S21" s="464">
        <f>[1]pdc2019!$AE21</f>
        <v>11650000</v>
      </c>
      <c r="T21" s="507">
        <f t="shared" si="0"/>
        <v>2194253.4000000004</v>
      </c>
      <c r="U21" s="505">
        <f t="shared" si="1"/>
        <v>0.23266008689656556</v>
      </c>
      <c r="V21" s="507">
        <f t="shared" si="2"/>
        <v>1660266.1600000001</v>
      </c>
      <c r="W21" s="505">
        <f t="shared" si="3"/>
        <v>0.16660736779891244</v>
      </c>
      <c r="X21" s="507">
        <f t="shared" si="4"/>
        <v>3120403.8500000015</v>
      </c>
      <c r="Y21" s="505">
        <f t="shared" si="5"/>
        <v>0.36689031027942537</v>
      </c>
      <c r="AA21" s="508"/>
      <c r="AB21" s="508"/>
      <c r="AC21" s="508"/>
      <c r="AD21" s="508"/>
      <c r="AE21" s="508"/>
      <c r="AF21" s="508"/>
      <c r="AG21" s="508"/>
      <c r="AH21" s="508"/>
      <c r="AI21" s="508"/>
      <c r="AJ21" s="508"/>
      <c r="AK21" s="508"/>
    </row>
    <row r="22" spans="1:37" ht="21">
      <c r="A22" s="404" t="s">
        <v>3610</v>
      </c>
      <c r="B22" s="405" t="s">
        <v>3144</v>
      </c>
      <c r="C22" s="406" t="s">
        <v>2531</v>
      </c>
      <c r="D22" s="406" t="s">
        <v>3140</v>
      </c>
      <c r="E22" s="362" t="s">
        <v>3611</v>
      </c>
      <c r="F22" s="362" t="s">
        <v>3614</v>
      </c>
      <c r="G22" s="363"/>
      <c r="H22" s="363"/>
      <c r="I22" s="414"/>
      <c r="J22" s="364"/>
      <c r="K22" s="365"/>
      <c r="N22" s="464">
        <f>[1]pdc2019!$N22</f>
        <v>0</v>
      </c>
      <c r="O22" s="464">
        <f>[1]pdc2019!$O22</f>
        <v>0</v>
      </c>
      <c r="P22" s="464">
        <f>[1]pdc2019!$P22</f>
        <v>0</v>
      </c>
      <c r="Q22" s="464">
        <f>[1]pdc2019!$V22</f>
        <v>0</v>
      </c>
      <c r="R22" s="464">
        <f>[1]pdc2019!$AB22</f>
        <v>0</v>
      </c>
      <c r="S22" s="464">
        <f>[1]pdc2019!$AE22</f>
        <v>0</v>
      </c>
      <c r="T22" s="507">
        <f t="shared" si="0"/>
        <v>0</v>
      </c>
      <c r="U22" s="505" t="str">
        <f t="shared" si="1"/>
        <v/>
      </c>
      <c r="V22" s="507">
        <f t="shared" si="2"/>
        <v>0</v>
      </c>
      <c r="W22" s="505" t="str">
        <f t="shared" si="3"/>
        <v/>
      </c>
      <c r="X22" s="507">
        <f t="shared" si="4"/>
        <v>0</v>
      </c>
      <c r="Y22" s="505" t="str">
        <f t="shared" si="5"/>
        <v/>
      </c>
      <c r="AA22" s="508"/>
      <c r="AB22" s="508"/>
      <c r="AC22" s="508"/>
      <c r="AD22" s="508"/>
      <c r="AE22" s="508"/>
      <c r="AF22" s="508"/>
      <c r="AG22" s="508"/>
      <c r="AH22" s="508"/>
      <c r="AI22" s="508"/>
      <c r="AJ22" s="508"/>
      <c r="AK22" s="508"/>
    </row>
    <row r="23" spans="1:37">
      <c r="A23" s="381" t="s">
        <v>3612</v>
      </c>
      <c r="B23" s="412" t="s">
        <v>3144</v>
      </c>
      <c r="C23" s="413" t="s">
        <v>2531</v>
      </c>
      <c r="D23" s="413" t="s">
        <v>3138</v>
      </c>
      <c r="E23" s="366" t="s">
        <v>3613</v>
      </c>
      <c r="F23" s="366" t="s">
        <v>3614</v>
      </c>
      <c r="G23" s="363" t="s">
        <v>1102</v>
      </c>
      <c r="H23" s="363" t="s">
        <v>3615</v>
      </c>
      <c r="I23" s="414" t="s">
        <v>2447</v>
      </c>
      <c r="J23" s="364" t="s">
        <v>3582</v>
      </c>
      <c r="K23" s="365" t="s">
        <v>3527</v>
      </c>
      <c r="L23" s="380" t="s">
        <v>2487</v>
      </c>
      <c r="N23" s="464">
        <f>[1]pdc2019!$N23</f>
        <v>148915.80000000002</v>
      </c>
      <c r="O23" s="464">
        <f>[1]pdc2019!$O23</f>
        <v>150000</v>
      </c>
      <c r="P23" s="464">
        <f>[1]pdc2019!$P23</f>
        <v>116687.46666666667</v>
      </c>
      <c r="Q23" s="464">
        <f>[1]pdc2019!$V23</f>
        <v>150000</v>
      </c>
      <c r="R23" s="464">
        <f>[1]pdc2019!$AB23</f>
        <v>150000</v>
      </c>
      <c r="S23" s="464">
        <f>[1]pdc2019!$AE23</f>
        <v>150000</v>
      </c>
      <c r="T23" s="507">
        <f t="shared" si="0"/>
        <v>1084.1999999999825</v>
      </c>
      <c r="U23" s="505">
        <f t="shared" si="1"/>
        <v>7.2806243528220809E-3</v>
      </c>
      <c r="V23" s="507">
        <f t="shared" si="2"/>
        <v>0</v>
      </c>
      <c r="W23" s="505">
        <f t="shared" si="3"/>
        <v>0</v>
      </c>
      <c r="X23" s="507">
        <f t="shared" si="4"/>
        <v>33312.533333333326</v>
      </c>
      <c r="Y23" s="505">
        <f t="shared" si="5"/>
        <v>0.28548510208465683</v>
      </c>
      <c r="AA23" s="508"/>
      <c r="AB23" s="508"/>
      <c r="AC23" s="508"/>
      <c r="AD23" s="508"/>
      <c r="AE23" s="508"/>
      <c r="AF23" s="508"/>
      <c r="AG23" s="508"/>
      <c r="AH23" s="508"/>
      <c r="AI23" s="508"/>
      <c r="AJ23" s="508"/>
      <c r="AK23" s="508"/>
    </row>
    <row r="24" spans="1:37" ht="21">
      <c r="A24" s="404" t="s">
        <v>3616</v>
      </c>
      <c r="B24" s="405" t="s">
        <v>3144</v>
      </c>
      <c r="C24" s="406" t="s">
        <v>1249</v>
      </c>
      <c r="D24" s="406" t="s">
        <v>3140</v>
      </c>
      <c r="E24" s="362" t="s">
        <v>3617</v>
      </c>
      <c r="F24" s="362" t="s">
        <v>3618</v>
      </c>
      <c r="G24" s="419"/>
      <c r="H24" s="419"/>
      <c r="I24" s="420"/>
      <c r="J24" s="409"/>
      <c r="K24" s="410"/>
      <c r="M24" s="411"/>
      <c r="N24" s="464">
        <f>[1]pdc2019!$N24</f>
        <v>0</v>
      </c>
      <c r="O24" s="464">
        <f>[1]pdc2019!$O24</f>
        <v>0</v>
      </c>
      <c r="P24" s="464">
        <f>[1]pdc2019!$P24</f>
        <v>0</v>
      </c>
      <c r="Q24" s="464">
        <f>[1]pdc2019!$V24</f>
        <v>0</v>
      </c>
      <c r="R24" s="464">
        <f>[1]pdc2019!$AB24</f>
        <v>0</v>
      </c>
      <c r="S24" s="464">
        <f>[1]pdc2019!$AE24</f>
        <v>0</v>
      </c>
      <c r="T24" s="507">
        <f t="shared" si="0"/>
        <v>0</v>
      </c>
      <c r="U24" s="505" t="str">
        <f t="shared" si="1"/>
        <v/>
      </c>
      <c r="V24" s="507">
        <f t="shared" si="2"/>
        <v>0</v>
      </c>
      <c r="W24" s="505" t="str">
        <f t="shared" si="3"/>
        <v/>
      </c>
      <c r="X24" s="507">
        <f t="shared" si="4"/>
        <v>0</v>
      </c>
      <c r="Y24" s="505" t="str">
        <f t="shared" si="5"/>
        <v/>
      </c>
      <c r="AA24" s="508"/>
      <c r="AB24" s="508"/>
      <c r="AC24" s="508"/>
      <c r="AD24" s="508"/>
      <c r="AE24" s="508"/>
      <c r="AF24" s="508"/>
      <c r="AG24" s="508"/>
      <c r="AH24" s="508"/>
      <c r="AI24" s="508"/>
      <c r="AJ24" s="508"/>
      <c r="AK24" s="508"/>
    </row>
    <row r="25" spans="1:37">
      <c r="A25" s="381" t="s">
        <v>3619</v>
      </c>
      <c r="B25" s="412" t="s">
        <v>3144</v>
      </c>
      <c r="C25" s="413" t="s">
        <v>1249</v>
      </c>
      <c r="D25" s="413" t="s">
        <v>3138</v>
      </c>
      <c r="E25" s="366" t="s">
        <v>3617</v>
      </c>
      <c r="F25" s="366" t="s">
        <v>3618</v>
      </c>
      <c r="G25" s="363" t="s">
        <v>1092</v>
      </c>
      <c r="H25" s="363" t="s">
        <v>3620</v>
      </c>
      <c r="I25" s="414" t="s">
        <v>2444</v>
      </c>
      <c r="J25" s="364" t="s">
        <v>3582</v>
      </c>
      <c r="K25" s="365" t="s">
        <v>3527</v>
      </c>
      <c r="L25" s="380" t="s">
        <v>2487</v>
      </c>
      <c r="N25" s="464">
        <f>[1]pdc2019!$N25</f>
        <v>67009797.68999999</v>
      </c>
      <c r="O25" s="464">
        <f>[1]pdc2019!$O25</f>
        <v>67300000</v>
      </c>
      <c r="P25" s="464">
        <f>[1]pdc2019!$P25</f>
        <v>69443707.790000007</v>
      </c>
      <c r="Q25" s="464">
        <f>[1]pdc2019!$V25</f>
        <v>70738000</v>
      </c>
      <c r="R25" s="464">
        <f>[1]pdc2019!$AB25</f>
        <v>75618000</v>
      </c>
      <c r="S25" s="464">
        <f>[1]pdc2019!$AE25</f>
        <v>80155080</v>
      </c>
      <c r="T25" s="507">
        <f t="shared" si="0"/>
        <v>3728202.3100000098</v>
      </c>
      <c r="U25" s="505">
        <f t="shared" si="1"/>
        <v>5.5636674613574862E-2</v>
      </c>
      <c r="V25" s="507">
        <f t="shared" si="2"/>
        <v>3438000</v>
      </c>
      <c r="W25" s="505">
        <f t="shared" si="3"/>
        <v>5.1084695393759288E-2</v>
      </c>
      <c r="X25" s="507">
        <f t="shared" si="4"/>
        <v>1294292.2099999934</v>
      </c>
      <c r="Y25" s="505">
        <f t="shared" si="5"/>
        <v>1.8638005532682307E-2</v>
      </c>
      <c r="AA25" s="508"/>
      <c r="AB25" s="508"/>
      <c r="AC25" s="508"/>
      <c r="AD25" s="508"/>
      <c r="AE25" s="508"/>
      <c r="AF25" s="508"/>
      <c r="AG25" s="508"/>
      <c r="AH25" s="508"/>
      <c r="AI25" s="508"/>
      <c r="AJ25" s="508"/>
      <c r="AK25" s="508"/>
    </row>
    <row r="26" spans="1:37">
      <c r="A26" s="381" t="s">
        <v>3621</v>
      </c>
      <c r="B26" s="412" t="s">
        <v>3144</v>
      </c>
      <c r="C26" s="413" t="s">
        <v>1249</v>
      </c>
      <c r="D26" s="413" t="s">
        <v>3148</v>
      </c>
      <c r="E26" s="366" t="s">
        <v>3622</v>
      </c>
      <c r="F26" s="366" t="s">
        <v>3623</v>
      </c>
      <c r="G26" s="363" t="s">
        <v>1094</v>
      </c>
      <c r="H26" s="363" t="s">
        <v>3624</v>
      </c>
      <c r="I26" s="414" t="s">
        <v>3625</v>
      </c>
      <c r="J26" s="364" t="s">
        <v>3582</v>
      </c>
      <c r="K26" s="365" t="s">
        <v>3527</v>
      </c>
      <c r="L26" s="380" t="s">
        <v>2487</v>
      </c>
      <c r="N26" s="464">
        <f>[1]pdc2019!$N26</f>
        <v>3583015.4000000004</v>
      </c>
      <c r="O26" s="464">
        <f>[1]pdc2019!$O26</f>
        <v>3400000</v>
      </c>
      <c r="P26" s="464">
        <f>[1]pdc2019!$P26</f>
        <v>3170488.1</v>
      </c>
      <c r="Q26" s="464">
        <f>[1]pdc2019!$V26</f>
        <v>3700000</v>
      </c>
      <c r="R26" s="464">
        <f>[1]pdc2019!$AB26</f>
        <v>3900000</v>
      </c>
      <c r="S26" s="464">
        <f>[1]pdc2019!$AE26</f>
        <v>4100000</v>
      </c>
      <c r="T26" s="507">
        <f t="shared" si="0"/>
        <v>116984.59999999963</v>
      </c>
      <c r="U26" s="505">
        <f t="shared" si="1"/>
        <v>3.2649761985393537E-2</v>
      </c>
      <c r="V26" s="507">
        <f t="shared" si="2"/>
        <v>300000</v>
      </c>
      <c r="W26" s="505">
        <f t="shared" si="3"/>
        <v>8.8235294117647065E-2</v>
      </c>
      <c r="X26" s="507">
        <f t="shared" si="4"/>
        <v>529511.89999999991</v>
      </c>
      <c r="Y26" s="505">
        <f t="shared" si="5"/>
        <v>0.16701273851177675</v>
      </c>
      <c r="AA26" s="508"/>
      <c r="AB26" s="508"/>
      <c r="AC26" s="508"/>
      <c r="AD26" s="508"/>
      <c r="AE26" s="508"/>
      <c r="AF26" s="508"/>
      <c r="AG26" s="508"/>
      <c r="AH26" s="508"/>
      <c r="AI26" s="508"/>
      <c r="AJ26" s="508"/>
      <c r="AK26" s="508"/>
    </row>
    <row r="27" spans="1:37">
      <c r="A27" s="381" t="s">
        <v>3626</v>
      </c>
      <c r="B27" s="412" t="s">
        <v>3144</v>
      </c>
      <c r="C27" s="413" t="s">
        <v>1249</v>
      </c>
      <c r="D27" s="413" t="s">
        <v>2607</v>
      </c>
      <c r="E27" s="366" t="s">
        <v>3627</v>
      </c>
      <c r="F27" s="366" t="s">
        <v>3628</v>
      </c>
      <c r="G27" s="363" t="s">
        <v>1096</v>
      </c>
      <c r="H27" s="363" t="s">
        <v>3629</v>
      </c>
      <c r="I27" s="414" t="s">
        <v>3630</v>
      </c>
      <c r="J27" s="364" t="s">
        <v>3582</v>
      </c>
      <c r="K27" s="365" t="s">
        <v>3527</v>
      </c>
      <c r="L27" s="380" t="s">
        <v>2487</v>
      </c>
      <c r="N27" s="464">
        <f>[1]pdc2019!$N27</f>
        <v>20628969.289999999</v>
      </c>
      <c r="O27" s="464">
        <f>[1]pdc2019!$O27</f>
        <v>20850000</v>
      </c>
      <c r="P27" s="464">
        <f>[1]pdc2019!$P27</f>
        <v>20853891.640000001</v>
      </c>
      <c r="Q27" s="464">
        <f>[1]pdc2019!$V27</f>
        <v>23320500</v>
      </c>
      <c r="R27" s="464">
        <f>[1]pdc2019!$AB27</f>
        <v>23594765</v>
      </c>
      <c r="S27" s="464">
        <f>[1]pdc2019!$AE27</f>
        <v>24398358</v>
      </c>
      <c r="T27" s="507">
        <f t="shared" si="0"/>
        <v>2691530.7100000009</v>
      </c>
      <c r="U27" s="505">
        <f t="shared" si="1"/>
        <v>0.13047334901529639</v>
      </c>
      <c r="V27" s="507">
        <f t="shared" si="2"/>
        <v>2470500</v>
      </c>
      <c r="W27" s="505">
        <f t="shared" si="3"/>
        <v>0.11848920863309352</v>
      </c>
      <c r="X27" s="507">
        <f t="shared" si="4"/>
        <v>2466608.3599999994</v>
      </c>
      <c r="Y27" s="505">
        <f t="shared" si="5"/>
        <v>0.11828048225151319</v>
      </c>
      <c r="AA27" s="508"/>
      <c r="AB27" s="509"/>
      <c r="AC27" s="508"/>
      <c r="AD27" s="508"/>
      <c r="AE27" s="508"/>
      <c r="AF27" s="508"/>
      <c r="AG27" s="508"/>
      <c r="AH27" s="508"/>
      <c r="AI27" s="508"/>
      <c r="AJ27" s="508"/>
      <c r="AK27" s="508"/>
    </row>
    <row r="28" spans="1:37" ht="31.5">
      <c r="A28" s="381" t="s">
        <v>4551</v>
      </c>
      <c r="B28" s="412" t="s">
        <v>3144</v>
      </c>
      <c r="C28" s="413" t="s">
        <v>1249</v>
      </c>
      <c r="D28" s="413" t="s">
        <v>1538</v>
      </c>
      <c r="E28" s="366" t="s">
        <v>4552</v>
      </c>
      <c r="F28" s="366" t="s">
        <v>5308</v>
      </c>
      <c r="G28" s="363" t="s">
        <v>1096</v>
      </c>
      <c r="H28" s="363" t="s">
        <v>3629</v>
      </c>
      <c r="I28" s="414" t="s">
        <v>3630</v>
      </c>
      <c r="J28" s="364" t="s">
        <v>3582</v>
      </c>
      <c r="K28" s="365" t="s">
        <v>3527</v>
      </c>
      <c r="L28" s="380" t="s">
        <v>2487</v>
      </c>
      <c r="N28" s="464">
        <f>[1]pdc2019!$N28</f>
        <v>884628.25</v>
      </c>
      <c r="O28" s="464">
        <f>[1]pdc2019!$O28</f>
        <v>3000000</v>
      </c>
      <c r="P28" s="464">
        <f>[1]pdc2019!$P28</f>
        <v>1540198.75</v>
      </c>
      <c r="Q28" s="464">
        <f>[1]pdc2019!$V28</f>
        <v>3000000</v>
      </c>
      <c r="R28" s="464">
        <f>[1]pdc2019!$AB28</f>
        <v>3000000</v>
      </c>
      <c r="S28" s="464">
        <f>[1]pdc2019!$AE28</f>
        <v>3000000</v>
      </c>
      <c r="T28" s="507">
        <f t="shared" si="0"/>
        <v>2115371.75</v>
      </c>
      <c r="U28" s="505">
        <f t="shared" si="1"/>
        <v>2.3912550271823219</v>
      </c>
      <c r="V28" s="507">
        <f t="shared" si="2"/>
        <v>0</v>
      </c>
      <c r="W28" s="505">
        <f t="shared" si="3"/>
        <v>0</v>
      </c>
      <c r="X28" s="507">
        <f t="shared" si="4"/>
        <v>1459801.25</v>
      </c>
      <c r="Y28" s="505">
        <f t="shared" si="5"/>
        <v>0.94780056794618228</v>
      </c>
      <c r="AA28" s="508"/>
      <c r="AB28" s="508"/>
      <c r="AC28" s="508"/>
      <c r="AD28" s="508"/>
      <c r="AE28" s="508"/>
      <c r="AF28" s="508"/>
      <c r="AG28" s="508"/>
      <c r="AH28" s="508"/>
      <c r="AI28" s="508"/>
      <c r="AJ28" s="508"/>
      <c r="AK28" s="508"/>
    </row>
    <row r="29" spans="1:37" ht="21">
      <c r="A29" s="404" t="s">
        <v>2495</v>
      </c>
      <c r="B29" s="405" t="s">
        <v>3144</v>
      </c>
      <c r="C29" s="406" t="s">
        <v>3149</v>
      </c>
      <c r="D29" s="406" t="s">
        <v>3140</v>
      </c>
      <c r="E29" s="362" t="s">
        <v>3059</v>
      </c>
      <c r="F29" s="362" t="s">
        <v>5162</v>
      </c>
      <c r="G29" s="363"/>
      <c r="H29" s="363"/>
      <c r="I29" s="414"/>
      <c r="J29" s="409"/>
      <c r="K29" s="410"/>
      <c r="M29" s="411"/>
      <c r="N29" s="464">
        <f>[1]pdc2019!$N29</f>
        <v>0</v>
      </c>
      <c r="O29" s="464">
        <f>[1]pdc2019!$O29</f>
        <v>0</v>
      </c>
      <c r="P29" s="464">
        <f>[1]pdc2019!$P29</f>
        <v>0</v>
      </c>
      <c r="Q29" s="464">
        <f>[1]pdc2019!$V29</f>
        <v>0</v>
      </c>
      <c r="R29" s="464">
        <f>[1]pdc2019!$AB29</f>
        <v>0</v>
      </c>
      <c r="S29" s="464">
        <f>[1]pdc2019!$AE29</f>
        <v>0</v>
      </c>
      <c r="T29" s="507">
        <f t="shared" si="0"/>
        <v>0</v>
      </c>
      <c r="U29" s="505" t="str">
        <f t="shared" si="1"/>
        <v/>
      </c>
      <c r="V29" s="507">
        <f t="shared" si="2"/>
        <v>0</v>
      </c>
      <c r="W29" s="505" t="str">
        <f t="shared" si="3"/>
        <v/>
      </c>
      <c r="X29" s="507">
        <f t="shared" si="4"/>
        <v>0</v>
      </c>
      <c r="Y29" s="505" t="str">
        <f t="shared" si="5"/>
        <v/>
      </c>
      <c r="AA29" s="508"/>
      <c r="AB29" s="508"/>
      <c r="AC29" s="508"/>
      <c r="AD29" s="508"/>
      <c r="AE29" s="508"/>
      <c r="AF29" s="508"/>
      <c r="AG29" s="508"/>
      <c r="AH29" s="508"/>
      <c r="AI29" s="508"/>
      <c r="AJ29" s="508"/>
      <c r="AK29" s="508"/>
    </row>
    <row r="30" spans="1:37">
      <c r="A30" s="381" t="s">
        <v>3060</v>
      </c>
      <c r="B30" s="412" t="s">
        <v>3144</v>
      </c>
      <c r="C30" s="413" t="s">
        <v>3149</v>
      </c>
      <c r="D30" s="413" t="s">
        <v>3138</v>
      </c>
      <c r="E30" s="366" t="s">
        <v>4316</v>
      </c>
      <c r="F30" s="366" t="s">
        <v>5163</v>
      </c>
      <c r="G30" s="363" t="s">
        <v>1104</v>
      </c>
      <c r="H30" s="363" t="s">
        <v>2957</v>
      </c>
      <c r="I30" s="414" t="s">
        <v>2449</v>
      </c>
      <c r="J30" s="364" t="s">
        <v>3582</v>
      </c>
      <c r="K30" s="365" t="s">
        <v>3527</v>
      </c>
      <c r="L30" s="380" t="s">
        <v>2487</v>
      </c>
      <c r="N30" s="464">
        <f>[1]pdc2019!$N30</f>
        <v>43783.729999999996</v>
      </c>
      <c r="O30" s="464">
        <f>[1]pdc2019!$O30</f>
        <v>58000</v>
      </c>
      <c r="P30" s="464">
        <f>[1]pdc2019!$P30</f>
        <v>12580.266666666668</v>
      </c>
      <c r="Q30" s="464">
        <f>[1]pdc2019!$V30</f>
        <v>93000</v>
      </c>
      <c r="R30" s="464">
        <f>[1]pdc2019!$AB30</f>
        <v>98000</v>
      </c>
      <c r="S30" s="464">
        <f>[1]pdc2019!$AE30</f>
        <v>98000</v>
      </c>
      <c r="T30" s="507">
        <f t="shared" si="0"/>
        <v>49216.270000000004</v>
      </c>
      <c r="U30" s="505">
        <f t="shared" si="1"/>
        <v>1.1240766832793827</v>
      </c>
      <c r="V30" s="507">
        <f t="shared" si="2"/>
        <v>35000</v>
      </c>
      <c r="W30" s="505">
        <f t="shared" si="3"/>
        <v>0.60344827586206895</v>
      </c>
      <c r="X30" s="507">
        <f t="shared" si="4"/>
        <v>80419.733333333337</v>
      </c>
      <c r="Y30" s="505">
        <f t="shared" si="5"/>
        <v>6.3925301000508732</v>
      </c>
      <c r="AA30" s="508"/>
      <c r="AB30" s="508"/>
      <c r="AC30" s="508"/>
      <c r="AD30" s="508"/>
      <c r="AE30" s="508"/>
      <c r="AF30" s="508"/>
      <c r="AG30" s="508"/>
      <c r="AH30" s="508"/>
      <c r="AI30" s="508"/>
      <c r="AJ30" s="508"/>
      <c r="AK30" s="508"/>
    </row>
    <row r="31" spans="1:37" ht="21">
      <c r="A31" s="404" t="s">
        <v>2958</v>
      </c>
      <c r="B31" s="405" t="s">
        <v>3144</v>
      </c>
      <c r="C31" s="406" t="s">
        <v>2117</v>
      </c>
      <c r="D31" s="406" t="s">
        <v>3140</v>
      </c>
      <c r="E31" s="362" t="s">
        <v>2959</v>
      </c>
      <c r="F31" s="362" t="s">
        <v>5164</v>
      </c>
      <c r="G31" s="419"/>
      <c r="H31" s="419"/>
      <c r="I31" s="420"/>
      <c r="J31" s="409"/>
      <c r="K31" s="410"/>
      <c r="M31" s="411"/>
      <c r="N31" s="464">
        <f>[1]pdc2019!$N31</f>
        <v>0</v>
      </c>
      <c r="O31" s="464">
        <f>[1]pdc2019!$O31</f>
        <v>0</v>
      </c>
      <c r="P31" s="464">
        <f>[1]pdc2019!$P31</f>
        <v>0</v>
      </c>
      <c r="Q31" s="464">
        <f>[1]pdc2019!$V31</f>
        <v>0</v>
      </c>
      <c r="R31" s="464">
        <f>[1]pdc2019!$AB31</f>
        <v>0</v>
      </c>
      <c r="S31" s="464">
        <f>[1]pdc2019!$AE31</f>
        <v>2500000</v>
      </c>
      <c r="T31" s="507">
        <f t="shared" si="0"/>
        <v>0</v>
      </c>
      <c r="U31" s="505" t="str">
        <f t="shared" si="1"/>
        <v/>
      </c>
      <c r="V31" s="507">
        <f t="shared" si="2"/>
        <v>0</v>
      </c>
      <c r="W31" s="505" t="str">
        <f t="shared" si="3"/>
        <v/>
      </c>
      <c r="X31" s="507">
        <f t="shared" si="4"/>
        <v>0</v>
      </c>
      <c r="Y31" s="505" t="str">
        <f t="shared" si="5"/>
        <v/>
      </c>
      <c r="AA31" s="508"/>
      <c r="AB31" s="508"/>
      <c r="AC31" s="508"/>
      <c r="AD31" s="508"/>
      <c r="AE31" s="508"/>
      <c r="AF31" s="508"/>
      <c r="AG31" s="508"/>
      <c r="AH31" s="508"/>
      <c r="AI31" s="508"/>
      <c r="AJ31" s="508"/>
      <c r="AK31" s="508"/>
    </row>
    <row r="32" spans="1:37">
      <c r="A32" s="381" t="s">
        <v>2960</v>
      </c>
      <c r="B32" s="412" t="s">
        <v>3144</v>
      </c>
      <c r="C32" s="413" t="s">
        <v>2117</v>
      </c>
      <c r="D32" s="413" t="s">
        <v>3138</v>
      </c>
      <c r="E32" s="366" t="s">
        <v>2959</v>
      </c>
      <c r="F32" s="366" t="s">
        <v>5164</v>
      </c>
      <c r="G32" s="363" t="s">
        <v>1106</v>
      </c>
      <c r="H32" s="363" t="s">
        <v>2961</v>
      </c>
      <c r="I32" s="414" t="s">
        <v>2114</v>
      </c>
      <c r="J32" s="364" t="s">
        <v>3582</v>
      </c>
      <c r="K32" s="365" t="s">
        <v>3527</v>
      </c>
      <c r="L32" s="380" t="s">
        <v>2487</v>
      </c>
      <c r="N32" s="464">
        <f>[1]pdc2019!$N32</f>
        <v>2128023.2000000002</v>
      </c>
      <c r="O32" s="464">
        <f>[1]pdc2019!$O32</f>
        <v>1880000</v>
      </c>
      <c r="P32" s="464">
        <f>[1]pdc2019!$P32</f>
        <v>2328737.2666666666</v>
      </c>
      <c r="Q32" s="464">
        <f>[1]pdc2019!$V32</f>
        <v>2500000</v>
      </c>
      <c r="R32" s="464">
        <f>[1]pdc2019!$AB32</f>
        <v>2500000</v>
      </c>
      <c r="S32" s="464">
        <f>[1]pdc2019!$AE32</f>
        <v>2500000</v>
      </c>
      <c r="T32" s="507">
        <f t="shared" si="0"/>
        <v>371976.79999999981</v>
      </c>
      <c r="U32" s="505">
        <f t="shared" si="1"/>
        <v>0.17479922211374377</v>
      </c>
      <c r="V32" s="507">
        <f t="shared" si="2"/>
        <v>620000</v>
      </c>
      <c r="W32" s="505">
        <f t="shared" si="3"/>
        <v>0.32978723404255317</v>
      </c>
      <c r="X32" s="507">
        <f t="shared" si="4"/>
        <v>171262.7333333334</v>
      </c>
      <c r="Y32" s="505">
        <f t="shared" si="5"/>
        <v>7.3543175430209579E-2</v>
      </c>
      <c r="AA32" s="508"/>
      <c r="AB32" s="510"/>
      <c r="AC32" s="508"/>
      <c r="AD32" s="508"/>
      <c r="AE32" s="508"/>
      <c r="AF32" s="508"/>
      <c r="AG32" s="508"/>
      <c r="AH32" s="508"/>
      <c r="AI32" s="508"/>
      <c r="AJ32" s="508"/>
      <c r="AK32" s="508"/>
    </row>
    <row r="33" spans="1:37" ht="31.5">
      <c r="A33" s="381" t="s">
        <v>5862</v>
      </c>
      <c r="B33" s="412" t="s">
        <v>3144</v>
      </c>
      <c r="C33" s="413" t="s">
        <v>2117</v>
      </c>
      <c r="D33" s="413" t="s">
        <v>3148</v>
      </c>
      <c r="E33" s="366" t="s">
        <v>5863</v>
      </c>
      <c r="F33" s="366" t="s">
        <v>5864</v>
      </c>
      <c r="G33" s="363" t="s">
        <v>1106</v>
      </c>
      <c r="H33" s="363" t="s">
        <v>2961</v>
      </c>
      <c r="I33" s="414" t="s">
        <v>2114</v>
      </c>
      <c r="J33" s="364" t="s">
        <v>3582</v>
      </c>
      <c r="K33" s="365" t="s">
        <v>3527</v>
      </c>
      <c r="L33" s="380" t="s">
        <v>2487</v>
      </c>
      <c r="N33" s="464">
        <f>[1]pdc2019!$N33</f>
        <v>0</v>
      </c>
      <c r="O33" s="464">
        <f>[1]pdc2019!$O33</f>
        <v>0</v>
      </c>
      <c r="P33" s="464">
        <f>[1]pdc2019!$P33</f>
        <v>0</v>
      </c>
      <c r="Q33" s="464">
        <f>[1]pdc2019!$V33</f>
        <v>0</v>
      </c>
      <c r="R33" s="464">
        <f>[1]pdc2019!$AB33</f>
        <v>0</v>
      </c>
      <c r="S33" s="464">
        <f>[1]pdc2019!$AE33</f>
        <v>0</v>
      </c>
      <c r="T33" s="507">
        <f t="shared" si="0"/>
        <v>0</v>
      </c>
      <c r="U33" s="505" t="str">
        <f t="shared" si="1"/>
        <v/>
      </c>
      <c r="V33" s="507">
        <f t="shared" si="2"/>
        <v>0</v>
      </c>
      <c r="W33" s="505" t="str">
        <f t="shared" si="3"/>
        <v/>
      </c>
      <c r="X33" s="507">
        <f t="shared" si="4"/>
        <v>0</v>
      </c>
      <c r="Y33" s="505" t="str">
        <f t="shared" si="5"/>
        <v/>
      </c>
      <c r="AA33" s="508"/>
      <c r="AB33" s="510"/>
      <c r="AC33" s="508"/>
      <c r="AD33" s="508"/>
      <c r="AE33" s="508"/>
      <c r="AF33" s="508"/>
      <c r="AG33" s="508"/>
      <c r="AH33" s="508"/>
      <c r="AI33" s="508"/>
      <c r="AJ33" s="508"/>
      <c r="AK33" s="508"/>
    </row>
    <row r="34" spans="1:37" ht="21">
      <c r="A34" s="399" t="s">
        <v>3061</v>
      </c>
      <c r="B34" s="400" t="s">
        <v>2727</v>
      </c>
      <c r="C34" s="401" t="s">
        <v>3139</v>
      </c>
      <c r="D34" s="401" t="s">
        <v>3140</v>
      </c>
      <c r="E34" s="358" t="s">
        <v>3062</v>
      </c>
      <c r="F34" s="358" t="s">
        <v>5165</v>
      </c>
      <c r="G34" s="359"/>
      <c r="H34" s="359"/>
      <c r="I34" s="402"/>
      <c r="J34" s="360"/>
      <c r="K34" s="361"/>
      <c r="L34" s="403"/>
      <c r="N34" s="464">
        <f>[1]pdc2019!$N34</f>
        <v>0</v>
      </c>
      <c r="O34" s="464">
        <f>[1]pdc2019!$O34</f>
        <v>0</v>
      </c>
      <c r="P34" s="464">
        <f>[1]pdc2019!$P34</f>
        <v>0</v>
      </c>
      <c r="Q34" s="464">
        <f>[1]pdc2019!$V34</f>
        <v>0</v>
      </c>
      <c r="R34" s="464">
        <f>[1]pdc2019!$AB34</f>
        <v>0</v>
      </c>
      <c r="S34" s="464">
        <f>[1]pdc2019!$AE34</f>
        <v>0</v>
      </c>
      <c r="T34" s="507">
        <f t="shared" si="0"/>
        <v>0</v>
      </c>
      <c r="U34" s="505" t="str">
        <f t="shared" si="1"/>
        <v/>
      </c>
      <c r="V34" s="507">
        <f t="shared" si="2"/>
        <v>0</v>
      </c>
      <c r="W34" s="505" t="str">
        <f t="shared" si="3"/>
        <v/>
      </c>
      <c r="X34" s="507">
        <f t="shared" si="4"/>
        <v>0</v>
      </c>
      <c r="Y34" s="505" t="str">
        <f t="shared" si="5"/>
        <v/>
      </c>
      <c r="AA34" s="508"/>
      <c r="AB34" s="508"/>
      <c r="AC34" s="508"/>
      <c r="AD34" s="508"/>
      <c r="AE34" s="508"/>
      <c r="AF34" s="508"/>
      <c r="AG34" s="508"/>
      <c r="AH34" s="508"/>
      <c r="AI34" s="508"/>
      <c r="AJ34" s="508"/>
      <c r="AK34" s="508"/>
    </row>
    <row r="35" spans="1:37" ht="21">
      <c r="A35" s="404" t="s">
        <v>3063</v>
      </c>
      <c r="B35" s="405" t="s">
        <v>2727</v>
      </c>
      <c r="C35" s="406" t="s">
        <v>3141</v>
      </c>
      <c r="D35" s="406" t="s">
        <v>3140</v>
      </c>
      <c r="E35" s="362" t="s">
        <v>3065</v>
      </c>
      <c r="F35" s="362" t="s">
        <v>3064</v>
      </c>
      <c r="G35" s="363"/>
      <c r="H35" s="363"/>
      <c r="I35" s="414"/>
      <c r="J35" s="364"/>
      <c r="K35" s="365"/>
      <c r="N35" s="464">
        <f>[1]pdc2019!$N35</f>
        <v>0</v>
      </c>
      <c r="O35" s="464">
        <f>[1]pdc2019!$O35</f>
        <v>0</v>
      </c>
      <c r="P35" s="464">
        <f>[1]pdc2019!$P35</f>
        <v>0</v>
      </c>
      <c r="Q35" s="464">
        <f>[1]pdc2019!$V35</f>
        <v>0</v>
      </c>
      <c r="R35" s="464">
        <f>[1]pdc2019!$AB35</f>
        <v>0</v>
      </c>
      <c r="S35" s="464">
        <f>[1]pdc2019!$AE35</f>
        <v>0</v>
      </c>
      <c r="T35" s="507">
        <f t="shared" si="0"/>
        <v>0</v>
      </c>
      <c r="U35" s="505" t="str">
        <f t="shared" si="1"/>
        <v/>
      </c>
      <c r="V35" s="507">
        <f t="shared" si="2"/>
        <v>0</v>
      </c>
      <c r="W35" s="505" t="str">
        <f t="shared" si="3"/>
        <v/>
      </c>
      <c r="X35" s="507">
        <f t="shared" si="4"/>
        <v>0</v>
      </c>
      <c r="Y35" s="505" t="str">
        <f t="shared" si="5"/>
        <v/>
      </c>
      <c r="AA35" s="508"/>
      <c r="AB35" s="508"/>
      <c r="AC35" s="508"/>
      <c r="AD35" s="508"/>
      <c r="AE35" s="508"/>
      <c r="AF35" s="508"/>
      <c r="AG35" s="508"/>
      <c r="AH35" s="508"/>
      <c r="AI35" s="508"/>
      <c r="AJ35" s="508"/>
      <c r="AK35" s="508"/>
    </row>
    <row r="36" spans="1:37">
      <c r="A36" s="381" t="s">
        <v>3066</v>
      </c>
      <c r="B36" s="412" t="s">
        <v>2727</v>
      </c>
      <c r="C36" s="413" t="s">
        <v>3141</v>
      </c>
      <c r="D36" s="413" t="s">
        <v>3138</v>
      </c>
      <c r="E36" s="366" t="s">
        <v>3065</v>
      </c>
      <c r="F36" s="366" t="s">
        <v>3064</v>
      </c>
      <c r="G36" s="363" t="s">
        <v>1112</v>
      </c>
      <c r="H36" s="363" t="s">
        <v>2962</v>
      </c>
      <c r="I36" s="414" t="s">
        <v>3067</v>
      </c>
      <c r="J36" s="364" t="s">
        <v>3069</v>
      </c>
      <c r="K36" s="365" t="s">
        <v>3528</v>
      </c>
      <c r="L36" s="380" t="s">
        <v>3068</v>
      </c>
      <c r="N36" s="464">
        <f>[1]pdc2019!$N36</f>
        <v>6124429.4099999992</v>
      </c>
      <c r="O36" s="464">
        <f>[1]pdc2019!$O36</f>
        <v>6167100</v>
      </c>
      <c r="P36" s="464">
        <f>[1]pdc2019!$P36</f>
        <v>6810603.0933333337</v>
      </c>
      <c r="Q36" s="464">
        <f>[1]pdc2019!$V36</f>
        <v>6955000</v>
      </c>
      <c r="R36" s="464">
        <f>[1]pdc2019!$AB36</f>
        <v>7080190</v>
      </c>
      <c r="S36" s="464">
        <f>[1]pdc2019!$AE36</f>
        <v>7207633.4199999999</v>
      </c>
      <c r="T36" s="507">
        <f t="shared" si="0"/>
        <v>830570.59000000078</v>
      </c>
      <c r="U36" s="505">
        <f t="shared" si="1"/>
        <v>0.1356159952866533</v>
      </c>
      <c r="V36" s="507">
        <f t="shared" si="2"/>
        <v>787900</v>
      </c>
      <c r="W36" s="505">
        <f t="shared" si="3"/>
        <v>0.12775858993692335</v>
      </c>
      <c r="X36" s="507">
        <f t="shared" si="4"/>
        <v>144396.90666666627</v>
      </c>
      <c r="Y36" s="505">
        <f t="shared" si="5"/>
        <v>2.1201779737834298E-2</v>
      </c>
      <c r="AA36" s="508"/>
      <c r="AB36" s="508"/>
      <c r="AC36" s="508"/>
      <c r="AD36" s="508"/>
      <c r="AE36" s="508"/>
      <c r="AF36" s="508"/>
      <c r="AG36" s="508"/>
      <c r="AH36" s="508"/>
      <c r="AI36" s="508"/>
      <c r="AJ36" s="508"/>
      <c r="AK36" s="508"/>
    </row>
    <row r="37" spans="1:37" ht="21">
      <c r="A37" s="404" t="s">
        <v>3070</v>
      </c>
      <c r="B37" s="405" t="s">
        <v>2727</v>
      </c>
      <c r="C37" s="406" t="s">
        <v>3142</v>
      </c>
      <c r="D37" s="406" t="s">
        <v>3140</v>
      </c>
      <c r="E37" s="362" t="s">
        <v>3072</v>
      </c>
      <c r="F37" s="362" t="s">
        <v>3071</v>
      </c>
      <c r="G37" s="363"/>
      <c r="H37" s="363"/>
      <c r="I37" s="414"/>
      <c r="J37" s="364"/>
      <c r="K37" s="365"/>
      <c r="N37" s="464">
        <f>[1]pdc2019!$N37</f>
        <v>0</v>
      </c>
      <c r="O37" s="464">
        <f>[1]pdc2019!$O37</f>
        <v>0</v>
      </c>
      <c r="P37" s="464">
        <f>[1]pdc2019!$P37</f>
        <v>0</v>
      </c>
      <c r="Q37" s="464">
        <f>[1]pdc2019!$V37</f>
        <v>0</v>
      </c>
      <c r="R37" s="464">
        <f>[1]pdc2019!$AB37</f>
        <v>0</v>
      </c>
      <c r="S37" s="464">
        <f>[1]pdc2019!$AE37</f>
        <v>0</v>
      </c>
      <c r="T37" s="507">
        <f t="shared" si="0"/>
        <v>0</v>
      </c>
      <c r="U37" s="505" t="str">
        <f t="shared" si="1"/>
        <v/>
      </c>
      <c r="V37" s="507">
        <f t="shared" si="2"/>
        <v>0</v>
      </c>
      <c r="W37" s="505" t="str">
        <f t="shared" si="3"/>
        <v/>
      </c>
      <c r="X37" s="507">
        <f t="shared" si="4"/>
        <v>0</v>
      </c>
      <c r="Y37" s="505" t="str">
        <f t="shared" si="5"/>
        <v/>
      </c>
      <c r="AA37" s="508"/>
      <c r="AB37" s="508"/>
      <c r="AC37" s="508"/>
      <c r="AD37" s="508"/>
      <c r="AE37" s="508"/>
      <c r="AF37" s="508"/>
      <c r="AG37" s="508"/>
      <c r="AH37" s="508"/>
      <c r="AI37" s="508"/>
      <c r="AJ37" s="508"/>
      <c r="AK37" s="508"/>
    </row>
    <row r="38" spans="1:37" ht="21">
      <c r="A38" s="381" t="s">
        <v>3073</v>
      </c>
      <c r="B38" s="412" t="s">
        <v>2727</v>
      </c>
      <c r="C38" s="413" t="s">
        <v>3142</v>
      </c>
      <c r="D38" s="413" t="s">
        <v>3138</v>
      </c>
      <c r="E38" s="366" t="s">
        <v>3075</v>
      </c>
      <c r="F38" s="366" t="s">
        <v>3074</v>
      </c>
      <c r="G38" s="363" t="s">
        <v>1114</v>
      </c>
      <c r="H38" s="363" t="s">
        <v>2963</v>
      </c>
      <c r="I38" s="414" t="s">
        <v>3076</v>
      </c>
      <c r="J38" s="364" t="s">
        <v>3069</v>
      </c>
      <c r="K38" s="365" t="s">
        <v>3528</v>
      </c>
      <c r="L38" s="380" t="s">
        <v>3068</v>
      </c>
      <c r="N38" s="464">
        <f>[1]pdc2019!$N38</f>
        <v>184097.6</v>
      </c>
      <c r="O38" s="464">
        <f>[1]pdc2019!$O38</f>
        <v>171500</v>
      </c>
      <c r="P38" s="464">
        <f>[1]pdc2019!$P38</f>
        <v>143458.05333333332</v>
      </c>
      <c r="Q38" s="464">
        <f>[1]pdc2019!$V38</f>
        <v>251500</v>
      </c>
      <c r="R38" s="464">
        <f>[1]pdc2019!$AB38</f>
        <v>121500</v>
      </c>
      <c r="S38" s="464">
        <f>[1]pdc2019!$AE38</f>
        <v>123660</v>
      </c>
      <c r="T38" s="507">
        <f t="shared" si="0"/>
        <v>67402.399999999994</v>
      </c>
      <c r="U38" s="505">
        <f t="shared" si="1"/>
        <v>0.36612318683133288</v>
      </c>
      <c r="V38" s="507">
        <f t="shared" si="2"/>
        <v>80000</v>
      </c>
      <c r="W38" s="505">
        <f t="shared" si="3"/>
        <v>0.46647230320699706</v>
      </c>
      <c r="X38" s="507">
        <f t="shared" si="4"/>
        <v>108041.94666666668</v>
      </c>
      <c r="Y38" s="505">
        <f t="shared" si="5"/>
        <v>0.75312569881054214</v>
      </c>
      <c r="AA38" s="508"/>
      <c r="AB38" s="508"/>
      <c r="AC38" s="508"/>
      <c r="AD38" s="508"/>
      <c r="AE38" s="508"/>
      <c r="AF38" s="508"/>
      <c r="AG38" s="508"/>
      <c r="AH38" s="508"/>
      <c r="AI38" s="508"/>
      <c r="AJ38" s="508"/>
      <c r="AK38" s="508"/>
    </row>
    <row r="39" spans="1:37" ht="21">
      <c r="A39" s="381" t="s">
        <v>3077</v>
      </c>
      <c r="B39" s="412" t="s">
        <v>2727</v>
      </c>
      <c r="C39" s="413" t="s">
        <v>3142</v>
      </c>
      <c r="D39" s="413" t="s">
        <v>3148</v>
      </c>
      <c r="E39" s="366" t="s">
        <v>2508</v>
      </c>
      <c r="F39" s="366" t="s">
        <v>3078</v>
      </c>
      <c r="G39" s="363" t="s">
        <v>1114</v>
      </c>
      <c r="H39" s="363" t="s">
        <v>2963</v>
      </c>
      <c r="I39" s="414" t="s">
        <v>3076</v>
      </c>
      <c r="J39" s="364" t="s">
        <v>3069</v>
      </c>
      <c r="K39" s="365" t="s">
        <v>3528</v>
      </c>
      <c r="L39" s="380" t="s">
        <v>3068</v>
      </c>
      <c r="N39" s="464">
        <f>[1]pdc2019!$N39</f>
        <v>2998596.48</v>
      </c>
      <c r="O39" s="464">
        <f>[1]pdc2019!$O39</f>
        <v>3134100</v>
      </c>
      <c r="P39" s="464">
        <f>[1]pdc2019!$P39</f>
        <v>2870320.2533333334</v>
      </c>
      <c r="Q39" s="464">
        <f>[1]pdc2019!$V39</f>
        <v>3300000</v>
      </c>
      <c r="R39" s="464">
        <f>[1]pdc2019!$AB39</f>
        <v>3359400</v>
      </c>
      <c r="S39" s="464">
        <f>[1]pdc2019!$AE39</f>
        <v>3419869.2</v>
      </c>
      <c r="T39" s="507">
        <f t="shared" si="0"/>
        <v>301403.52000000002</v>
      </c>
      <c r="U39" s="505">
        <f t="shared" si="1"/>
        <v>0.10051486487438284</v>
      </c>
      <c r="V39" s="507">
        <f t="shared" si="2"/>
        <v>165900</v>
      </c>
      <c r="W39" s="505">
        <f t="shared" si="3"/>
        <v>5.2933856609552979E-2</v>
      </c>
      <c r="X39" s="507">
        <f t="shared" si="4"/>
        <v>429679.74666666659</v>
      </c>
      <c r="Y39" s="505">
        <f t="shared" si="5"/>
        <v>0.1496974932214184</v>
      </c>
      <c r="AA39" s="508"/>
      <c r="AB39" s="508"/>
      <c r="AC39" s="508"/>
      <c r="AD39" s="508"/>
      <c r="AE39" s="508"/>
      <c r="AF39" s="508"/>
      <c r="AG39" s="508"/>
      <c r="AH39" s="508"/>
      <c r="AI39" s="508"/>
      <c r="AJ39" s="508"/>
      <c r="AK39" s="508"/>
    </row>
    <row r="40" spans="1:37" ht="21">
      <c r="A40" s="404" t="s">
        <v>2509</v>
      </c>
      <c r="B40" s="405" t="s">
        <v>2727</v>
      </c>
      <c r="C40" s="406" t="s">
        <v>3144</v>
      </c>
      <c r="D40" s="406" t="s">
        <v>3140</v>
      </c>
      <c r="E40" s="362" t="s">
        <v>2511</v>
      </c>
      <c r="F40" s="362" t="s">
        <v>2510</v>
      </c>
      <c r="G40" s="363"/>
      <c r="H40" s="363"/>
      <c r="I40" s="414"/>
      <c r="J40" s="364"/>
      <c r="K40" s="365"/>
      <c r="N40" s="464">
        <f>[1]pdc2019!$N40</f>
        <v>0</v>
      </c>
      <c r="O40" s="464">
        <f>[1]pdc2019!$O40</f>
        <v>0</v>
      </c>
      <c r="P40" s="464">
        <f>[1]pdc2019!$P40</f>
        <v>0</v>
      </c>
      <c r="Q40" s="464">
        <f>[1]pdc2019!$V40</f>
        <v>0</v>
      </c>
      <c r="R40" s="464">
        <f>[1]pdc2019!$AB40</f>
        <v>0</v>
      </c>
      <c r="S40" s="464">
        <f>[1]pdc2019!$AE40</f>
        <v>0</v>
      </c>
      <c r="T40" s="507">
        <f t="shared" si="0"/>
        <v>0</v>
      </c>
      <c r="U40" s="505" t="str">
        <f t="shared" si="1"/>
        <v/>
      </c>
      <c r="V40" s="507">
        <f t="shared" si="2"/>
        <v>0</v>
      </c>
      <c r="W40" s="505" t="str">
        <f t="shared" si="3"/>
        <v/>
      </c>
      <c r="X40" s="507">
        <f t="shared" si="4"/>
        <v>0</v>
      </c>
      <c r="Y40" s="505" t="str">
        <f t="shared" si="5"/>
        <v/>
      </c>
      <c r="AA40" s="508"/>
      <c r="AB40" s="508"/>
      <c r="AC40" s="508"/>
      <c r="AD40" s="508"/>
      <c r="AE40" s="508"/>
      <c r="AF40" s="508"/>
      <c r="AG40" s="508"/>
      <c r="AH40" s="508"/>
      <c r="AI40" s="508"/>
      <c r="AJ40" s="508"/>
      <c r="AK40" s="508"/>
    </row>
    <row r="41" spans="1:37">
      <c r="A41" s="381" t="s">
        <v>2512</v>
      </c>
      <c r="B41" s="412" t="s">
        <v>2727</v>
      </c>
      <c r="C41" s="413" t="s">
        <v>3144</v>
      </c>
      <c r="D41" s="413" t="s">
        <v>3138</v>
      </c>
      <c r="E41" s="366" t="s">
        <v>2514</v>
      </c>
      <c r="F41" s="366" t="s">
        <v>2513</v>
      </c>
      <c r="G41" s="363" t="s">
        <v>871</v>
      </c>
      <c r="H41" s="363" t="s">
        <v>3378</v>
      </c>
      <c r="I41" s="414" t="s">
        <v>1948</v>
      </c>
      <c r="J41" s="364" t="s">
        <v>2836</v>
      </c>
      <c r="K41" s="365" t="s">
        <v>2837</v>
      </c>
      <c r="L41" s="2" t="s">
        <v>1934</v>
      </c>
      <c r="N41" s="464">
        <f>[1]pdc2019!$N41</f>
        <v>6251688.9000000004</v>
      </c>
      <c r="O41" s="464">
        <f>[1]pdc2019!$O41</f>
        <v>5805500</v>
      </c>
      <c r="P41" s="464">
        <f>[1]pdc2019!$P41</f>
        <v>5051890.8</v>
      </c>
      <c r="Q41" s="464">
        <f>[1]pdc2019!$V41</f>
        <v>4929500</v>
      </c>
      <c r="R41" s="464">
        <f>[1]pdc2019!$AB41</f>
        <v>4949450</v>
      </c>
      <c r="S41" s="464">
        <f>[1]pdc2019!$AE41</f>
        <v>4970397.5</v>
      </c>
      <c r="T41" s="507">
        <f t="shared" si="0"/>
        <v>-1322188.9000000004</v>
      </c>
      <c r="U41" s="505">
        <f t="shared" si="1"/>
        <v>-0.21149307349570776</v>
      </c>
      <c r="V41" s="507">
        <f t="shared" si="2"/>
        <v>-876000</v>
      </c>
      <c r="W41" s="505">
        <f t="shared" si="3"/>
        <v>-0.15089139608991473</v>
      </c>
      <c r="X41" s="507">
        <f t="shared" si="4"/>
        <v>-122390.79999999981</v>
      </c>
      <c r="Y41" s="505">
        <f t="shared" si="5"/>
        <v>-2.4226731108281243E-2</v>
      </c>
      <c r="AA41" s="508"/>
      <c r="AB41" s="508"/>
      <c r="AC41" s="508"/>
      <c r="AD41" s="508"/>
      <c r="AE41" s="508"/>
      <c r="AF41" s="508"/>
      <c r="AG41" s="508"/>
      <c r="AH41" s="508"/>
      <c r="AI41" s="508"/>
      <c r="AJ41" s="508"/>
      <c r="AK41" s="508"/>
    </row>
    <row r="42" spans="1:37">
      <c r="A42" s="381" t="s">
        <v>2516</v>
      </c>
      <c r="B42" s="412" t="s">
        <v>2727</v>
      </c>
      <c r="C42" s="413" t="s">
        <v>3144</v>
      </c>
      <c r="D42" s="413" t="s">
        <v>2115</v>
      </c>
      <c r="E42" s="366" t="s">
        <v>2518</v>
      </c>
      <c r="F42" s="366" t="s">
        <v>2517</v>
      </c>
      <c r="G42" s="363" t="s">
        <v>1116</v>
      </c>
      <c r="H42" s="363" t="s">
        <v>2964</v>
      </c>
      <c r="I42" s="414" t="s">
        <v>2515</v>
      </c>
      <c r="J42" s="364" t="s">
        <v>3069</v>
      </c>
      <c r="K42" s="365" t="s">
        <v>3528</v>
      </c>
      <c r="L42" s="380" t="s">
        <v>3068</v>
      </c>
      <c r="N42" s="464">
        <f>[1]pdc2019!$N42</f>
        <v>1236371.51</v>
      </c>
      <c r="O42" s="464">
        <f>[1]pdc2019!$O42</f>
        <v>1185000</v>
      </c>
      <c r="P42" s="464">
        <f>[1]pdc2019!$P42</f>
        <v>1143444.2666666666</v>
      </c>
      <c r="Q42" s="464">
        <f>[1]pdc2019!$V42</f>
        <v>1175000</v>
      </c>
      <c r="R42" s="464">
        <f>[1]pdc2019!$AB42</f>
        <v>1238900</v>
      </c>
      <c r="S42" s="464">
        <f>[1]pdc2019!$AE42</f>
        <v>1278745</v>
      </c>
      <c r="T42" s="507">
        <f t="shared" si="0"/>
        <v>-61371.510000000009</v>
      </c>
      <c r="U42" s="505">
        <f t="shared" si="1"/>
        <v>-4.9638405207185668E-2</v>
      </c>
      <c r="V42" s="507">
        <f t="shared" si="2"/>
        <v>-10000</v>
      </c>
      <c r="W42" s="505">
        <f t="shared" si="3"/>
        <v>-8.4388185654008432E-3</v>
      </c>
      <c r="X42" s="507">
        <f t="shared" si="4"/>
        <v>31555.733333333395</v>
      </c>
      <c r="Y42" s="505">
        <f t="shared" si="5"/>
        <v>2.7597089122081739E-2</v>
      </c>
      <c r="AA42" s="508"/>
      <c r="AB42" s="508"/>
      <c r="AC42" s="508"/>
      <c r="AD42" s="508"/>
      <c r="AE42" s="508"/>
      <c r="AF42" s="508"/>
      <c r="AG42" s="508"/>
      <c r="AH42" s="508"/>
      <c r="AI42" s="508"/>
      <c r="AJ42" s="508"/>
      <c r="AK42" s="508"/>
    </row>
    <row r="43" spans="1:37" ht="21">
      <c r="A43" s="404" t="s">
        <v>2519</v>
      </c>
      <c r="B43" s="405" t="s">
        <v>2727</v>
      </c>
      <c r="C43" s="406" t="s">
        <v>3145</v>
      </c>
      <c r="D43" s="406" t="s">
        <v>3140</v>
      </c>
      <c r="E43" s="362" t="s">
        <v>2521</v>
      </c>
      <c r="F43" s="362" t="s">
        <v>2520</v>
      </c>
      <c r="G43" s="363"/>
      <c r="H43" s="363"/>
      <c r="I43" s="414"/>
      <c r="J43" s="364"/>
      <c r="K43" s="365"/>
      <c r="N43" s="464">
        <f>[1]pdc2019!$N43</f>
        <v>0</v>
      </c>
      <c r="O43" s="464">
        <f>[1]pdc2019!$O43</f>
        <v>0</v>
      </c>
      <c r="P43" s="464">
        <f>[1]pdc2019!$P43</f>
        <v>0</v>
      </c>
      <c r="Q43" s="464">
        <f>[1]pdc2019!$V43</f>
        <v>0</v>
      </c>
      <c r="R43" s="464">
        <f>[1]pdc2019!$AB43</f>
        <v>0</v>
      </c>
      <c r="S43" s="464">
        <f>[1]pdc2019!$AE43</f>
        <v>0</v>
      </c>
      <c r="T43" s="507">
        <f t="shared" si="0"/>
        <v>0</v>
      </c>
      <c r="U43" s="505" t="str">
        <f t="shared" si="1"/>
        <v/>
      </c>
      <c r="V43" s="507">
        <f t="shared" si="2"/>
        <v>0</v>
      </c>
      <c r="W43" s="505" t="str">
        <f t="shared" si="3"/>
        <v/>
      </c>
      <c r="X43" s="507">
        <f t="shared" si="4"/>
        <v>0</v>
      </c>
      <c r="Y43" s="505" t="str">
        <f t="shared" si="5"/>
        <v/>
      </c>
      <c r="AA43" s="508"/>
      <c r="AB43" s="508"/>
      <c r="AC43" s="508"/>
      <c r="AD43" s="508"/>
      <c r="AE43" s="508"/>
      <c r="AF43" s="508"/>
      <c r="AG43" s="508"/>
      <c r="AH43" s="508"/>
      <c r="AI43" s="508"/>
      <c r="AJ43" s="508"/>
      <c r="AK43" s="508"/>
    </row>
    <row r="44" spans="1:37">
      <c r="A44" s="381" t="s">
        <v>2522</v>
      </c>
      <c r="B44" s="412" t="s">
        <v>2727</v>
      </c>
      <c r="C44" s="413" t="s">
        <v>3145</v>
      </c>
      <c r="D44" s="413" t="s">
        <v>3138</v>
      </c>
      <c r="E44" s="366" t="s">
        <v>2521</v>
      </c>
      <c r="F44" s="366" t="s">
        <v>2520</v>
      </c>
      <c r="G44" s="363" t="s">
        <v>1116</v>
      </c>
      <c r="H44" s="363" t="s">
        <v>2964</v>
      </c>
      <c r="I44" s="414" t="s">
        <v>2515</v>
      </c>
      <c r="J44" s="364" t="s">
        <v>3069</v>
      </c>
      <c r="K44" s="365" t="s">
        <v>3528</v>
      </c>
      <c r="L44" s="380" t="s">
        <v>3068</v>
      </c>
      <c r="N44" s="464">
        <f>[1]pdc2019!$N44</f>
        <v>460425.89</v>
      </c>
      <c r="O44" s="464">
        <f>[1]pdc2019!$O44</f>
        <v>315000</v>
      </c>
      <c r="P44" s="464">
        <f>[1]pdc2019!$P44</f>
        <v>379326.01333333337</v>
      </c>
      <c r="Q44" s="464">
        <f>[1]pdc2019!$V44</f>
        <v>430000</v>
      </c>
      <c r="R44" s="464">
        <f>[1]pdc2019!$AB44</f>
        <v>430000</v>
      </c>
      <c r="S44" s="464">
        <f>[1]pdc2019!$AE44</f>
        <v>430000</v>
      </c>
      <c r="T44" s="507">
        <f t="shared" si="0"/>
        <v>-30425.890000000014</v>
      </c>
      <c r="U44" s="505">
        <f t="shared" si="1"/>
        <v>-6.608205720143151E-2</v>
      </c>
      <c r="V44" s="507">
        <f t="shared" si="2"/>
        <v>115000</v>
      </c>
      <c r="W44" s="505">
        <f t="shared" si="3"/>
        <v>0.36507936507936506</v>
      </c>
      <c r="X44" s="507">
        <f t="shared" si="4"/>
        <v>50673.986666666635</v>
      </c>
      <c r="Y44" s="505">
        <f t="shared" si="5"/>
        <v>0.13358953745715504</v>
      </c>
      <c r="AA44" s="508"/>
      <c r="AB44" s="508"/>
      <c r="AC44" s="508"/>
      <c r="AD44" s="508"/>
      <c r="AE44" s="508"/>
      <c r="AF44" s="508"/>
      <c r="AG44" s="508"/>
      <c r="AH44" s="508"/>
      <c r="AI44" s="508"/>
      <c r="AJ44" s="508"/>
      <c r="AK44" s="508"/>
    </row>
    <row r="45" spans="1:37" ht="21">
      <c r="A45" s="404" t="s">
        <v>2523</v>
      </c>
      <c r="B45" s="405" t="s">
        <v>2727</v>
      </c>
      <c r="C45" s="406" t="s">
        <v>3146</v>
      </c>
      <c r="D45" s="406" t="s">
        <v>3140</v>
      </c>
      <c r="E45" s="362" t="s">
        <v>2524</v>
      </c>
      <c r="F45" s="362" t="s">
        <v>5166</v>
      </c>
      <c r="G45" s="363"/>
      <c r="H45" s="363"/>
      <c r="I45" s="414"/>
      <c r="J45" s="364"/>
      <c r="K45" s="365"/>
      <c r="N45" s="464">
        <f>[1]pdc2019!$N45</f>
        <v>0</v>
      </c>
      <c r="O45" s="464">
        <f>[1]pdc2019!$O45</f>
        <v>0</v>
      </c>
      <c r="P45" s="464">
        <f>[1]pdc2019!$P45</f>
        <v>0</v>
      </c>
      <c r="Q45" s="464">
        <f>[1]pdc2019!$V45</f>
        <v>0</v>
      </c>
      <c r="R45" s="464">
        <f>[1]pdc2019!$AB45</f>
        <v>0</v>
      </c>
      <c r="S45" s="464">
        <f>[1]pdc2019!$AE45</f>
        <v>0</v>
      </c>
      <c r="T45" s="507">
        <f t="shared" si="0"/>
        <v>0</v>
      </c>
      <c r="U45" s="505" t="str">
        <f t="shared" si="1"/>
        <v/>
      </c>
      <c r="V45" s="507">
        <f t="shared" si="2"/>
        <v>0</v>
      </c>
      <c r="W45" s="505" t="str">
        <f t="shared" si="3"/>
        <v/>
      </c>
      <c r="X45" s="507">
        <f t="shared" si="4"/>
        <v>0</v>
      </c>
      <c r="Y45" s="505" t="str">
        <f t="shared" si="5"/>
        <v/>
      </c>
      <c r="AA45" s="508"/>
      <c r="AB45" s="508"/>
      <c r="AC45" s="508"/>
      <c r="AD45" s="508"/>
      <c r="AE45" s="508"/>
      <c r="AF45" s="508"/>
      <c r="AG45" s="508"/>
      <c r="AH45" s="508"/>
      <c r="AI45" s="508"/>
      <c r="AJ45" s="508"/>
      <c r="AK45" s="508"/>
    </row>
    <row r="46" spans="1:37" ht="21">
      <c r="A46" s="381" t="s">
        <v>2525</v>
      </c>
      <c r="B46" s="412" t="s">
        <v>2727</v>
      </c>
      <c r="C46" s="413" t="s">
        <v>3146</v>
      </c>
      <c r="D46" s="413" t="s">
        <v>3138</v>
      </c>
      <c r="E46" s="366" t="s">
        <v>2524</v>
      </c>
      <c r="F46" s="366" t="s">
        <v>5166</v>
      </c>
      <c r="G46" s="363" t="s">
        <v>1714</v>
      </c>
      <c r="H46" s="363" t="s">
        <v>2965</v>
      </c>
      <c r="I46" s="414" t="s">
        <v>2526</v>
      </c>
      <c r="J46" s="364" t="s">
        <v>3069</v>
      </c>
      <c r="K46" s="365" t="s">
        <v>3528</v>
      </c>
      <c r="L46" s="380" t="s">
        <v>3068</v>
      </c>
      <c r="N46" s="464">
        <f>[1]pdc2019!$N46</f>
        <v>1574037.21</v>
      </c>
      <c r="O46" s="464">
        <f>[1]pdc2019!$O46</f>
        <v>1800000</v>
      </c>
      <c r="P46" s="464">
        <f>[1]pdc2019!$P46</f>
        <v>1768409.8666666665</v>
      </c>
      <c r="Q46" s="464">
        <f>[1]pdc2019!$V46</f>
        <v>1850000</v>
      </c>
      <c r="R46" s="464">
        <f>[1]pdc2019!$AB46</f>
        <v>1883300</v>
      </c>
      <c r="S46" s="464">
        <f>[1]pdc2019!$AE46</f>
        <v>1917199.4000000001</v>
      </c>
      <c r="T46" s="507">
        <f t="shared" si="0"/>
        <v>275962.79000000004</v>
      </c>
      <c r="U46" s="505">
        <f t="shared" si="1"/>
        <v>0.17532164312684834</v>
      </c>
      <c r="V46" s="507">
        <f t="shared" si="2"/>
        <v>50000</v>
      </c>
      <c r="W46" s="505">
        <f t="shared" si="3"/>
        <v>2.7777777777777776E-2</v>
      </c>
      <c r="X46" s="507">
        <f t="shared" si="4"/>
        <v>81590.133333333535</v>
      </c>
      <c r="Y46" s="505">
        <f t="shared" si="5"/>
        <v>4.6137569616214277E-2</v>
      </c>
      <c r="AA46" s="508"/>
      <c r="AB46" s="508"/>
      <c r="AC46" s="508"/>
      <c r="AD46" s="508"/>
      <c r="AE46" s="508"/>
      <c r="AF46" s="508"/>
      <c r="AG46" s="508"/>
      <c r="AH46" s="508"/>
      <c r="AI46" s="508"/>
      <c r="AJ46" s="508"/>
      <c r="AK46" s="508"/>
    </row>
    <row r="47" spans="1:37" ht="21">
      <c r="A47" s="404" t="s">
        <v>2527</v>
      </c>
      <c r="B47" s="405" t="s">
        <v>2727</v>
      </c>
      <c r="C47" s="406" t="s">
        <v>2117</v>
      </c>
      <c r="D47" s="406" t="s">
        <v>3140</v>
      </c>
      <c r="E47" s="362" t="s">
        <v>2528</v>
      </c>
      <c r="F47" s="362" t="s">
        <v>5167</v>
      </c>
      <c r="G47" s="363"/>
      <c r="H47" s="363"/>
      <c r="I47" s="414"/>
      <c r="J47" s="364"/>
      <c r="K47" s="365"/>
      <c r="N47" s="464">
        <f>[1]pdc2019!$N47</f>
        <v>0</v>
      </c>
      <c r="O47" s="464">
        <f>[1]pdc2019!$O47</f>
        <v>0</v>
      </c>
      <c r="P47" s="464">
        <f>[1]pdc2019!$P47</f>
        <v>0</v>
      </c>
      <c r="Q47" s="464">
        <f>[1]pdc2019!$V47</f>
        <v>0</v>
      </c>
      <c r="R47" s="464">
        <f>[1]pdc2019!$AB47</f>
        <v>0</v>
      </c>
      <c r="S47" s="464">
        <f>[1]pdc2019!$AE47</f>
        <v>0</v>
      </c>
      <c r="T47" s="507">
        <f t="shared" si="0"/>
        <v>0</v>
      </c>
      <c r="U47" s="505" t="str">
        <f t="shared" si="1"/>
        <v/>
      </c>
      <c r="V47" s="507">
        <f t="shared" si="2"/>
        <v>0</v>
      </c>
      <c r="W47" s="505" t="str">
        <f t="shared" si="3"/>
        <v/>
      </c>
      <c r="X47" s="507">
        <f t="shared" si="4"/>
        <v>0</v>
      </c>
      <c r="Y47" s="505" t="str">
        <f t="shared" si="5"/>
        <v/>
      </c>
      <c r="AA47" s="508"/>
      <c r="AB47" s="508"/>
      <c r="AC47" s="508"/>
      <c r="AD47" s="508"/>
      <c r="AE47" s="508"/>
      <c r="AF47" s="508"/>
      <c r="AG47" s="508"/>
      <c r="AH47" s="508"/>
      <c r="AI47" s="508"/>
      <c r="AJ47" s="508"/>
      <c r="AK47" s="508"/>
    </row>
    <row r="48" spans="1:37" ht="21">
      <c r="A48" s="381" t="s">
        <v>2529</v>
      </c>
      <c r="B48" s="412" t="s">
        <v>2727</v>
      </c>
      <c r="C48" s="413" t="s">
        <v>2117</v>
      </c>
      <c r="D48" s="413" t="s">
        <v>3138</v>
      </c>
      <c r="E48" s="366" t="s">
        <v>2528</v>
      </c>
      <c r="F48" s="366" t="s">
        <v>5167</v>
      </c>
      <c r="G48" s="363" t="s">
        <v>1718</v>
      </c>
      <c r="H48" s="363" t="s">
        <v>2966</v>
      </c>
      <c r="I48" s="414" t="s">
        <v>3128</v>
      </c>
      <c r="J48" s="364" t="s">
        <v>3069</v>
      </c>
      <c r="K48" s="365" t="s">
        <v>3528</v>
      </c>
      <c r="L48" s="380" t="s">
        <v>3068</v>
      </c>
      <c r="N48" s="464">
        <f>[1]pdc2019!$N48</f>
        <v>284170.84000000003</v>
      </c>
      <c r="O48" s="464">
        <f>[1]pdc2019!$O48</f>
        <v>520000</v>
      </c>
      <c r="P48" s="464">
        <f>[1]pdc2019!$P48</f>
        <v>267675.05333333334</v>
      </c>
      <c r="Q48" s="464">
        <f>[1]pdc2019!$V48</f>
        <v>485000</v>
      </c>
      <c r="R48" s="464">
        <f>[1]pdc2019!$AB48</f>
        <v>490400</v>
      </c>
      <c r="S48" s="464">
        <f>[1]pdc2019!$AE48</f>
        <v>495897.2</v>
      </c>
      <c r="T48" s="507">
        <f t="shared" si="0"/>
        <v>200829.15999999997</v>
      </c>
      <c r="U48" s="505">
        <f t="shared" si="1"/>
        <v>0.70671980277779367</v>
      </c>
      <c r="V48" s="507">
        <f t="shared" si="2"/>
        <v>-35000</v>
      </c>
      <c r="W48" s="505">
        <f t="shared" si="3"/>
        <v>-6.7307692307692304E-2</v>
      </c>
      <c r="X48" s="507">
        <f t="shared" si="4"/>
        <v>217324.94666666666</v>
      </c>
      <c r="Y48" s="505">
        <f t="shared" si="5"/>
        <v>0.81189839680739262</v>
      </c>
      <c r="AA48" s="508"/>
      <c r="AB48" s="508"/>
      <c r="AC48" s="508"/>
      <c r="AD48" s="508"/>
      <c r="AE48" s="508"/>
      <c r="AF48" s="508"/>
      <c r="AG48" s="508"/>
      <c r="AH48" s="508"/>
      <c r="AI48" s="508"/>
      <c r="AJ48" s="508"/>
      <c r="AK48" s="508"/>
    </row>
    <row r="49" spans="1:37" ht="21">
      <c r="A49" s="399" t="s">
        <v>2530</v>
      </c>
      <c r="B49" s="400" t="s">
        <v>2531</v>
      </c>
      <c r="C49" s="401" t="s">
        <v>3139</v>
      </c>
      <c r="D49" s="401" t="s">
        <v>3140</v>
      </c>
      <c r="E49" s="358" t="s">
        <v>4324</v>
      </c>
      <c r="F49" s="358" t="s">
        <v>4325</v>
      </c>
      <c r="G49" s="359"/>
      <c r="H49" s="359"/>
      <c r="I49" s="402"/>
      <c r="J49" s="360"/>
      <c r="K49" s="361"/>
      <c r="L49" s="403"/>
      <c r="N49" s="464">
        <f>[1]pdc2019!$N49</f>
        <v>0</v>
      </c>
      <c r="O49" s="464">
        <f>[1]pdc2019!$O49</f>
        <v>0</v>
      </c>
      <c r="P49" s="464">
        <f>[1]pdc2019!$P49</f>
        <v>0</v>
      </c>
      <c r="Q49" s="464">
        <f>[1]pdc2019!$V49</f>
        <v>0</v>
      </c>
      <c r="R49" s="464">
        <f>[1]pdc2019!$AB49</f>
        <v>0</v>
      </c>
      <c r="S49" s="464">
        <f>[1]pdc2019!$AE49</f>
        <v>0</v>
      </c>
      <c r="T49" s="507">
        <f t="shared" si="0"/>
        <v>0</v>
      </c>
      <c r="U49" s="505" t="str">
        <f t="shared" si="1"/>
        <v/>
      </c>
      <c r="V49" s="507">
        <f t="shared" si="2"/>
        <v>0</v>
      </c>
      <c r="W49" s="505" t="str">
        <f t="shared" si="3"/>
        <v/>
      </c>
      <c r="X49" s="507">
        <f t="shared" si="4"/>
        <v>0</v>
      </c>
      <c r="Y49" s="505" t="str">
        <f t="shared" si="5"/>
        <v/>
      </c>
      <c r="AA49" s="508"/>
      <c r="AB49" s="508"/>
      <c r="AC49" s="508"/>
      <c r="AD49" s="508"/>
      <c r="AE49" s="508"/>
      <c r="AF49" s="508"/>
      <c r="AG49" s="508"/>
      <c r="AH49" s="508"/>
      <c r="AI49" s="508"/>
      <c r="AJ49" s="508"/>
      <c r="AK49" s="508"/>
    </row>
    <row r="50" spans="1:37" ht="21">
      <c r="A50" s="404" t="s">
        <v>2532</v>
      </c>
      <c r="B50" s="405" t="s">
        <v>2531</v>
      </c>
      <c r="C50" s="406" t="s">
        <v>3141</v>
      </c>
      <c r="D50" s="406" t="s">
        <v>3140</v>
      </c>
      <c r="E50" s="362" t="s">
        <v>2534</v>
      </c>
      <c r="F50" s="362" t="s">
        <v>2533</v>
      </c>
      <c r="G50" s="363"/>
      <c r="H50" s="363"/>
      <c r="I50" s="414"/>
      <c r="J50" s="364"/>
      <c r="K50" s="365"/>
      <c r="N50" s="464">
        <f>[1]pdc2019!$N50</f>
        <v>0</v>
      </c>
      <c r="O50" s="464">
        <f>[1]pdc2019!$O50</f>
        <v>0</v>
      </c>
      <c r="P50" s="464">
        <f>[1]pdc2019!$P50</f>
        <v>0</v>
      </c>
      <c r="Q50" s="464">
        <f>[1]pdc2019!$V50</f>
        <v>0</v>
      </c>
      <c r="R50" s="464">
        <f>[1]pdc2019!$AB50</f>
        <v>0</v>
      </c>
      <c r="S50" s="464">
        <f>[1]pdc2019!$AE50</f>
        <v>0</v>
      </c>
      <c r="T50" s="507">
        <f t="shared" si="0"/>
        <v>0</v>
      </c>
      <c r="U50" s="505" t="str">
        <f t="shared" si="1"/>
        <v/>
      </c>
      <c r="V50" s="507">
        <f t="shared" si="2"/>
        <v>0</v>
      </c>
      <c r="W50" s="505" t="str">
        <f t="shared" si="3"/>
        <v/>
      </c>
      <c r="X50" s="507">
        <f t="shared" si="4"/>
        <v>0</v>
      </c>
      <c r="Y50" s="505" t="str">
        <f t="shared" si="5"/>
        <v/>
      </c>
      <c r="AA50" s="508"/>
      <c r="AB50" s="508"/>
      <c r="AC50" s="508"/>
      <c r="AD50" s="508"/>
      <c r="AE50" s="508"/>
      <c r="AF50" s="508"/>
      <c r="AG50" s="508"/>
      <c r="AH50" s="508"/>
      <c r="AI50" s="508"/>
      <c r="AJ50" s="508"/>
      <c r="AK50" s="508"/>
    </row>
    <row r="51" spans="1:37" ht="21">
      <c r="A51" s="381" t="s">
        <v>2535</v>
      </c>
      <c r="B51" s="412" t="s">
        <v>2531</v>
      </c>
      <c r="C51" s="413" t="s">
        <v>3141</v>
      </c>
      <c r="D51" s="413" t="s">
        <v>3138</v>
      </c>
      <c r="E51" s="366" t="s">
        <v>2534</v>
      </c>
      <c r="F51" s="366" t="s">
        <v>2533</v>
      </c>
      <c r="G51" s="363" t="s">
        <v>1716</v>
      </c>
      <c r="H51" s="363" t="s">
        <v>2536</v>
      </c>
      <c r="I51" s="414" t="s">
        <v>2537</v>
      </c>
      <c r="J51" s="364" t="s">
        <v>3069</v>
      </c>
      <c r="K51" s="365" t="s">
        <v>3528</v>
      </c>
      <c r="L51" s="380" t="s">
        <v>3068</v>
      </c>
      <c r="N51" s="464">
        <f>[1]pdc2019!$N51</f>
        <v>2803040.8</v>
      </c>
      <c r="O51" s="464">
        <f>[1]pdc2019!$O51</f>
        <v>3002500</v>
      </c>
      <c r="P51" s="464">
        <f>[1]pdc2019!$P51</f>
        <v>2620758.7466666666</v>
      </c>
      <c r="Q51" s="464">
        <f>[1]pdc2019!$V51</f>
        <v>3460000</v>
      </c>
      <c r="R51" s="464">
        <f>[1]pdc2019!$AB51</f>
        <v>3491250</v>
      </c>
      <c r="S51" s="464">
        <f>[1]pdc2019!$AE51</f>
        <v>3523812.5</v>
      </c>
      <c r="T51" s="507">
        <f t="shared" si="0"/>
        <v>656959.20000000019</v>
      </c>
      <c r="U51" s="505">
        <f t="shared" si="1"/>
        <v>0.23437375581547021</v>
      </c>
      <c r="V51" s="507">
        <f t="shared" si="2"/>
        <v>457500</v>
      </c>
      <c r="W51" s="505">
        <f t="shared" si="3"/>
        <v>0.15237302248126561</v>
      </c>
      <c r="X51" s="507">
        <f t="shared" si="4"/>
        <v>839241.25333333341</v>
      </c>
      <c r="Y51" s="505">
        <f t="shared" si="5"/>
        <v>0.32022835157977103</v>
      </c>
      <c r="AA51" s="508"/>
      <c r="AB51" s="508"/>
      <c r="AC51" s="508"/>
      <c r="AD51" s="508"/>
      <c r="AE51" s="508"/>
      <c r="AF51" s="508"/>
      <c r="AG51" s="508"/>
      <c r="AH51" s="508"/>
      <c r="AI51" s="508"/>
      <c r="AJ51" s="508"/>
      <c r="AK51" s="508"/>
    </row>
    <row r="52" spans="1:37" ht="21">
      <c r="A52" s="404" t="s">
        <v>2538</v>
      </c>
      <c r="B52" s="405" t="s">
        <v>2531</v>
      </c>
      <c r="C52" s="406" t="s">
        <v>3142</v>
      </c>
      <c r="D52" s="406" t="s">
        <v>3140</v>
      </c>
      <c r="E52" s="362" t="s">
        <v>1888</v>
      </c>
      <c r="F52" s="362" t="s">
        <v>1887</v>
      </c>
      <c r="G52" s="363"/>
      <c r="H52" s="363"/>
      <c r="I52" s="414"/>
      <c r="J52" s="364"/>
      <c r="K52" s="365"/>
      <c r="N52" s="464">
        <f>[1]pdc2019!$N52</f>
        <v>0</v>
      </c>
      <c r="O52" s="464">
        <f>[1]pdc2019!$O52</f>
        <v>0</v>
      </c>
      <c r="P52" s="464">
        <f>[1]pdc2019!$P52</f>
        <v>0</v>
      </c>
      <c r="Q52" s="464">
        <f>[1]pdc2019!$V52</f>
        <v>0</v>
      </c>
      <c r="R52" s="464">
        <f>[1]pdc2019!$AB52</f>
        <v>0</v>
      </c>
      <c r="S52" s="464">
        <f>[1]pdc2019!$AE52</f>
        <v>0</v>
      </c>
      <c r="T52" s="507">
        <f t="shared" si="0"/>
        <v>0</v>
      </c>
      <c r="U52" s="505" t="str">
        <f t="shared" si="1"/>
        <v/>
      </c>
      <c r="V52" s="507">
        <f t="shared" si="2"/>
        <v>0</v>
      </c>
      <c r="W52" s="505" t="str">
        <f t="shared" si="3"/>
        <v/>
      </c>
      <c r="X52" s="507">
        <f t="shared" si="4"/>
        <v>0</v>
      </c>
      <c r="Y52" s="505" t="str">
        <f t="shared" si="5"/>
        <v/>
      </c>
      <c r="AA52" s="508"/>
      <c r="AB52" s="508"/>
      <c r="AC52" s="508"/>
      <c r="AD52" s="508"/>
      <c r="AE52" s="508"/>
      <c r="AF52" s="508"/>
      <c r="AG52" s="508"/>
      <c r="AH52" s="508"/>
      <c r="AI52" s="508"/>
      <c r="AJ52" s="508"/>
      <c r="AK52" s="508"/>
    </row>
    <row r="53" spans="1:37" ht="21">
      <c r="A53" s="381" t="s">
        <v>1889</v>
      </c>
      <c r="B53" s="412" t="s">
        <v>2531</v>
      </c>
      <c r="C53" s="413" t="s">
        <v>3142</v>
      </c>
      <c r="D53" s="413" t="s">
        <v>3138</v>
      </c>
      <c r="E53" s="366" t="s">
        <v>1888</v>
      </c>
      <c r="F53" s="366" t="s">
        <v>1887</v>
      </c>
      <c r="G53" s="363" t="s">
        <v>1716</v>
      </c>
      <c r="H53" s="363" t="s">
        <v>2536</v>
      </c>
      <c r="I53" s="414" t="s">
        <v>2537</v>
      </c>
      <c r="J53" s="364" t="s">
        <v>3069</v>
      </c>
      <c r="K53" s="365" t="s">
        <v>3528</v>
      </c>
      <c r="L53" s="380" t="s">
        <v>3068</v>
      </c>
      <c r="N53" s="464">
        <f>[1]pdc2019!$N53</f>
        <v>444891.98000000004</v>
      </c>
      <c r="O53" s="464">
        <f>[1]pdc2019!$O53</f>
        <v>635000</v>
      </c>
      <c r="P53" s="464">
        <f>[1]pdc2019!$P53</f>
        <v>697502.69333333336</v>
      </c>
      <c r="Q53" s="464">
        <f>[1]pdc2019!$V53</f>
        <v>645000</v>
      </c>
      <c r="R53" s="464">
        <f>[1]pdc2019!$AB53</f>
        <v>695540</v>
      </c>
      <c r="S53" s="464">
        <f>[1]pdc2019!$AE53</f>
        <v>706089.72</v>
      </c>
      <c r="T53" s="507">
        <f t="shared" si="0"/>
        <v>200108.01999999996</v>
      </c>
      <c r="U53" s="505">
        <f t="shared" si="1"/>
        <v>0.44979012658308642</v>
      </c>
      <c r="V53" s="507">
        <f t="shared" si="2"/>
        <v>10000</v>
      </c>
      <c r="W53" s="505">
        <f t="shared" si="3"/>
        <v>1.5748031496062992E-2</v>
      </c>
      <c r="X53" s="507">
        <f t="shared" si="4"/>
        <v>-52502.693333333358</v>
      </c>
      <c r="Y53" s="505">
        <f t="shared" si="5"/>
        <v>-7.5272387956561715E-2</v>
      </c>
      <c r="AA53" s="508"/>
      <c r="AB53" s="508"/>
      <c r="AC53" s="508"/>
      <c r="AD53" s="508"/>
      <c r="AE53" s="508"/>
      <c r="AF53" s="508"/>
      <c r="AG53" s="508"/>
      <c r="AH53" s="508"/>
      <c r="AI53" s="508"/>
      <c r="AJ53" s="508"/>
      <c r="AK53" s="508"/>
    </row>
    <row r="54" spans="1:37" ht="31.5">
      <c r="A54" s="404" t="s">
        <v>1890</v>
      </c>
      <c r="B54" s="405" t="s">
        <v>2531</v>
      </c>
      <c r="C54" s="406" t="s">
        <v>3144</v>
      </c>
      <c r="D54" s="406" t="s">
        <v>3140</v>
      </c>
      <c r="E54" s="362" t="s">
        <v>1892</v>
      </c>
      <c r="F54" s="362" t="s">
        <v>1891</v>
      </c>
      <c r="G54" s="363"/>
      <c r="H54" s="363"/>
      <c r="I54" s="414"/>
      <c r="J54" s="364"/>
      <c r="K54" s="365"/>
      <c r="N54" s="464">
        <f>[1]pdc2019!$N54</f>
        <v>0</v>
      </c>
      <c r="O54" s="464">
        <f>[1]pdc2019!$O54</f>
        <v>0</v>
      </c>
      <c r="P54" s="464">
        <f>[1]pdc2019!$P54</f>
        <v>0</v>
      </c>
      <c r="Q54" s="464">
        <f>[1]pdc2019!$V54</f>
        <v>0</v>
      </c>
      <c r="R54" s="464">
        <f>[1]pdc2019!$AB54</f>
        <v>0</v>
      </c>
      <c r="S54" s="464">
        <f>[1]pdc2019!$AE54</f>
        <v>0</v>
      </c>
      <c r="T54" s="507">
        <f t="shared" si="0"/>
        <v>0</v>
      </c>
      <c r="U54" s="505" t="str">
        <f t="shared" si="1"/>
        <v/>
      </c>
      <c r="V54" s="507">
        <f t="shared" si="2"/>
        <v>0</v>
      </c>
      <c r="W54" s="505" t="str">
        <f t="shared" si="3"/>
        <v/>
      </c>
      <c r="X54" s="507">
        <f t="shared" si="4"/>
        <v>0</v>
      </c>
      <c r="Y54" s="505" t="str">
        <f t="shared" si="5"/>
        <v/>
      </c>
      <c r="AA54" s="508"/>
      <c r="AB54" s="508"/>
      <c r="AC54" s="508"/>
      <c r="AD54" s="508"/>
      <c r="AE54" s="508"/>
      <c r="AF54" s="508"/>
      <c r="AG54" s="508"/>
      <c r="AH54" s="508"/>
      <c r="AI54" s="508"/>
      <c r="AJ54" s="508"/>
      <c r="AK54" s="508"/>
    </row>
    <row r="55" spans="1:37" ht="31.5">
      <c r="A55" s="381" t="s">
        <v>1893</v>
      </c>
      <c r="B55" s="412" t="s">
        <v>2531</v>
      </c>
      <c r="C55" s="413" t="s">
        <v>3144</v>
      </c>
      <c r="D55" s="413" t="s">
        <v>3138</v>
      </c>
      <c r="E55" s="366" t="s">
        <v>1892</v>
      </c>
      <c r="F55" s="366" t="s">
        <v>1891</v>
      </c>
      <c r="G55" s="363" t="s">
        <v>1716</v>
      </c>
      <c r="H55" s="363" t="s">
        <v>2536</v>
      </c>
      <c r="I55" s="414" t="s">
        <v>2537</v>
      </c>
      <c r="J55" s="364" t="s">
        <v>3069</v>
      </c>
      <c r="K55" s="365" t="s">
        <v>3528</v>
      </c>
      <c r="L55" s="380" t="s">
        <v>3068</v>
      </c>
      <c r="N55" s="464">
        <f>[1]pdc2019!$N55</f>
        <v>208172.03</v>
      </c>
      <c r="O55" s="464">
        <f>[1]pdc2019!$O55</f>
        <v>293000</v>
      </c>
      <c r="P55" s="464">
        <f>[1]pdc2019!$P55</f>
        <v>166812.41333333333</v>
      </c>
      <c r="Q55" s="464">
        <f>[1]pdc2019!$V55</f>
        <v>150000</v>
      </c>
      <c r="R55" s="464">
        <f>[1]pdc2019!$AB55</f>
        <v>151260</v>
      </c>
      <c r="S55" s="464">
        <f>[1]pdc2019!$AE55</f>
        <v>152542.68</v>
      </c>
      <c r="T55" s="507">
        <f t="shared" si="0"/>
        <v>-58172.03</v>
      </c>
      <c r="U55" s="505">
        <f t="shared" si="1"/>
        <v>-0.27944210372546208</v>
      </c>
      <c r="V55" s="507">
        <f t="shared" si="2"/>
        <v>-143000</v>
      </c>
      <c r="W55" s="505">
        <f t="shared" si="3"/>
        <v>-0.48805460750853241</v>
      </c>
      <c r="X55" s="507">
        <f t="shared" si="4"/>
        <v>-16812.41333333333</v>
      </c>
      <c r="Y55" s="505">
        <f t="shared" si="5"/>
        <v>-0.10078634435758616</v>
      </c>
      <c r="AA55" s="508"/>
      <c r="AB55" s="508"/>
      <c r="AC55" s="508"/>
      <c r="AD55" s="508"/>
      <c r="AE55" s="508"/>
      <c r="AF55" s="508"/>
      <c r="AG55" s="508"/>
      <c r="AH55" s="508"/>
      <c r="AI55" s="508"/>
      <c r="AJ55" s="508"/>
      <c r="AK55" s="508"/>
    </row>
    <row r="56" spans="1:37" ht="21">
      <c r="A56" s="404" t="s">
        <v>1894</v>
      </c>
      <c r="B56" s="405" t="s">
        <v>2531</v>
      </c>
      <c r="C56" s="406" t="s">
        <v>3145</v>
      </c>
      <c r="D56" s="406" t="s">
        <v>3140</v>
      </c>
      <c r="E56" s="362" t="s">
        <v>4326</v>
      </c>
      <c r="F56" s="362" t="s">
        <v>1895</v>
      </c>
      <c r="G56" s="363"/>
      <c r="H56" s="363"/>
      <c r="I56" s="414"/>
      <c r="J56" s="364"/>
      <c r="K56" s="365"/>
      <c r="N56" s="464">
        <f>[1]pdc2019!$N56</f>
        <v>0</v>
      </c>
      <c r="O56" s="464">
        <f>[1]pdc2019!$O56</f>
        <v>0</v>
      </c>
      <c r="P56" s="464">
        <f>[1]pdc2019!$P56</f>
        <v>0</v>
      </c>
      <c r="Q56" s="464">
        <f>[1]pdc2019!$V56</f>
        <v>0</v>
      </c>
      <c r="R56" s="464">
        <f>[1]pdc2019!$AB56</f>
        <v>0</v>
      </c>
      <c r="S56" s="464">
        <f>[1]pdc2019!$AE56</f>
        <v>0</v>
      </c>
      <c r="T56" s="507">
        <f t="shared" si="0"/>
        <v>0</v>
      </c>
      <c r="U56" s="505" t="str">
        <f t="shared" si="1"/>
        <v/>
      </c>
      <c r="V56" s="507">
        <f t="shared" si="2"/>
        <v>0</v>
      </c>
      <c r="W56" s="505" t="str">
        <f t="shared" si="3"/>
        <v/>
      </c>
      <c r="X56" s="507">
        <f t="shared" si="4"/>
        <v>0</v>
      </c>
      <c r="Y56" s="505" t="str">
        <f t="shared" si="5"/>
        <v/>
      </c>
      <c r="AA56" s="508"/>
      <c r="AB56" s="508"/>
      <c r="AC56" s="508"/>
      <c r="AD56" s="508"/>
      <c r="AE56" s="508"/>
      <c r="AF56" s="508"/>
      <c r="AG56" s="508"/>
      <c r="AH56" s="508"/>
      <c r="AI56" s="508"/>
      <c r="AJ56" s="508"/>
      <c r="AK56" s="508"/>
    </row>
    <row r="57" spans="1:37" ht="21">
      <c r="A57" s="381" t="s">
        <v>1896</v>
      </c>
      <c r="B57" s="412" t="s">
        <v>2531</v>
      </c>
      <c r="C57" s="413" t="s">
        <v>3145</v>
      </c>
      <c r="D57" s="413" t="s">
        <v>3138</v>
      </c>
      <c r="E57" s="366" t="s">
        <v>4326</v>
      </c>
      <c r="F57" s="366" t="s">
        <v>1895</v>
      </c>
      <c r="G57" s="363" t="s">
        <v>1716</v>
      </c>
      <c r="H57" s="363" t="s">
        <v>2536</v>
      </c>
      <c r="I57" s="414" t="s">
        <v>2537</v>
      </c>
      <c r="J57" s="364" t="s">
        <v>3069</v>
      </c>
      <c r="K57" s="365" t="s">
        <v>3528</v>
      </c>
      <c r="L57" s="380" t="s">
        <v>3068</v>
      </c>
      <c r="N57" s="464">
        <f>[1]pdc2019!$N57</f>
        <v>30359.29</v>
      </c>
      <c r="O57" s="464">
        <f>[1]pdc2019!$O57</f>
        <v>15000</v>
      </c>
      <c r="P57" s="464">
        <f>[1]pdc2019!$P57</f>
        <v>17972</v>
      </c>
      <c r="Q57" s="464">
        <f>[1]pdc2019!$V57</f>
        <v>15000</v>
      </c>
      <c r="R57" s="464">
        <f>[1]pdc2019!$AB57</f>
        <v>15270</v>
      </c>
      <c r="S57" s="464">
        <f>[1]pdc2019!$AE57</f>
        <v>15544.86</v>
      </c>
      <c r="T57" s="507">
        <f t="shared" si="0"/>
        <v>-15359.29</v>
      </c>
      <c r="U57" s="505">
        <f t="shared" si="1"/>
        <v>-0.50591729911997285</v>
      </c>
      <c r="V57" s="507">
        <f t="shared" si="2"/>
        <v>0</v>
      </c>
      <c r="W57" s="505">
        <f t="shared" si="3"/>
        <v>0</v>
      </c>
      <c r="X57" s="507">
        <f t="shared" si="4"/>
        <v>-2972</v>
      </c>
      <c r="Y57" s="505">
        <f t="shared" si="5"/>
        <v>-0.16536835076786111</v>
      </c>
      <c r="AA57" s="508"/>
      <c r="AB57" s="508"/>
      <c r="AC57" s="508"/>
      <c r="AD57" s="508"/>
      <c r="AE57" s="508"/>
      <c r="AF57" s="508"/>
      <c r="AG57" s="508"/>
      <c r="AH57" s="508"/>
      <c r="AI57" s="508"/>
      <c r="AJ57" s="508"/>
      <c r="AK57" s="508"/>
    </row>
    <row r="58" spans="1:37" ht="21">
      <c r="A58" s="399" t="s">
        <v>1897</v>
      </c>
      <c r="B58" s="400" t="s">
        <v>1898</v>
      </c>
      <c r="C58" s="401" t="s">
        <v>3139</v>
      </c>
      <c r="D58" s="401" t="s">
        <v>3140</v>
      </c>
      <c r="E58" s="358" t="s">
        <v>4327</v>
      </c>
      <c r="F58" s="358" t="s">
        <v>4328</v>
      </c>
      <c r="G58" s="359"/>
      <c r="H58" s="359"/>
      <c r="I58" s="402"/>
      <c r="J58" s="360"/>
      <c r="K58" s="361"/>
      <c r="L58" s="403"/>
      <c r="N58" s="464">
        <f>[1]pdc2019!$N58</f>
        <v>0</v>
      </c>
      <c r="O58" s="464">
        <f>[1]pdc2019!$O58</f>
        <v>0</v>
      </c>
      <c r="P58" s="464">
        <f>[1]pdc2019!$P58</f>
        <v>0</v>
      </c>
      <c r="Q58" s="464">
        <f>[1]pdc2019!$V58</f>
        <v>0</v>
      </c>
      <c r="R58" s="464">
        <f>[1]pdc2019!$AB58</f>
        <v>0</v>
      </c>
      <c r="S58" s="464">
        <f>[1]pdc2019!$AE58</f>
        <v>0</v>
      </c>
      <c r="T58" s="507">
        <f t="shared" si="0"/>
        <v>0</v>
      </c>
      <c r="U58" s="505" t="str">
        <f t="shared" si="1"/>
        <v/>
      </c>
      <c r="V58" s="507">
        <f t="shared" si="2"/>
        <v>0</v>
      </c>
      <c r="W58" s="505" t="str">
        <f t="shared" si="3"/>
        <v/>
      </c>
      <c r="X58" s="507">
        <f t="shared" si="4"/>
        <v>0</v>
      </c>
      <c r="Y58" s="505" t="str">
        <f t="shared" si="5"/>
        <v/>
      </c>
      <c r="AA58" s="508"/>
      <c r="AB58" s="508"/>
      <c r="AC58" s="508"/>
      <c r="AD58" s="508"/>
      <c r="AE58" s="508"/>
      <c r="AF58" s="508"/>
      <c r="AG58" s="508"/>
      <c r="AH58" s="508"/>
      <c r="AI58" s="508"/>
      <c r="AJ58" s="508"/>
      <c r="AK58" s="508"/>
    </row>
    <row r="59" spans="1:37" ht="21">
      <c r="A59" s="404" t="s">
        <v>1899</v>
      </c>
      <c r="B59" s="405" t="s">
        <v>1898</v>
      </c>
      <c r="C59" s="406" t="s">
        <v>3141</v>
      </c>
      <c r="D59" s="406" t="s">
        <v>3140</v>
      </c>
      <c r="E59" s="362" t="s">
        <v>1901</v>
      </c>
      <c r="F59" s="362" t="s">
        <v>1900</v>
      </c>
      <c r="G59" s="363"/>
      <c r="H59" s="363"/>
      <c r="I59" s="414"/>
      <c r="J59" s="364"/>
      <c r="K59" s="365"/>
      <c r="N59" s="464">
        <f>[1]pdc2019!$N59</f>
        <v>0</v>
      </c>
      <c r="O59" s="464">
        <f>[1]pdc2019!$O59</f>
        <v>0</v>
      </c>
      <c r="P59" s="464">
        <f>[1]pdc2019!$P59</f>
        <v>0</v>
      </c>
      <c r="Q59" s="464">
        <f>[1]pdc2019!$V59</f>
        <v>0</v>
      </c>
      <c r="R59" s="464">
        <f>[1]pdc2019!$AB59</f>
        <v>0</v>
      </c>
      <c r="S59" s="464">
        <f>[1]pdc2019!$AE59</f>
        <v>0</v>
      </c>
      <c r="T59" s="507">
        <f t="shared" si="0"/>
        <v>0</v>
      </c>
      <c r="U59" s="505" t="str">
        <f t="shared" si="1"/>
        <v/>
      </c>
      <c r="V59" s="507">
        <f t="shared" si="2"/>
        <v>0</v>
      </c>
      <c r="W59" s="505" t="str">
        <f t="shared" si="3"/>
        <v/>
      </c>
      <c r="X59" s="507">
        <f t="shared" si="4"/>
        <v>0</v>
      </c>
      <c r="Y59" s="505" t="str">
        <f t="shared" si="5"/>
        <v/>
      </c>
      <c r="AA59" s="508"/>
      <c r="AB59" s="508"/>
      <c r="AC59" s="508"/>
      <c r="AD59" s="508"/>
      <c r="AE59" s="508"/>
      <c r="AF59" s="508"/>
      <c r="AG59" s="508"/>
      <c r="AH59" s="508"/>
      <c r="AI59" s="508"/>
      <c r="AJ59" s="508"/>
      <c r="AK59" s="508"/>
    </row>
    <row r="60" spans="1:37" ht="21">
      <c r="A60" s="381" t="s">
        <v>1902</v>
      </c>
      <c r="B60" s="412" t="s">
        <v>1898</v>
      </c>
      <c r="C60" s="413" t="s">
        <v>3141</v>
      </c>
      <c r="D60" s="413" t="s">
        <v>3138</v>
      </c>
      <c r="E60" s="366" t="s">
        <v>1901</v>
      </c>
      <c r="F60" s="366" t="s">
        <v>1900</v>
      </c>
      <c r="G60" s="363" t="s">
        <v>36</v>
      </c>
      <c r="H60" s="363" t="s">
        <v>1903</v>
      </c>
      <c r="I60" s="414" t="s">
        <v>2967</v>
      </c>
      <c r="J60" s="364" t="s">
        <v>2842</v>
      </c>
      <c r="K60" s="365" t="s">
        <v>2843</v>
      </c>
      <c r="L60" s="2" t="s">
        <v>1904</v>
      </c>
      <c r="N60" s="464">
        <f>[1]pdc2019!$N60</f>
        <v>10916015.539999999</v>
      </c>
      <c r="O60" s="464">
        <f>[1]pdc2019!$O60</f>
        <v>11869547</v>
      </c>
      <c r="P60" s="464">
        <f>[1]pdc2019!$P60</f>
        <v>12524000</v>
      </c>
      <c r="Q60" s="464">
        <f>[1]pdc2019!$V60</f>
        <v>13024296</v>
      </c>
      <c r="R60" s="464">
        <f>[1]pdc2019!$AB60</f>
        <v>13687228</v>
      </c>
      <c r="S60" s="464">
        <f>[1]pdc2019!$AE60</f>
        <v>13722417.776000001</v>
      </c>
      <c r="T60" s="507">
        <f t="shared" si="0"/>
        <v>2108280.4600000009</v>
      </c>
      <c r="U60" s="505">
        <f t="shared" si="1"/>
        <v>0.19313644729384483</v>
      </c>
      <c r="V60" s="507">
        <f t="shared" si="2"/>
        <v>1154749</v>
      </c>
      <c r="W60" s="505">
        <f t="shared" si="3"/>
        <v>9.7286695103022888E-2</v>
      </c>
      <c r="X60" s="507">
        <f t="shared" si="4"/>
        <v>500296</v>
      </c>
      <c r="Y60" s="505">
        <f t="shared" si="5"/>
        <v>3.9946981794953686E-2</v>
      </c>
      <c r="AA60" s="508"/>
      <c r="AB60" s="508"/>
      <c r="AC60" s="508"/>
      <c r="AD60" s="508"/>
      <c r="AE60" s="508"/>
      <c r="AF60" s="508"/>
      <c r="AG60" s="508"/>
      <c r="AH60" s="508"/>
      <c r="AI60" s="508"/>
      <c r="AJ60" s="508"/>
      <c r="AK60" s="508"/>
    </row>
    <row r="61" spans="1:37" ht="21">
      <c r="A61" s="381" t="s">
        <v>2968</v>
      </c>
      <c r="B61" s="412" t="s">
        <v>1898</v>
      </c>
      <c r="C61" s="413" t="s">
        <v>3141</v>
      </c>
      <c r="D61" s="413" t="s">
        <v>3148</v>
      </c>
      <c r="E61" s="366" t="s">
        <v>2969</v>
      </c>
      <c r="F61" s="366" t="s">
        <v>2970</v>
      </c>
      <c r="G61" s="363" t="s">
        <v>38</v>
      </c>
      <c r="H61" s="363" t="s">
        <v>2971</v>
      </c>
      <c r="I61" s="414" t="s">
        <v>2972</v>
      </c>
      <c r="J61" s="364" t="s">
        <v>2842</v>
      </c>
      <c r="K61" s="365" t="s">
        <v>2843</v>
      </c>
      <c r="L61" s="2" t="s">
        <v>1904</v>
      </c>
      <c r="N61" s="464">
        <f>[1]pdc2019!$N61</f>
        <v>30074.54</v>
      </c>
      <c r="O61" s="464">
        <f>[1]pdc2019!$O61</f>
        <v>30600</v>
      </c>
      <c r="P61" s="464">
        <f>[1]pdc2019!$P61</f>
        <v>30076.080000000002</v>
      </c>
      <c r="Q61" s="464">
        <f>[1]pdc2019!$V61</f>
        <v>30000</v>
      </c>
      <c r="R61" s="464">
        <f>[1]pdc2019!$AB61</f>
        <v>30000</v>
      </c>
      <c r="S61" s="464">
        <f>[1]pdc2019!$AE61</f>
        <v>30000</v>
      </c>
      <c r="T61" s="507">
        <f t="shared" si="0"/>
        <v>-74.540000000000873</v>
      </c>
      <c r="U61" s="505">
        <f t="shared" si="1"/>
        <v>-2.4785083994634952E-3</v>
      </c>
      <c r="V61" s="507">
        <f t="shared" si="2"/>
        <v>-600</v>
      </c>
      <c r="W61" s="505">
        <f t="shared" si="3"/>
        <v>-1.9607843137254902E-2</v>
      </c>
      <c r="X61" s="507">
        <f t="shared" si="4"/>
        <v>-76.080000000001746</v>
      </c>
      <c r="Y61" s="505">
        <f t="shared" si="5"/>
        <v>-2.5295849725097733E-3</v>
      </c>
      <c r="AA61" s="508"/>
      <c r="AB61" s="508"/>
      <c r="AC61" s="508"/>
      <c r="AD61" s="508"/>
      <c r="AE61" s="508"/>
      <c r="AF61" s="508"/>
      <c r="AG61" s="508"/>
      <c r="AH61" s="508"/>
      <c r="AI61" s="508"/>
      <c r="AJ61" s="508"/>
      <c r="AK61" s="508"/>
    </row>
    <row r="62" spans="1:37" ht="21">
      <c r="A62" s="404" t="s">
        <v>1906</v>
      </c>
      <c r="B62" s="405" t="s">
        <v>1898</v>
      </c>
      <c r="C62" s="406" t="s">
        <v>3142</v>
      </c>
      <c r="D62" s="406" t="s">
        <v>3140</v>
      </c>
      <c r="E62" s="362" t="s">
        <v>1908</v>
      </c>
      <c r="F62" s="362" t="s">
        <v>1907</v>
      </c>
      <c r="G62" s="363"/>
      <c r="H62" s="363"/>
      <c r="I62" s="414"/>
      <c r="J62" s="364"/>
      <c r="K62" s="365"/>
      <c r="N62" s="464">
        <f>[1]pdc2019!$N62</f>
        <v>0</v>
      </c>
      <c r="O62" s="464">
        <f>[1]pdc2019!$O62</f>
        <v>0</v>
      </c>
      <c r="P62" s="464">
        <f>[1]pdc2019!$P62</f>
        <v>0</v>
      </c>
      <c r="Q62" s="464">
        <f>[1]pdc2019!$V62</f>
        <v>0</v>
      </c>
      <c r="R62" s="464">
        <f>[1]pdc2019!$AB62</f>
        <v>0</v>
      </c>
      <c r="S62" s="464">
        <f>[1]pdc2019!$AE62</f>
        <v>0</v>
      </c>
      <c r="T62" s="507">
        <f t="shared" si="0"/>
        <v>0</v>
      </c>
      <c r="U62" s="505" t="str">
        <f t="shared" si="1"/>
        <v/>
      </c>
      <c r="V62" s="507">
        <f t="shared" si="2"/>
        <v>0</v>
      </c>
      <c r="W62" s="505" t="str">
        <f t="shared" si="3"/>
        <v/>
      </c>
      <c r="X62" s="507">
        <f t="shared" si="4"/>
        <v>0</v>
      </c>
      <c r="Y62" s="505" t="str">
        <f t="shared" si="5"/>
        <v/>
      </c>
      <c r="AA62" s="508"/>
      <c r="AB62" s="508"/>
      <c r="AC62" s="508"/>
      <c r="AD62" s="508"/>
      <c r="AE62" s="508"/>
      <c r="AF62" s="508"/>
      <c r="AG62" s="508"/>
      <c r="AH62" s="508"/>
      <c r="AI62" s="508"/>
      <c r="AJ62" s="508"/>
      <c r="AK62" s="508"/>
    </row>
    <row r="63" spans="1:37" ht="21">
      <c r="A63" s="381" t="s">
        <v>1909</v>
      </c>
      <c r="B63" s="412" t="s">
        <v>1898</v>
      </c>
      <c r="C63" s="413" t="s">
        <v>3142</v>
      </c>
      <c r="D63" s="413" t="s">
        <v>3138</v>
      </c>
      <c r="E63" s="366" t="s">
        <v>1908</v>
      </c>
      <c r="F63" s="366" t="s">
        <v>1907</v>
      </c>
      <c r="G63" s="363" t="s">
        <v>40</v>
      </c>
      <c r="H63" s="363" t="s">
        <v>1910</v>
      </c>
      <c r="I63" s="414" t="s">
        <v>2973</v>
      </c>
      <c r="J63" s="364" t="s">
        <v>2842</v>
      </c>
      <c r="K63" s="365" t="s">
        <v>2843</v>
      </c>
      <c r="L63" s="2" t="s">
        <v>1904</v>
      </c>
      <c r="N63" s="464">
        <f>[1]pdc2019!$N63</f>
        <v>10840153.689999999</v>
      </c>
      <c r="O63" s="464">
        <f>[1]pdc2019!$O63</f>
        <v>12687959</v>
      </c>
      <c r="P63" s="464">
        <f>[1]pdc2019!$P63</f>
        <v>11271878.666666666</v>
      </c>
      <c r="Q63" s="464">
        <f>[1]pdc2019!$V63</f>
        <v>13478800</v>
      </c>
      <c r="R63" s="464">
        <f>[1]pdc2019!$AB63</f>
        <v>14210700</v>
      </c>
      <c r="S63" s="464">
        <f>[1]pdc2019!$AE63</f>
        <v>14592511.4</v>
      </c>
      <c r="T63" s="507">
        <f t="shared" si="0"/>
        <v>2638646.3100000005</v>
      </c>
      <c r="U63" s="505">
        <f t="shared" si="1"/>
        <v>0.24341410513710168</v>
      </c>
      <c r="V63" s="507">
        <f t="shared" si="2"/>
        <v>790841</v>
      </c>
      <c r="W63" s="505">
        <f t="shared" si="3"/>
        <v>6.2330040631436469E-2</v>
      </c>
      <c r="X63" s="507">
        <f t="shared" si="4"/>
        <v>2206921.333333334</v>
      </c>
      <c r="Y63" s="505">
        <f t="shared" si="5"/>
        <v>0.19579001855827885</v>
      </c>
      <c r="AA63" s="508"/>
      <c r="AB63" s="508"/>
      <c r="AC63" s="508"/>
      <c r="AD63" s="508"/>
      <c r="AE63" s="508"/>
      <c r="AF63" s="508"/>
      <c r="AG63" s="508"/>
      <c r="AH63" s="508"/>
      <c r="AI63" s="508"/>
      <c r="AJ63" s="508"/>
      <c r="AK63" s="508"/>
    </row>
    <row r="64" spans="1:37" ht="21">
      <c r="A64" s="404" t="s">
        <v>1911</v>
      </c>
      <c r="B64" s="405" t="s">
        <v>1898</v>
      </c>
      <c r="C64" s="406" t="s">
        <v>3144</v>
      </c>
      <c r="D64" s="406" t="s">
        <v>3140</v>
      </c>
      <c r="E64" s="362" t="s">
        <v>1913</v>
      </c>
      <c r="F64" s="362" t="s">
        <v>1912</v>
      </c>
      <c r="G64" s="363"/>
      <c r="H64" s="363"/>
      <c r="I64" s="414"/>
      <c r="J64" s="364"/>
      <c r="K64" s="365"/>
      <c r="N64" s="464">
        <f>[1]pdc2019!$N64</f>
        <v>0</v>
      </c>
      <c r="O64" s="464">
        <f>[1]pdc2019!$O64</f>
        <v>0</v>
      </c>
      <c r="P64" s="464">
        <f>[1]pdc2019!$P64</f>
        <v>0</v>
      </c>
      <c r="Q64" s="464">
        <f>[1]pdc2019!$V64</f>
        <v>0</v>
      </c>
      <c r="R64" s="464">
        <f>[1]pdc2019!$AB64</f>
        <v>0</v>
      </c>
      <c r="S64" s="464">
        <f>[1]pdc2019!$AE64</f>
        <v>0</v>
      </c>
      <c r="T64" s="507">
        <f t="shared" si="0"/>
        <v>0</v>
      </c>
      <c r="U64" s="505" t="str">
        <f t="shared" si="1"/>
        <v/>
      </c>
      <c r="V64" s="507">
        <f t="shared" si="2"/>
        <v>0</v>
      </c>
      <c r="W64" s="505" t="str">
        <f t="shared" si="3"/>
        <v/>
      </c>
      <c r="X64" s="507">
        <f t="shared" si="4"/>
        <v>0</v>
      </c>
      <c r="Y64" s="505" t="str">
        <f t="shared" si="5"/>
        <v/>
      </c>
      <c r="AA64" s="508"/>
      <c r="AB64" s="508"/>
      <c r="AC64" s="508"/>
      <c r="AD64" s="508"/>
      <c r="AE64" s="508"/>
      <c r="AF64" s="508"/>
      <c r="AG64" s="508"/>
      <c r="AH64" s="508"/>
      <c r="AI64" s="508"/>
      <c r="AJ64" s="508"/>
      <c r="AK64" s="508"/>
    </row>
    <row r="65" spans="1:37" ht="21">
      <c r="A65" s="381" t="s">
        <v>1914</v>
      </c>
      <c r="B65" s="412" t="s">
        <v>1898</v>
      </c>
      <c r="C65" s="413" t="s">
        <v>3144</v>
      </c>
      <c r="D65" s="413" t="s">
        <v>3138</v>
      </c>
      <c r="E65" s="366" t="s">
        <v>1916</v>
      </c>
      <c r="F65" s="366" t="s">
        <v>1915</v>
      </c>
      <c r="G65" s="363" t="s">
        <v>535</v>
      </c>
      <c r="H65" s="363" t="s">
        <v>2974</v>
      </c>
      <c r="I65" s="414" t="s">
        <v>2975</v>
      </c>
      <c r="J65" s="364" t="s">
        <v>2842</v>
      </c>
      <c r="K65" s="365" t="s">
        <v>2843</v>
      </c>
      <c r="L65" s="2" t="s">
        <v>1904</v>
      </c>
      <c r="N65" s="464">
        <f>[1]pdc2019!$N65</f>
        <v>16098721.110000001</v>
      </c>
      <c r="O65" s="464">
        <f>[1]pdc2019!$O65</f>
        <v>14026213</v>
      </c>
      <c r="P65" s="464">
        <f>[1]pdc2019!$P65</f>
        <v>13891572.066666668</v>
      </c>
      <c r="Q65" s="464">
        <f>[1]pdc2019!$V65</f>
        <v>17110060</v>
      </c>
      <c r="R65" s="464">
        <f>[1]pdc2019!$AB65</f>
        <v>17110060</v>
      </c>
      <c r="S65" s="464">
        <f>[1]pdc2019!$AE65</f>
        <v>17110060</v>
      </c>
      <c r="T65" s="507">
        <f t="shared" si="0"/>
        <v>1011338.8899999987</v>
      </c>
      <c r="U65" s="505">
        <f t="shared" si="1"/>
        <v>6.2821070263263834E-2</v>
      </c>
      <c r="V65" s="507">
        <f t="shared" si="2"/>
        <v>3083847</v>
      </c>
      <c r="W65" s="505">
        <f t="shared" si="3"/>
        <v>0.21986312342469061</v>
      </c>
      <c r="X65" s="507">
        <f t="shared" si="4"/>
        <v>3218487.9333333317</v>
      </c>
      <c r="Y65" s="505">
        <f t="shared" si="5"/>
        <v>0.23168637198781919</v>
      </c>
      <c r="AA65" s="508"/>
      <c r="AB65" s="508"/>
      <c r="AC65" s="508"/>
      <c r="AD65" s="508"/>
      <c r="AE65" s="508"/>
      <c r="AF65" s="508"/>
      <c r="AG65" s="508"/>
      <c r="AH65" s="508"/>
      <c r="AI65" s="508"/>
      <c r="AJ65" s="508"/>
      <c r="AK65" s="508"/>
    </row>
    <row r="66" spans="1:37" ht="21">
      <c r="A66" s="381" t="s">
        <v>6008</v>
      </c>
      <c r="B66" s="421" t="s">
        <v>1898</v>
      </c>
      <c r="C66" s="422" t="s">
        <v>3144</v>
      </c>
      <c r="D66" s="422" t="s">
        <v>3148</v>
      </c>
      <c r="E66" s="423" t="s">
        <v>6009</v>
      </c>
      <c r="F66" s="423" t="s">
        <v>6010</v>
      </c>
      <c r="G66" s="424" t="s">
        <v>897</v>
      </c>
      <c r="H66" s="424" t="s">
        <v>2726</v>
      </c>
      <c r="I66" s="425" t="s">
        <v>1253</v>
      </c>
      <c r="J66" s="426" t="s">
        <v>2836</v>
      </c>
      <c r="K66" s="365" t="s">
        <v>2837</v>
      </c>
      <c r="L66" s="2" t="s">
        <v>1934</v>
      </c>
      <c r="N66" s="464">
        <f>[1]pdc2019!$N66</f>
        <v>0</v>
      </c>
      <c r="O66" s="464">
        <f>[1]pdc2019!$O66</f>
        <v>0</v>
      </c>
      <c r="P66" s="464">
        <f>[1]pdc2019!$P66</f>
        <v>0</v>
      </c>
      <c r="Q66" s="464">
        <f>[1]pdc2019!$V66</f>
        <v>827160</v>
      </c>
      <c r="R66" s="464">
        <f>[1]pdc2019!$AB66</f>
        <v>827160</v>
      </c>
      <c r="S66" s="464">
        <f>[1]pdc2019!$AE66</f>
        <v>827160</v>
      </c>
      <c r="T66" s="507"/>
      <c r="U66" s="505"/>
      <c r="V66" s="507"/>
      <c r="W66" s="505"/>
      <c r="X66" s="507"/>
      <c r="Y66" s="505"/>
      <c r="AA66" s="508"/>
      <c r="AB66" s="508"/>
      <c r="AC66" s="508"/>
      <c r="AD66" s="508"/>
      <c r="AE66" s="508"/>
      <c r="AF66" s="508"/>
      <c r="AG66" s="508"/>
      <c r="AH66" s="508"/>
      <c r="AI66" s="508"/>
      <c r="AJ66" s="508"/>
      <c r="AK66" s="508"/>
    </row>
    <row r="67" spans="1:37" ht="21">
      <c r="A67" s="381" t="s">
        <v>1917</v>
      </c>
      <c r="B67" s="412" t="s">
        <v>1898</v>
      </c>
      <c r="C67" s="413" t="s">
        <v>3144</v>
      </c>
      <c r="D67" s="413" t="s">
        <v>2115</v>
      </c>
      <c r="E67" s="366" t="s">
        <v>1919</v>
      </c>
      <c r="F67" s="366" t="s">
        <v>1918</v>
      </c>
      <c r="G67" s="363" t="s">
        <v>535</v>
      </c>
      <c r="H67" s="363" t="s">
        <v>2974</v>
      </c>
      <c r="I67" s="414" t="s">
        <v>2975</v>
      </c>
      <c r="J67" s="364" t="s">
        <v>2842</v>
      </c>
      <c r="K67" s="365" t="s">
        <v>2843</v>
      </c>
      <c r="L67" s="2" t="s">
        <v>1904</v>
      </c>
      <c r="N67" s="464">
        <f>[1]pdc2019!$N67</f>
        <v>4948763.2799999993</v>
      </c>
      <c r="O67" s="464">
        <f>[1]pdc2019!$O67</f>
        <v>5215000</v>
      </c>
      <c r="P67" s="464">
        <f>[1]pdc2019!$P67</f>
        <v>5180819.8266666671</v>
      </c>
      <c r="Q67" s="464">
        <f>[1]pdc2019!$V67</f>
        <v>6730000</v>
      </c>
      <c r="R67" s="464">
        <f>[1]pdc2019!$AB67</f>
        <v>7680000</v>
      </c>
      <c r="S67" s="464">
        <f>[1]pdc2019!$AE67</f>
        <v>7839000</v>
      </c>
      <c r="T67" s="507">
        <f t="shared" si="0"/>
        <v>1781236.7200000007</v>
      </c>
      <c r="U67" s="505">
        <f t="shared" si="1"/>
        <v>0.35993572923536582</v>
      </c>
      <c r="V67" s="507">
        <f t="shared" si="2"/>
        <v>1515000</v>
      </c>
      <c r="W67" s="505">
        <f t="shared" si="3"/>
        <v>0.29050814956855225</v>
      </c>
      <c r="X67" s="507">
        <f t="shared" si="4"/>
        <v>1549180.1733333329</v>
      </c>
      <c r="Y67" s="505">
        <f t="shared" si="5"/>
        <v>0.29902220597585871</v>
      </c>
      <c r="AA67" s="508"/>
      <c r="AB67" s="508"/>
      <c r="AC67" s="508"/>
      <c r="AD67" s="508"/>
      <c r="AE67" s="508"/>
      <c r="AF67" s="508"/>
      <c r="AG67" s="508"/>
      <c r="AH67" s="508"/>
      <c r="AI67" s="508"/>
      <c r="AJ67" s="508"/>
      <c r="AK67" s="508"/>
    </row>
    <row r="68" spans="1:37" ht="21">
      <c r="A68" s="404" t="s">
        <v>1920</v>
      </c>
      <c r="B68" s="405" t="s">
        <v>1898</v>
      </c>
      <c r="C68" s="406" t="s">
        <v>3145</v>
      </c>
      <c r="D68" s="406" t="s">
        <v>3140</v>
      </c>
      <c r="E68" s="362" t="s">
        <v>1922</v>
      </c>
      <c r="F68" s="362" t="s">
        <v>1921</v>
      </c>
      <c r="G68" s="363"/>
      <c r="H68" s="363"/>
      <c r="I68" s="414"/>
      <c r="J68" s="364"/>
      <c r="K68" s="365"/>
      <c r="N68" s="464">
        <f>[1]pdc2019!$N68</f>
        <v>0</v>
      </c>
      <c r="O68" s="464">
        <f>[1]pdc2019!$O68</f>
        <v>0</v>
      </c>
      <c r="P68" s="464">
        <f>[1]pdc2019!$P68</f>
        <v>0</v>
      </c>
      <c r="Q68" s="464">
        <f>[1]pdc2019!$V68</f>
        <v>0</v>
      </c>
      <c r="R68" s="464">
        <f>[1]pdc2019!$AB68</f>
        <v>0</v>
      </c>
      <c r="S68" s="464">
        <f>[1]pdc2019!$AE68</f>
        <v>0</v>
      </c>
      <c r="T68" s="507">
        <f t="shared" si="0"/>
        <v>0</v>
      </c>
      <c r="U68" s="505" t="str">
        <f t="shared" si="1"/>
        <v/>
      </c>
      <c r="V68" s="507">
        <f t="shared" si="2"/>
        <v>0</v>
      </c>
      <c r="W68" s="505" t="str">
        <f t="shared" si="3"/>
        <v/>
      </c>
      <c r="X68" s="507">
        <f t="shared" si="4"/>
        <v>0</v>
      </c>
      <c r="Y68" s="505" t="str">
        <f t="shared" si="5"/>
        <v/>
      </c>
      <c r="AA68" s="508"/>
      <c r="AB68" s="508"/>
      <c r="AC68" s="508"/>
      <c r="AD68" s="508"/>
      <c r="AE68" s="508"/>
      <c r="AF68" s="508"/>
      <c r="AG68" s="508"/>
      <c r="AH68" s="508"/>
      <c r="AI68" s="508"/>
      <c r="AJ68" s="508"/>
      <c r="AK68" s="508"/>
    </row>
    <row r="69" spans="1:37" ht="21">
      <c r="A69" s="381" t="s">
        <v>1923</v>
      </c>
      <c r="B69" s="412" t="s">
        <v>1898</v>
      </c>
      <c r="C69" s="413" t="s">
        <v>3145</v>
      </c>
      <c r="D69" s="413" t="s">
        <v>3138</v>
      </c>
      <c r="E69" s="366" t="s">
        <v>1922</v>
      </c>
      <c r="F69" s="366" t="s">
        <v>1921</v>
      </c>
      <c r="G69" s="363" t="s">
        <v>533</v>
      </c>
      <c r="H69" s="363" t="s">
        <v>2976</v>
      </c>
      <c r="I69" s="414" t="s">
        <v>2977</v>
      </c>
      <c r="J69" s="364" t="s">
        <v>2842</v>
      </c>
      <c r="K69" s="365" t="s">
        <v>2843</v>
      </c>
      <c r="L69" s="2" t="s">
        <v>1904</v>
      </c>
      <c r="N69" s="464">
        <f>[1]pdc2019!$N69</f>
        <v>555016.68000000005</v>
      </c>
      <c r="O69" s="464">
        <f>[1]pdc2019!$O69</f>
        <v>460000</v>
      </c>
      <c r="P69" s="464">
        <f>[1]pdc2019!$P69</f>
        <v>523544.69333333336</v>
      </c>
      <c r="Q69" s="464">
        <f>[1]pdc2019!$V69</f>
        <v>500000</v>
      </c>
      <c r="R69" s="464">
        <f>[1]pdc2019!$AB69</f>
        <v>509000</v>
      </c>
      <c r="S69" s="464">
        <f>[1]pdc2019!$AE69</f>
        <v>518162</v>
      </c>
      <c r="T69" s="507">
        <f t="shared" si="0"/>
        <v>-55016.680000000051</v>
      </c>
      <c r="U69" s="505">
        <f t="shared" si="1"/>
        <v>-9.912617400976137E-2</v>
      </c>
      <c r="V69" s="507">
        <f t="shared" si="2"/>
        <v>40000</v>
      </c>
      <c r="W69" s="505">
        <f t="shared" si="3"/>
        <v>8.6956521739130432E-2</v>
      </c>
      <c r="X69" s="507">
        <f t="shared" si="4"/>
        <v>-23544.693333333358</v>
      </c>
      <c r="Y69" s="505">
        <f t="shared" si="5"/>
        <v>-4.4971697035887617E-2</v>
      </c>
      <c r="AA69" s="508"/>
      <c r="AB69" s="508"/>
      <c r="AC69" s="508"/>
      <c r="AD69" s="508"/>
      <c r="AE69" s="508"/>
      <c r="AF69" s="508"/>
      <c r="AG69" s="508"/>
      <c r="AH69" s="508"/>
      <c r="AI69" s="508"/>
      <c r="AJ69" s="508"/>
      <c r="AK69" s="508"/>
    </row>
    <row r="70" spans="1:37" ht="21">
      <c r="A70" s="404" t="s">
        <v>2978</v>
      </c>
      <c r="B70" s="405" t="s">
        <v>1898</v>
      </c>
      <c r="C70" s="406" t="s">
        <v>3146</v>
      </c>
      <c r="D70" s="406" t="s">
        <v>3140</v>
      </c>
      <c r="E70" s="362" t="s">
        <v>2979</v>
      </c>
      <c r="F70" s="362" t="s">
        <v>3376</v>
      </c>
      <c r="G70" s="363"/>
      <c r="H70" s="363"/>
      <c r="I70" s="414"/>
      <c r="J70" s="364"/>
      <c r="K70" s="365"/>
      <c r="N70" s="464">
        <f>[1]pdc2019!$N70</f>
        <v>0</v>
      </c>
      <c r="O70" s="464">
        <f>[1]pdc2019!$O70</f>
        <v>0</v>
      </c>
      <c r="P70" s="464">
        <f>[1]pdc2019!$P70</f>
        <v>0</v>
      </c>
      <c r="Q70" s="464">
        <f>[1]pdc2019!$V70</f>
        <v>0</v>
      </c>
      <c r="R70" s="464">
        <f>[1]pdc2019!$AB70</f>
        <v>0</v>
      </c>
      <c r="S70" s="464">
        <f>[1]pdc2019!$AE70</f>
        <v>0</v>
      </c>
      <c r="T70" s="507">
        <f t="shared" si="0"/>
        <v>0</v>
      </c>
      <c r="U70" s="505" t="str">
        <f t="shared" si="1"/>
        <v/>
      </c>
      <c r="V70" s="507">
        <f t="shared" si="2"/>
        <v>0</v>
      </c>
      <c r="W70" s="505" t="str">
        <f t="shared" si="3"/>
        <v/>
      </c>
      <c r="X70" s="507">
        <f t="shared" si="4"/>
        <v>0</v>
      </c>
      <c r="Y70" s="505" t="str">
        <f t="shared" si="5"/>
        <v/>
      </c>
      <c r="AA70" s="508"/>
      <c r="AB70" s="508"/>
      <c r="AC70" s="508"/>
      <c r="AD70" s="508"/>
      <c r="AE70" s="508"/>
      <c r="AF70" s="508"/>
      <c r="AG70" s="508"/>
      <c r="AH70" s="508"/>
      <c r="AI70" s="508"/>
      <c r="AJ70" s="508"/>
      <c r="AK70" s="508"/>
    </row>
    <row r="71" spans="1:37" ht="21">
      <c r="A71" s="381" t="s">
        <v>3711</v>
      </c>
      <c r="B71" s="412" t="s">
        <v>1898</v>
      </c>
      <c r="C71" s="413" t="s">
        <v>3146</v>
      </c>
      <c r="D71" s="413" t="s">
        <v>3138</v>
      </c>
      <c r="E71" s="366" t="s">
        <v>2979</v>
      </c>
      <c r="F71" s="366" t="s">
        <v>3376</v>
      </c>
      <c r="G71" s="363" t="s">
        <v>531</v>
      </c>
      <c r="H71" s="363" t="s">
        <v>3712</v>
      </c>
      <c r="I71" s="414" t="s">
        <v>3973</v>
      </c>
      <c r="J71" s="364" t="s">
        <v>2842</v>
      </c>
      <c r="K71" s="365" t="s">
        <v>2843</v>
      </c>
      <c r="L71" s="2" t="s">
        <v>1904</v>
      </c>
      <c r="N71" s="464">
        <f>[1]pdc2019!$N71</f>
        <v>0</v>
      </c>
      <c r="O71" s="464">
        <f>[1]pdc2019!$O71</f>
        <v>0</v>
      </c>
      <c r="P71" s="464">
        <f>[1]pdc2019!$P71</f>
        <v>0</v>
      </c>
      <c r="Q71" s="464">
        <f>[1]pdc2019!$V71</f>
        <v>0</v>
      </c>
      <c r="R71" s="464">
        <f>[1]pdc2019!$AB71</f>
        <v>0</v>
      </c>
      <c r="S71" s="464">
        <f>[1]pdc2019!$AE71</f>
        <v>0</v>
      </c>
      <c r="T71" s="507">
        <f t="shared" si="0"/>
        <v>0</v>
      </c>
      <c r="U71" s="505" t="str">
        <f t="shared" si="1"/>
        <v/>
      </c>
      <c r="V71" s="507">
        <f t="shared" si="2"/>
        <v>0</v>
      </c>
      <c r="W71" s="505" t="str">
        <f t="shared" si="3"/>
        <v/>
      </c>
      <c r="X71" s="507">
        <f t="shared" si="4"/>
        <v>0</v>
      </c>
      <c r="Y71" s="505" t="str">
        <f t="shared" si="5"/>
        <v/>
      </c>
      <c r="AA71" s="508"/>
      <c r="AB71" s="508"/>
      <c r="AC71" s="508"/>
      <c r="AD71" s="508"/>
      <c r="AE71" s="508"/>
      <c r="AF71" s="508"/>
      <c r="AG71" s="508"/>
      <c r="AH71" s="508"/>
      <c r="AI71" s="508"/>
      <c r="AJ71" s="508"/>
      <c r="AK71" s="508"/>
    </row>
    <row r="72" spans="1:37" ht="21">
      <c r="A72" s="399" t="s">
        <v>1924</v>
      </c>
      <c r="B72" s="400" t="s">
        <v>1925</v>
      </c>
      <c r="C72" s="401" t="s">
        <v>3139</v>
      </c>
      <c r="D72" s="401" t="s">
        <v>3140</v>
      </c>
      <c r="E72" s="358" t="s">
        <v>1927</v>
      </c>
      <c r="F72" s="358" t="s">
        <v>1926</v>
      </c>
      <c r="G72" s="359"/>
      <c r="H72" s="359"/>
      <c r="I72" s="402"/>
      <c r="J72" s="360"/>
      <c r="K72" s="361"/>
      <c r="L72" s="403"/>
      <c r="N72" s="464">
        <f>[1]pdc2019!$N72</f>
        <v>0</v>
      </c>
      <c r="O72" s="464">
        <f>[1]pdc2019!$O72</f>
        <v>0</v>
      </c>
      <c r="P72" s="464">
        <f>[1]pdc2019!$P72</f>
        <v>0</v>
      </c>
      <c r="Q72" s="464">
        <f>[1]pdc2019!$V72</f>
        <v>0</v>
      </c>
      <c r="R72" s="464">
        <f>[1]pdc2019!$AB72</f>
        <v>0</v>
      </c>
      <c r="S72" s="464">
        <f>[1]pdc2019!$AE72</f>
        <v>0</v>
      </c>
      <c r="T72" s="507">
        <f t="shared" si="0"/>
        <v>0</v>
      </c>
      <c r="U72" s="505" t="str">
        <f t="shared" si="1"/>
        <v/>
      </c>
      <c r="V72" s="507">
        <f t="shared" si="2"/>
        <v>0</v>
      </c>
      <c r="W72" s="505" t="str">
        <f t="shared" si="3"/>
        <v/>
      </c>
      <c r="X72" s="507">
        <f t="shared" si="4"/>
        <v>0</v>
      </c>
      <c r="Y72" s="505" t="str">
        <f t="shared" si="5"/>
        <v/>
      </c>
      <c r="AA72" s="508"/>
      <c r="AB72" s="508"/>
      <c r="AC72" s="508"/>
      <c r="AD72" s="508"/>
      <c r="AE72" s="508"/>
      <c r="AF72" s="508"/>
      <c r="AG72" s="508"/>
      <c r="AH72" s="508"/>
      <c r="AI72" s="508"/>
      <c r="AJ72" s="508"/>
      <c r="AK72" s="508"/>
    </row>
    <row r="73" spans="1:37" ht="21">
      <c r="A73" s="404" t="s">
        <v>1928</v>
      </c>
      <c r="B73" s="405" t="s">
        <v>1925</v>
      </c>
      <c r="C73" s="406" t="s">
        <v>3141</v>
      </c>
      <c r="D73" s="406" t="s">
        <v>3140</v>
      </c>
      <c r="E73" s="362" t="s">
        <v>1930</v>
      </c>
      <c r="F73" s="362" t="s">
        <v>1929</v>
      </c>
      <c r="G73" s="363"/>
      <c r="H73" s="363"/>
      <c r="I73" s="414"/>
      <c r="J73" s="364"/>
      <c r="K73" s="365"/>
      <c r="N73" s="464">
        <f>[1]pdc2019!$N73</f>
        <v>0</v>
      </c>
      <c r="O73" s="464">
        <f>[1]pdc2019!$O73</f>
        <v>0</v>
      </c>
      <c r="P73" s="464">
        <f>[1]pdc2019!$P73</f>
        <v>0</v>
      </c>
      <c r="Q73" s="464">
        <f>[1]pdc2019!$V73</f>
        <v>0</v>
      </c>
      <c r="R73" s="464">
        <f>[1]pdc2019!$AB73</f>
        <v>0</v>
      </c>
      <c r="S73" s="464">
        <f>[1]pdc2019!$AE73</f>
        <v>0</v>
      </c>
      <c r="T73" s="507">
        <f t="shared" si="0"/>
        <v>0</v>
      </c>
      <c r="U73" s="505" t="str">
        <f t="shared" si="1"/>
        <v/>
      </c>
      <c r="V73" s="507">
        <f t="shared" si="2"/>
        <v>0</v>
      </c>
      <c r="W73" s="505" t="str">
        <f t="shared" si="3"/>
        <v/>
      </c>
      <c r="X73" s="507">
        <f t="shared" si="4"/>
        <v>0</v>
      </c>
      <c r="Y73" s="505" t="str">
        <f t="shared" si="5"/>
        <v/>
      </c>
      <c r="AA73" s="508"/>
      <c r="AB73" s="508"/>
      <c r="AC73" s="508"/>
      <c r="AD73" s="508"/>
      <c r="AE73" s="508"/>
      <c r="AF73" s="508"/>
      <c r="AG73" s="508"/>
      <c r="AH73" s="508"/>
      <c r="AI73" s="508"/>
      <c r="AJ73" s="508"/>
      <c r="AK73" s="508"/>
    </row>
    <row r="74" spans="1:37">
      <c r="A74" s="381" t="s">
        <v>1931</v>
      </c>
      <c r="B74" s="412" t="s">
        <v>1925</v>
      </c>
      <c r="C74" s="413" t="s">
        <v>3141</v>
      </c>
      <c r="D74" s="413" t="s">
        <v>3138</v>
      </c>
      <c r="E74" s="366" t="s">
        <v>1930</v>
      </c>
      <c r="F74" s="366" t="s">
        <v>1929</v>
      </c>
      <c r="G74" s="363" t="s">
        <v>865</v>
      </c>
      <c r="H74" s="363" t="s">
        <v>1932</v>
      </c>
      <c r="I74" s="414" t="s">
        <v>1933</v>
      </c>
      <c r="J74" s="364" t="s">
        <v>2836</v>
      </c>
      <c r="K74" s="365" t="s">
        <v>2837</v>
      </c>
      <c r="L74" s="2" t="s">
        <v>1934</v>
      </c>
      <c r="N74" s="464">
        <f>[1]pdc2019!$N74</f>
        <v>9437766.129999999</v>
      </c>
      <c r="O74" s="464">
        <f>[1]pdc2019!$O74</f>
        <v>10500000</v>
      </c>
      <c r="P74" s="464">
        <f>[1]pdc2019!$P74</f>
        <v>9408582.2666666675</v>
      </c>
      <c r="Q74" s="464">
        <f>[1]pdc2019!$V74</f>
        <v>10400000</v>
      </c>
      <c r="R74" s="464">
        <f>[1]pdc2019!$AB74</f>
        <v>10800000</v>
      </c>
      <c r="S74" s="464">
        <f>[1]pdc2019!$AE74</f>
        <v>10994400</v>
      </c>
      <c r="T74" s="507">
        <f t="shared" si="0"/>
        <v>962233.87000000104</v>
      </c>
      <c r="U74" s="505">
        <f t="shared" si="1"/>
        <v>0.10195568069241838</v>
      </c>
      <c r="V74" s="507">
        <f t="shared" ref="V74:V141" si="6">IF(O74="","",Q74-O74)</f>
        <v>-100000</v>
      </c>
      <c r="W74" s="505">
        <f t="shared" ref="W74:W141" si="7">IF(O74=0,"",V74/O74)</f>
        <v>-9.5238095238095247E-3</v>
      </c>
      <c r="X74" s="507">
        <f t="shared" si="4"/>
        <v>991417.73333333246</v>
      </c>
      <c r="Y74" s="505">
        <f t="shared" si="5"/>
        <v>0.10537376463676054</v>
      </c>
      <c r="AA74" s="508"/>
      <c r="AB74" s="508"/>
      <c r="AC74" s="508"/>
      <c r="AD74" s="508"/>
      <c r="AE74" s="508"/>
      <c r="AF74" s="508"/>
      <c r="AG74" s="508"/>
      <c r="AH74" s="508"/>
      <c r="AI74" s="508"/>
      <c r="AJ74" s="508"/>
      <c r="AK74" s="508"/>
    </row>
    <row r="75" spans="1:37" ht="21">
      <c r="A75" s="404" t="s">
        <v>1936</v>
      </c>
      <c r="B75" s="405" t="s">
        <v>1925</v>
      </c>
      <c r="C75" s="406" t="s">
        <v>2728</v>
      </c>
      <c r="D75" s="406" t="s">
        <v>3140</v>
      </c>
      <c r="E75" s="362" t="s">
        <v>1938</v>
      </c>
      <c r="F75" s="362" t="s">
        <v>1937</v>
      </c>
      <c r="G75" s="363"/>
      <c r="H75" s="363"/>
      <c r="I75" s="414"/>
      <c r="J75" s="364"/>
      <c r="K75" s="365"/>
      <c r="N75" s="464">
        <f>[1]pdc2019!$N75</f>
        <v>0</v>
      </c>
      <c r="O75" s="464">
        <f>[1]pdc2019!$O75</f>
        <v>0</v>
      </c>
      <c r="P75" s="464">
        <f>[1]pdc2019!$P75</f>
        <v>0</v>
      </c>
      <c r="Q75" s="464">
        <f>[1]pdc2019!$V75</f>
        <v>0</v>
      </c>
      <c r="R75" s="464">
        <f>[1]pdc2019!$AB75</f>
        <v>0</v>
      </c>
      <c r="S75" s="464">
        <f>[1]pdc2019!$AE75</f>
        <v>0</v>
      </c>
      <c r="T75" s="507">
        <f t="shared" si="0"/>
        <v>0</v>
      </c>
      <c r="U75" s="505" t="str">
        <f t="shared" si="1"/>
        <v/>
      </c>
      <c r="V75" s="507">
        <f t="shared" si="6"/>
        <v>0</v>
      </c>
      <c r="W75" s="505" t="str">
        <f t="shared" si="7"/>
        <v/>
      </c>
      <c r="X75" s="507">
        <f t="shared" si="4"/>
        <v>0</v>
      </c>
      <c r="Y75" s="505" t="str">
        <f t="shared" si="5"/>
        <v/>
      </c>
      <c r="AA75" s="508"/>
      <c r="AB75" s="508"/>
      <c r="AC75" s="508"/>
      <c r="AD75" s="508"/>
      <c r="AE75" s="508"/>
      <c r="AF75" s="508"/>
      <c r="AG75" s="508"/>
      <c r="AH75" s="508"/>
      <c r="AI75" s="508"/>
      <c r="AJ75" s="508"/>
      <c r="AK75" s="508"/>
    </row>
    <row r="76" spans="1:37">
      <c r="A76" s="381" t="s">
        <v>1939</v>
      </c>
      <c r="B76" s="412" t="s">
        <v>1925</v>
      </c>
      <c r="C76" s="413" t="s">
        <v>2728</v>
      </c>
      <c r="D76" s="413" t="s">
        <v>3138</v>
      </c>
      <c r="E76" s="366" t="s">
        <v>1938</v>
      </c>
      <c r="F76" s="366" t="s">
        <v>1937</v>
      </c>
      <c r="G76" s="363" t="s">
        <v>867</v>
      </c>
      <c r="H76" s="363" t="s">
        <v>3377</v>
      </c>
      <c r="I76" s="414" t="s">
        <v>1940</v>
      </c>
      <c r="J76" s="364" t="s">
        <v>2836</v>
      </c>
      <c r="K76" s="365" t="s">
        <v>2837</v>
      </c>
      <c r="L76" s="2" t="s">
        <v>1934</v>
      </c>
      <c r="N76" s="464">
        <f>[1]pdc2019!$N76</f>
        <v>19610221.809999999</v>
      </c>
      <c r="O76" s="464">
        <f>[1]pdc2019!$O76</f>
        <v>17860000</v>
      </c>
      <c r="P76" s="464">
        <f>[1]pdc2019!$P76</f>
        <v>20052290.120000001</v>
      </c>
      <c r="Q76" s="464">
        <f>[1]pdc2019!$V76</f>
        <v>19500000</v>
      </c>
      <c r="R76" s="464">
        <f>[1]pdc2019!$AB76</f>
        <v>19851000</v>
      </c>
      <c r="S76" s="464">
        <f>[1]pdc2019!$AE76</f>
        <v>20208318</v>
      </c>
      <c r="T76" s="507">
        <f t="shared" ref="T76:T146" si="8">IF(N76="","",Q76-N76)</f>
        <v>-110221.80999999866</v>
      </c>
      <c r="U76" s="505">
        <f t="shared" ref="U76:U146" si="9">IF(N76=0,"",T76/N76)</f>
        <v>-5.6206304583353746E-3</v>
      </c>
      <c r="V76" s="507">
        <f t="shared" si="6"/>
        <v>1640000</v>
      </c>
      <c r="W76" s="505">
        <f t="shared" si="7"/>
        <v>9.182530795072788E-2</v>
      </c>
      <c r="X76" s="507">
        <f t="shared" ref="X76:X146" si="10">IF(P76="","",Q76-P76)</f>
        <v>-552290.12000000104</v>
      </c>
      <c r="Y76" s="505">
        <f t="shared" ref="Y76:Y146" si="11">IF(P76=0,"",X76/P76)</f>
        <v>-2.7542495979007958E-2</v>
      </c>
      <c r="AA76" s="508"/>
      <c r="AB76" s="508"/>
      <c r="AC76" s="508"/>
      <c r="AD76" s="508"/>
      <c r="AE76" s="508"/>
      <c r="AF76" s="508"/>
      <c r="AG76" s="508"/>
      <c r="AH76" s="508"/>
      <c r="AI76" s="508"/>
      <c r="AJ76" s="508"/>
      <c r="AK76" s="508"/>
    </row>
    <row r="77" spans="1:37" ht="21">
      <c r="A77" s="404" t="s">
        <v>1941</v>
      </c>
      <c r="B77" s="405" t="s">
        <v>1925</v>
      </c>
      <c r="C77" s="406" t="s">
        <v>3142</v>
      </c>
      <c r="D77" s="406" t="s">
        <v>3140</v>
      </c>
      <c r="E77" s="362" t="s">
        <v>1942</v>
      </c>
      <c r="F77" s="362" t="s">
        <v>1942</v>
      </c>
      <c r="G77" s="363"/>
      <c r="H77" s="363"/>
      <c r="I77" s="414"/>
      <c r="J77" s="364"/>
      <c r="K77" s="365"/>
      <c r="N77" s="464">
        <f>[1]pdc2019!$N77</f>
        <v>0</v>
      </c>
      <c r="O77" s="464">
        <f>[1]pdc2019!$O77</f>
        <v>0</v>
      </c>
      <c r="P77" s="464">
        <f>[1]pdc2019!$P77</f>
        <v>0</v>
      </c>
      <c r="Q77" s="464">
        <f>[1]pdc2019!$V77</f>
        <v>0</v>
      </c>
      <c r="R77" s="464">
        <f>[1]pdc2019!$AB77</f>
        <v>0</v>
      </c>
      <c r="S77" s="464">
        <f>[1]pdc2019!$AE77</f>
        <v>0</v>
      </c>
      <c r="T77" s="507">
        <f t="shared" si="8"/>
        <v>0</v>
      </c>
      <c r="U77" s="505" t="str">
        <f t="shared" si="9"/>
        <v/>
      </c>
      <c r="V77" s="507">
        <f t="shared" si="6"/>
        <v>0</v>
      </c>
      <c r="W77" s="505" t="str">
        <f t="shared" si="7"/>
        <v/>
      </c>
      <c r="X77" s="507">
        <f t="shared" si="10"/>
        <v>0</v>
      </c>
      <c r="Y77" s="505" t="str">
        <f t="shared" si="11"/>
        <v/>
      </c>
      <c r="AA77" s="508"/>
      <c r="AB77" s="508"/>
      <c r="AC77" s="508"/>
      <c r="AD77" s="508"/>
      <c r="AE77" s="508"/>
      <c r="AF77" s="508"/>
      <c r="AG77" s="508"/>
      <c r="AH77" s="508"/>
      <c r="AI77" s="508"/>
      <c r="AJ77" s="508"/>
      <c r="AK77" s="508"/>
    </row>
    <row r="78" spans="1:37" ht="21">
      <c r="A78" s="381" t="s">
        <v>1943</v>
      </c>
      <c r="B78" s="412" t="s">
        <v>1925</v>
      </c>
      <c r="C78" s="413" t="s">
        <v>3142</v>
      </c>
      <c r="D78" s="413" t="s">
        <v>3138</v>
      </c>
      <c r="E78" s="366" t="s">
        <v>4848</v>
      </c>
      <c r="F78" s="366" t="s">
        <v>4849</v>
      </c>
      <c r="G78" s="363" t="s">
        <v>4732</v>
      </c>
      <c r="H78" s="363" t="s">
        <v>4850</v>
      </c>
      <c r="I78" s="414" t="s">
        <v>4851</v>
      </c>
      <c r="J78" s="364" t="s">
        <v>2836</v>
      </c>
      <c r="K78" s="365" t="s">
        <v>2837</v>
      </c>
      <c r="L78" s="2" t="s">
        <v>1934</v>
      </c>
      <c r="N78" s="464">
        <f>[1]pdc2019!$N78</f>
        <v>1396824.39</v>
      </c>
      <c r="O78" s="464">
        <f>[1]pdc2019!$O78</f>
        <v>2148316</v>
      </c>
      <c r="P78" s="464">
        <f>[1]pdc2019!$P78</f>
        <v>1437405.99</v>
      </c>
      <c r="Q78" s="464">
        <f>[1]pdc2019!$V78</f>
        <v>1617004</v>
      </c>
      <c r="R78" s="464">
        <f>[1]pdc2019!$AB78</f>
        <v>1645804</v>
      </c>
      <c r="S78" s="464">
        <f>[1]pdc2019!$AE78</f>
        <v>1675122.4000000001</v>
      </c>
      <c r="T78" s="507">
        <f t="shared" si="8"/>
        <v>220179.6100000001</v>
      </c>
      <c r="U78" s="505">
        <f t="shared" si="9"/>
        <v>0.15762869804986732</v>
      </c>
      <c r="V78" s="507">
        <f t="shared" si="6"/>
        <v>-531312</v>
      </c>
      <c r="W78" s="505">
        <f t="shared" si="7"/>
        <v>-0.24731557182462915</v>
      </c>
      <c r="X78" s="507">
        <f t="shared" si="10"/>
        <v>179598.01</v>
      </c>
      <c r="Y78" s="505">
        <f t="shared" si="11"/>
        <v>0.12494591733265284</v>
      </c>
      <c r="AA78" s="508"/>
      <c r="AB78" s="508"/>
      <c r="AC78" s="508"/>
      <c r="AD78" s="508"/>
      <c r="AE78" s="508"/>
      <c r="AF78" s="508"/>
      <c r="AG78" s="508"/>
      <c r="AH78" s="508"/>
      <c r="AI78" s="508"/>
      <c r="AJ78" s="508"/>
      <c r="AK78" s="508"/>
    </row>
    <row r="79" spans="1:37" ht="21">
      <c r="A79" s="404" t="s">
        <v>1944</v>
      </c>
      <c r="B79" s="405" t="s">
        <v>1925</v>
      </c>
      <c r="C79" s="406" t="s">
        <v>2826</v>
      </c>
      <c r="D79" s="406" t="s">
        <v>3140</v>
      </c>
      <c r="E79" s="362" t="s">
        <v>1946</v>
      </c>
      <c r="F79" s="362" t="s">
        <v>1945</v>
      </c>
      <c r="G79" s="363"/>
      <c r="H79" s="363"/>
      <c r="I79" s="414"/>
      <c r="J79" s="364"/>
      <c r="K79" s="365"/>
      <c r="N79" s="464">
        <f>[1]pdc2019!$N79</f>
        <v>0</v>
      </c>
      <c r="O79" s="464">
        <f>[1]pdc2019!$O79</f>
        <v>0</v>
      </c>
      <c r="P79" s="464">
        <f>[1]pdc2019!$P79</f>
        <v>0</v>
      </c>
      <c r="Q79" s="464">
        <f>[1]pdc2019!$V79</f>
        <v>0</v>
      </c>
      <c r="R79" s="464">
        <f>[1]pdc2019!$AB79</f>
        <v>0</v>
      </c>
      <c r="S79" s="464">
        <f>[1]pdc2019!$AE79</f>
        <v>0</v>
      </c>
      <c r="T79" s="507">
        <f t="shared" si="8"/>
        <v>0</v>
      </c>
      <c r="U79" s="505" t="str">
        <f t="shared" si="9"/>
        <v/>
      </c>
      <c r="V79" s="507">
        <f t="shared" si="6"/>
        <v>0</v>
      </c>
      <c r="W79" s="505" t="str">
        <f t="shared" si="7"/>
        <v/>
      </c>
      <c r="X79" s="507">
        <f t="shared" si="10"/>
        <v>0</v>
      </c>
      <c r="Y79" s="505" t="str">
        <f t="shared" si="11"/>
        <v/>
      </c>
      <c r="AA79" s="508"/>
      <c r="AB79" s="508"/>
      <c r="AC79" s="508"/>
      <c r="AD79" s="508"/>
      <c r="AE79" s="508"/>
      <c r="AF79" s="508"/>
      <c r="AG79" s="508"/>
      <c r="AH79" s="508"/>
      <c r="AI79" s="508"/>
      <c r="AJ79" s="508"/>
      <c r="AK79" s="508"/>
    </row>
    <row r="80" spans="1:37">
      <c r="A80" s="381" t="s">
        <v>1947</v>
      </c>
      <c r="B80" s="412" t="s">
        <v>1925</v>
      </c>
      <c r="C80" s="413" t="s">
        <v>2826</v>
      </c>
      <c r="D80" s="413" t="s">
        <v>3138</v>
      </c>
      <c r="E80" s="366" t="s">
        <v>1946</v>
      </c>
      <c r="F80" s="366" t="s">
        <v>1945</v>
      </c>
      <c r="G80" s="363" t="s">
        <v>871</v>
      </c>
      <c r="H80" s="363" t="s">
        <v>3378</v>
      </c>
      <c r="I80" s="414" t="s">
        <v>1948</v>
      </c>
      <c r="J80" s="364" t="s">
        <v>2836</v>
      </c>
      <c r="K80" s="365" t="s">
        <v>2837</v>
      </c>
      <c r="L80" s="2" t="s">
        <v>1934</v>
      </c>
      <c r="N80" s="464">
        <f>[1]pdc2019!$N80</f>
        <v>4275319.29</v>
      </c>
      <c r="O80" s="464">
        <f>[1]pdc2019!$O80</f>
        <v>6305000</v>
      </c>
      <c r="P80" s="464">
        <f>[1]pdc2019!$P80</f>
        <v>6305000</v>
      </c>
      <c r="Q80" s="464">
        <f>[1]pdc2019!$V80</f>
        <v>7000000</v>
      </c>
      <c r="R80" s="464">
        <f>[1]pdc2019!$AB80</f>
        <v>7407500</v>
      </c>
      <c r="S80" s="464">
        <f>[1]pdc2019!$AE80</f>
        <v>7570375</v>
      </c>
      <c r="T80" s="507">
        <f t="shared" si="8"/>
        <v>2724680.71</v>
      </c>
      <c r="U80" s="505">
        <f t="shared" si="9"/>
        <v>0.63730461403737637</v>
      </c>
      <c r="V80" s="507">
        <f t="shared" si="6"/>
        <v>695000</v>
      </c>
      <c r="W80" s="505">
        <f t="shared" si="7"/>
        <v>0.11022997620935765</v>
      </c>
      <c r="X80" s="507">
        <f t="shared" si="10"/>
        <v>695000</v>
      </c>
      <c r="Y80" s="505">
        <f t="shared" si="11"/>
        <v>0.11022997620935765</v>
      </c>
      <c r="AA80" s="508"/>
      <c r="AB80" s="508"/>
      <c r="AC80" s="508"/>
      <c r="AD80" s="508"/>
      <c r="AE80" s="508"/>
      <c r="AF80" s="508"/>
      <c r="AG80" s="508"/>
      <c r="AH80" s="508"/>
      <c r="AI80" s="508"/>
      <c r="AJ80" s="508"/>
      <c r="AK80" s="508"/>
    </row>
    <row r="81" spans="1:37" ht="21">
      <c r="A81" s="404" t="s">
        <v>1949</v>
      </c>
      <c r="B81" s="405" t="s">
        <v>1925</v>
      </c>
      <c r="C81" s="406" t="s">
        <v>3144</v>
      </c>
      <c r="D81" s="406" t="s">
        <v>3140</v>
      </c>
      <c r="E81" s="362" t="s">
        <v>1951</v>
      </c>
      <c r="F81" s="362" t="s">
        <v>1950</v>
      </c>
      <c r="G81" s="363"/>
      <c r="H81" s="363"/>
      <c r="I81" s="414"/>
      <c r="J81" s="364"/>
      <c r="K81" s="365"/>
      <c r="N81" s="464">
        <f>[1]pdc2019!$N81</f>
        <v>0</v>
      </c>
      <c r="O81" s="464">
        <f>[1]pdc2019!$O81</f>
        <v>0</v>
      </c>
      <c r="P81" s="464">
        <f>[1]pdc2019!$P81</f>
        <v>0</v>
      </c>
      <c r="Q81" s="464">
        <f>[1]pdc2019!$V81</f>
        <v>0</v>
      </c>
      <c r="R81" s="464">
        <f>[1]pdc2019!$AB81</f>
        <v>0</v>
      </c>
      <c r="S81" s="464">
        <f>[1]pdc2019!$AE81</f>
        <v>0</v>
      </c>
      <c r="T81" s="507">
        <f t="shared" si="8"/>
        <v>0</v>
      </c>
      <c r="U81" s="505" t="str">
        <f t="shared" si="9"/>
        <v/>
      </c>
      <c r="V81" s="507">
        <f t="shared" si="6"/>
        <v>0</v>
      </c>
      <c r="W81" s="505" t="str">
        <f t="shared" si="7"/>
        <v/>
      </c>
      <c r="X81" s="507">
        <f t="shared" si="10"/>
        <v>0</v>
      </c>
      <c r="Y81" s="505" t="str">
        <f t="shared" si="11"/>
        <v/>
      </c>
      <c r="AA81" s="508"/>
      <c r="AB81" s="508"/>
      <c r="AC81" s="508"/>
      <c r="AD81" s="508"/>
      <c r="AE81" s="508"/>
      <c r="AF81" s="508"/>
      <c r="AG81" s="508"/>
      <c r="AH81" s="508"/>
      <c r="AI81" s="508"/>
      <c r="AJ81" s="508"/>
      <c r="AK81" s="508"/>
    </row>
    <row r="82" spans="1:37">
      <c r="A82" s="381" t="s">
        <v>6011</v>
      </c>
      <c r="B82" s="421" t="s">
        <v>1925</v>
      </c>
      <c r="C82" s="422" t="s">
        <v>3144</v>
      </c>
      <c r="D82" s="422" t="s">
        <v>3058</v>
      </c>
      <c r="E82" s="423" t="s">
        <v>6012</v>
      </c>
      <c r="F82" s="423" t="s">
        <v>6013</v>
      </c>
      <c r="G82" s="424" t="s">
        <v>873</v>
      </c>
      <c r="H82" s="424" t="s">
        <v>1953</v>
      </c>
      <c r="I82" s="425" t="s">
        <v>3379</v>
      </c>
      <c r="J82" s="426" t="s">
        <v>2836</v>
      </c>
      <c r="K82" s="365" t="s">
        <v>2837</v>
      </c>
      <c r="L82" s="380" t="s">
        <v>1934</v>
      </c>
      <c r="N82" s="464">
        <f>[1]pdc2019!$N82</f>
        <v>0</v>
      </c>
      <c r="O82" s="464">
        <f>[1]pdc2019!$O82</f>
        <v>0</v>
      </c>
      <c r="P82" s="464">
        <f>[1]pdc2019!$P82</f>
        <v>0</v>
      </c>
      <c r="Q82" s="464">
        <f>[1]pdc2019!$V82</f>
        <v>4645179</v>
      </c>
      <c r="R82" s="464">
        <f>[1]pdc2019!$AB82</f>
        <v>4645179</v>
      </c>
      <c r="S82" s="464">
        <f>[1]pdc2019!$AE82</f>
        <v>4645179</v>
      </c>
      <c r="T82" s="507"/>
      <c r="U82" s="505"/>
      <c r="V82" s="507"/>
      <c r="W82" s="505"/>
      <c r="X82" s="507"/>
      <c r="Y82" s="505"/>
      <c r="AA82" s="508"/>
      <c r="AB82" s="508"/>
      <c r="AC82" s="508"/>
      <c r="AD82" s="508"/>
      <c r="AE82" s="508"/>
      <c r="AF82" s="508"/>
      <c r="AG82" s="508"/>
      <c r="AH82" s="508"/>
      <c r="AI82" s="508"/>
      <c r="AJ82" s="508"/>
      <c r="AK82" s="508"/>
    </row>
    <row r="83" spans="1:37">
      <c r="A83" s="381" t="s">
        <v>1952</v>
      </c>
      <c r="B83" s="412" t="s">
        <v>1925</v>
      </c>
      <c r="C83" s="413" t="s">
        <v>3144</v>
      </c>
      <c r="D83" s="413" t="s">
        <v>3138</v>
      </c>
      <c r="E83" s="366" t="s">
        <v>1951</v>
      </c>
      <c r="F83" s="366" t="s">
        <v>1950</v>
      </c>
      <c r="G83" s="363" t="s">
        <v>873</v>
      </c>
      <c r="H83" s="363" t="s">
        <v>1953</v>
      </c>
      <c r="I83" s="414" t="s">
        <v>3379</v>
      </c>
      <c r="J83" s="364" t="s">
        <v>2836</v>
      </c>
      <c r="K83" s="365" t="s">
        <v>2837</v>
      </c>
      <c r="L83" s="2" t="s">
        <v>1934</v>
      </c>
      <c r="N83" s="464">
        <f>[1]pdc2019!$N83</f>
        <v>0</v>
      </c>
      <c r="O83" s="464">
        <f>[1]pdc2019!$O83</f>
        <v>139000</v>
      </c>
      <c r="P83" s="464">
        <f>[1]pdc2019!$P83</f>
        <v>0</v>
      </c>
      <c r="Q83" s="464">
        <f>[1]pdc2019!$V83</f>
        <v>0</v>
      </c>
      <c r="R83" s="464">
        <f>[1]pdc2019!$AB83</f>
        <v>0</v>
      </c>
      <c r="S83" s="464">
        <f>[1]pdc2019!$AE83</f>
        <v>0</v>
      </c>
      <c r="T83" s="507">
        <f t="shared" si="8"/>
        <v>0</v>
      </c>
      <c r="U83" s="505" t="str">
        <f t="shared" si="9"/>
        <v/>
      </c>
      <c r="V83" s="507">
        <f t="shared" si="6"/>
        <v>-139000</v>
      </c>
      <c r="W83" s="505">
        <f t="shared" si="7"/>
        <v>-1</v>
      </c>
      <c r="X83" s="507">
        <f t="shared" si="10"/>
        <v>0</v>
      </c>
      <c r="Y83" s="505" t="str">
        <f t="shared" si="11"/>
        <v/>
      </c>
      <c r="AA83" s="508"/>
      <c r="AB83" s="508"/>
      <c r="AC83" s="508"/>
      <c r="AD83" s="508"/>
      <c r="AE83" s="508"/>
      <c r="AF83" s="508"/>
      <c r="AG83" s="508"/>
      <c r="AH83" s="508"/>
      <c r="AI83" s="508"/>
      <c r="AJ83" s="508"/>
      <c r="AK83" s="508"/>
    </row>
    <row r="84" spans="1:37">
      <c r="A84" s="381" t="s">
        <v>6067</v>
      </c>
      <c r="B84" s="421" t="s">
        <v>1925</v>
      </c>
      <c r="C84" s="422" t="s">
        <v>1898</v>
      </c>
      <c r="D84" s="422" t="s">
        <v>3138</v>
      </c>
      <c r="E84" s="423" t="s">
        <v>6068</v>
      </c>
      <c r="F84" s="423" t="s">
        <v>6069</v>
      </c>
      <c r="G84" s="424" t="s">
        <v>897</v>
      </c>
      <c r="H84" s="424" t="s">
        <v>2726</v>
      </c>
      <c r="I84" s="425" t="s">
        <v>1253</v>
      </c>
      <c r="J84" s="426" t="s">
        <v>2836</v>
      </c>
      <c r="K84" s="365"/>
      <c r="L84" s="1"/>
      <c r="N84" s="464">
        <f>[1]pdc2019!$N84</f>
        <v>0</v>
      </c>
      <c r="O84" s="464">
        <f>[1]pdc2019!$O84</f>
        <v>419000</v>
      </c>
      <c r="P84" s="464">
        <f>[1]pdc2019!$P84</f>
        <v>419000</v>
      </c>
      <c r="Q84" s="464">
        <f>[1]pdc2019!$V84</f>
        <v>419000</v>
      </c>
      <c r="R84" s="464">
        <f>[1]pdc2019!$AB84</f>
        <v>419000</v>
      </c>
      <c r="S84" s="464">
        <f>[1]pdc2019!$AE84</f>
        <v>419000</v>
      </c>
      <c r="T84" s="507"/>
      <c r="U84" s="505"/>
      <c r="V84" s="507"/>
      <c r="W84" s="505"/>
      <c r="X84" s="507"/>
      <c r="Y84" s="505"/>
      <c r="AA84" s="508"/>
      <c r="AB84" s="508"/>
      <c r="AC84" s="508"/>
      <c r="AD84" s="508"/>
      <c r="AE84" s="508"/>
      <c r="AF84" s="508"/>
      <c r="AG84" s="508"/>
      <c r="AH84" s="508"/>
      <c r="AI84" s="508"/>
      <c r="AJ84" s="508"/>
      <c r="AK84" s="508"/>
    </row>
    <row r="85" spans="1:37" ht="21">
      <c r="A85" s="404" t="s">
        <v>1954</v>
      </c>
      <c r="B85" s="405" t="s">
        <v>1925</v>
      </c>
      <c r="C85" s="406" t="s">
        <v>2827</v>
      </c>
      <c r="D85" s="406" t="s">
        <v>3140</v>
      </c>
      <c r="E85" s="362" t="s">
        <v>1955</v>
      </c>
      <c r="F85" s="362" t="s">
        <v>5168</v>
      </c>
      <c r="G85" s="363"/>
      <c r="H85" s="363"/>
      <c r="I85" s="414"/>
      <c r="J85" s="364"/>
      <c r="K85" s="365"/>
      <c r="N85" s="464">
        <f>[1]pdc2019!$N85</f>
        <v>0</v>
      </c>
      <c r="O85" s="464">
        <f>[1]pdc2019!$O85</f>
        <v>0</v>
      </c>
      <c r="P85" s="464">
        <f>[1]pdc2019!$P85</f>
        <v>0</v>
      </c>
      <c r="Q85" s="464">
        <f>[1]pdc2019!$V85</f>
        <v>0</v>
      </c>
      <c r="R85" s="464">
        <f>[1]pdc2019!$AB85</f>
        <v>0</v>
      </c>
      <c r="S85" s="464">
        <f>[1]pdc2019!$AE85</f>
        <v>0</v>
      </c>
      <c r="T85" s="507">
        <f t="shared" si="8"/>
        <v>0</v>
      </c>
      <c r="U85" s="505" t="str">
        <f t="shared" si="9"/>
        <v/>
      </c>
      <c r="V85" s="507">
        <f t="shared" si="6"/>
        <v>0</v>
      </c>
      <c r="W85" s="505" t="str">
        <f t="shared" si="7"/>
        <v/>
      </c>
      <c r="X85" s="507">
        <f t="shared" si="10"/>
        <v>0</v>
      </c>
      <c r="Y85" s="505" t="str">
        <f t="shared" si="11"/>
        <v/>
      </c>
      <c r="AA85" s="508"/>
      <c r="AB85" s="508"/>
      <c r="AC85" s="508"/>
      <c r="AD85" s="508"/>
      <c r="AE85" s="508"/>
      <c r="AF85" s="508"/>
      <c r="AG85" s="508"/>
      <c r="AH85" s="508"/>
      <c r="AI85" s="508"/>
      <c r="AJ85" s="508"/>
      <c r="AK85" s="508"/>
    </row>
    <row r="86" spans="1:37" ht="31.5">
      <c r="A86" s="381" t="s">
        <v>1956</v>
      </c>
      <c r="B86" s="412" t="s">
        <v>1925</v>
      </c>
      <c r="C86" s="413" t="s">
        <v>2827</v>
      </c>
      <c r="D86" s="413" t="s">
        <v>3138</v>
      </c>
      <c r="E86" s="366" t="s">
        <v>5169</v>
      </c>
      <c r="F86" s="366" t="s">
        <v>5170</v>
      </c>
      <c r="G86" s="363" t="s">
        <v>637</v>
      </c>
      <c r="H86" s="363" t="s">
        <v>3380</v>
      </c>
      <c r="I86" s="414" t="s">
        <v>1233</v>
      </c>
      <c r="J86" s="364" t="s">
        <v>3547</v>
      </c>
      <c r="K86" s="365" t="s">
        <v>3549</v>
      </c>
      <c r="L86" s="2" t="s">
        <v>1934</v>
      </c>
      <c r="N86" s="464">
        <f>[1]pdc2019!$N86</f>
        <v>0</v>
      </c>
      <c r="O86" s="464">
        <f>[1]pdc2019!$O86</f>
        <v>0</v>
      </c>
      <c r="P86" s="464">
        <f>[1]pdc2019!$P86</f>
        <v>0</v>
      </c>
      <c r="Q86" s="464">
        <f>[1]pdc2019!$V86</f>
        <v>0</v>
      </c>
      <c r="R86" s="464">
        <f>[1]pdc2019!$AB86</f>
        <v>0</v>
      </c>
      <c r="S86" s="464">
        <f>[1]pdc2019!$AE86</f>
        <v>0</v>
      </c>
      <c r="T86" s="507">
        <f t="shared" si="8"/>
        <v>0</v>
      </c>
      <c r="U86" s="505" t="str">
        <f t="shared" si="9"/>
        <v/>
      </c>
      <c r="V86" s="507">
        <f t="shared" si="6"/>
        <v>0</v>
      </c>
      <c r="W86" s="505" t="str">
        <f t="shared" si="7"/>
        <v/>
      </c>
      <c r="X86" s="507">
        <f t="shared" si="10"/>
        <v>0</v>
      </c>
      <c r="Y86" s="505" t="str">
        <f t="shared" si="11"/>
        <v/>
      </c>
      <c r="AA86" s="508"/>
      <c r="AB86" s="508"/>
      <c r="AC86" s="508"/>
      <c r="AD86" s="508"/>
      <c r="AE86" s="508"/>
      <c r="AF86" s="508"/>
      <c r="AG86" s="508"/>
      <c r="AH86" s="508"/>
      <c r="AI86" s="508"/>
      <c r="AJ86" s="508"/>
      <c r="AK86" s="508"/>
    </row>
    <row r="87" spans="1:37" ht="21">
      <c r="A87" s="381" t="s">
        <v>3381</v>
      </c>
      <c r="B87" s="412" t="s">
        <v>1925</v>
      </c>
      <c r="C87" s="413" t="s">
        <v>2827</v>
      </c>
      <c r="D87" s="413" t="s">
        <v>1364</v>
      </c>
      <c r="E87" s="366" t="s">
        <v>3382</v>
      </c>
      <c r="F87" s="414" t="s">
        <v>5171</v>
      </c>
      <c r="G87" s="363" t="s">
        <v>641</v>
      </c>
      <c r="H87" s="363" t="s">
        <v>3383</v>
      </c>
      <c r="I87" s="414" t="s">
        <v>1237</v>
      </c>
      <c r="J87" s="364" t="s">
        <v>3547</v>
      </c>
      <c r="K87" s="365" t="s">
        <v>3549</v>
      </c>
      <c r="L87" s="2" t="s">
        <v>1934</v>
      </c>
      <c r="N87" s="464">
        <f>[1]pdc2019!$N87</f>
        <v>20118139.34</v>
      </c>
      <c r="O87" s="464">
        <f>[1]pdc2019!$O87</f>
        <v>20100000</v>
      </c>
      <c r="P87" s="464">
        <f>[1]pdc2019!$P87</f>
        <v>19904885.719999999</v>
      </c>
      <c r="Q87" s="464">
        <f>[1]pdc2019!$V87</f>
        <v>20100000</v>
      </c>
      <c r="R87" s="464">
        <f>[1]pdc2019!$AB87</f>
        <v>21000000</v>
      </c>
      <c r="S87" s="464">
        <f>[1]pdc2019!$AE87</f>
        <v>21000000</v>
      </c>
      <c r="T87" s="507">
        <f t="shared" si="8"/>
        <v>-18139.339999999851</v>
      </c>
      <c r="U87" s="505">
        <f t="shared" si="9"/>
        <v>-9.0164103615358751E-4</v>
      </c>
      <c r="V87" s="507">
        <f t="shared" si="6"/>
        <v>0</v>
      </c>
      <c r="W87" s="505">
        <f t="shared" si="7"/>
        <v>0</v>
      </c>
      <c r="X87" s="507">
        <f t="shared" si="10"/>
        <v>195114.28000000119</v>
      </c>
      <c r="Y87" s="505">
        <f t="shared" si="11"/>
        <v>9.802331083164903E-3</v>
      </c>
      <c r="AA87" s="508"/>
      <c r="AB87" s="508"/>
      <c r="AC87" s="508"/>
      <c r="AD87" s="508"/>
      <c r="AE87" s="508"/>
      <c r="AF87" s="508"/>
      <c r="AG87" s="508"/>
      <c r="AH87" s="508"/>
      <c r="AI87" s="508"/>
      <c r="AJ87" s="508"/>
      <c r="AK87" s="508"/>
    </row>
    <row r="88" spans="1:37" ht="21">
      <c r="A88" s="381" t="s">
        <v>1234</v>
      </c>
      <c r="B88" s="412" t="s">
        <v>1925</v>
      </c>
      <c r="C88" s="413" t="s">
        <v>2827</v>
      </c>
      <c r="D88" s="413" t="s">
        <v>3148</v>
      </c>
      <c r="E88" s="366" t="s">
        <v>5309</v>
      </c>
      <c r="F88" s="366" t="s">
        <v>5172</v>
      </c>
      <c r="G88" s="363" t="s">
        <v>637</v>
      </c>
      <c r="H88" s="363" t="s">
        <v>3380</v>
      </c>
      <c r="I88" s="414" t="s">
        <v>1233</v>
      </c>
      <c r="J88" s="364" t="s">
        <v>3547</v>
      </c>
      <c r="K88" s="365" t="s">
        <v>3549</v>
      </c>
      <c r="L88" s="2" t="s">
        <v>1934</v>
      </c>
      <c r="N88" s="464">
        <f>[1]pdc2019!$N88</f>
        <v>0</v>
      </c>
      <c r="O88" s="464">
        <f>[1]pdc2019!$O88</f>
        <v>0</v>
      </c>
      <c r="P88" s="464">
        <f>[1]pdc2019!$P88</f>
        <v>0</v>
      </c>
      <c r="Q88" s="464">
        <f>[1]pdc2019!$V88</f>
        <v>0</v>
      </c>
      <c r="R88" s="464">
        <f>[1]pdc2019!$AB88</f>
        <v>0</v>
      </c>
      <c r="S88" s="464">
        <f>[1]pdc2019!$AE88</f>
        <v>0</v>
      </c>
      <c r="T88" s="507">
        <f t="shared" si="8"/>
        <v>0</v>
      </c>
      <c r="U88" s="505" t="str">
        <f t="shared" si="9"/>
        <v/>
      </c>
      <c r="V88" s="507">
        <f t="shared" si="6"/>
        <v>0</v>
      </c>
      <c r="W88" s="505" t="str">
        <f t="shared" si="7"/>
        <v/>
      </c>
      <c r="X88" s="507">
        <f t="shared" si="10"/>
        <v>0</v>
      </c>
      <c r="Y88" s="505" t="str">
        <f t="shared" si="11"/>
        <v/>
      </c>
      <c r="AA88" s="508"/>
      <c r="AB88" s="508"/>
      <c r="AC88" s="508"/>
      <c r="AD88" s="508"/>
      <c r="AE88" s="508"/>
      <c r="AF88" s="508"/>
      <c r="AG88" s="508"/>
      <c r="AH88" s="508"/>
      <c r="AI88" s="508"/>
      <c r="AJ88" s="508"/>
      <c r="AK88" s="508"/>
    </row>
    <row r="89" spans="1:37" ht="31.5">
      <c r="A89" s="381" t="s">
        <v>3384</v>
      </c>
      <c r="B89" s="412" t="s">
        <v>1925</v>
      </c>
      <c r="C89" s="413" t="s">
        <v>2827</v>
      </c>
      <c r="D89" s="413" t="s">
        <v>1387</v>
      </c>
      <c r="E89" s="366" t="s">
        <v>3385</v>
      </c>
      <c r="F89" s="366" t="s">
        <v>5173</v>
      </c>
      <c r="G89" s="363" t="s">
        <v>182</v>
      </c>
      <c r="H89" s="363" t="s">
        <v>3386</v>
      </c>
      <c r="I89" s="414" t="s">
        <v>3387</v>
      </c>
      <c r="J89" s="364" t="s">
        <v>2829</v>
      </c>
      <c r="K89" s="365" t="s">
        <v>2831</v>
      </c>
      <c r="L89" s="2" t="s">
        <v>1934</v>
      </c>
      <c r="N89" s="464">
        <f>[1]pdc2019!$N89</f>
        <v>0</v>
      </c>
      <c r="O89" s="464">
        <f>[1]pdc2019!$O89</f>
        <v>0</v>
      </c>
      <c r="P89" s="464">
        <f>[1]pdc2019!$P89</f>
        <v>0</v>
      </c>
      <c r="Q89" s="464">
        <f>[1]pdc2019!$V89</f>
        <v>0</v>
      </c>
      <c r="R89" s="464">
        <f>[1]pdc2019!$AB89</f>
        <v>0</v>
      </c>
      <c r="S89" s="464">
        <f>[1]pdc2019!$AE89</f>
        <v>0</v>
      </c>
      <c r="T89" s="507">
        <f t="shared" si="8"/>
        <v>0</v>
      </c>
      <c r="U89" s="505" t="str">
        <f t="shared" si="9"/>
        <v/>
      </c>
      <c r="V89" s="507">
        <f t="shared" si="6"/>
        <v>0</v>
      </c>
      <c r="W89" s="505" t="str">
        <f t="shared" si="7"/>
        <v/>
      </c>
      <c r="X89" s="507">
        <f t="shared" si="10"/>
        <v>0</v>
      </c>
      <c r="Y89" s="505" t="str">
        <f t="shared" si="11"/>
        <v/>
      </c>
      <c r="AA89" s="508"/>
      <c r="AB89" s="508"/>
      <c r="AC89" s="508"/>
      <c r="AD89" s="508"/>
      <c r="AE89" s="508"/>
      <c r="AF89" s="508"/>
      <c r="AG89" s="508"/>
      <c r="AH89" s="508"/>
      <c r="AI89" s="508"/>
      <c r="AJ89" s="508"/>
      <c r="AK89" s="508"/>
    </row>
    <row r="90" spans="1:37" ht="31.5">
      <c r="A90" s="381" t="s">
        <v>3388</v>
      </c>
      <c r="B90" s="412" t="s">
        <v>1925</v>
      </c>
      <c r="C90" s="413" t="s">
        <v>2827</v>
      </c>
      <c r="D90" s="413" t="s">
        <v>1388</v>
      </c>
      <c r="E90" s="366" t="s">
        <v>5174</v>
      </c>
      <c r="F90" s="366" t="s">
        <v>5175</v>
      </c>
      <c r="G90" s="363" t="s">
        <v>639</v>
      </c>
      <c r="H90" s="363" t="s">
        <v>3389</v>
      </c>
      <c r="I90" s="414" t="s">
        <v>3390</v>
      </c>
      <c r="J90" s="364" t="s">
        <v>3547</v>
      </c>
      <c r="K90" s="365" t="s">
        <v>3549</v>
      </c>
      <c r="L90" s="2" t="s">
        <v>1349</v>
      </c>
      <c r="N90" s="464">
        <f>[1]pdc2019!$N90</f>
        <v>876833.15</v>
      </c>
      <c r="O90" s="464">
        <f>[1]pdc2019!$O90</f>
        <v>876833.15</v>
      </c>
      <c r="P90" s="464">
        <f>[1]pdc2019!$P90</f>
        <v>876833.14666666661</v>
      </c>
      <c r="Q90" s="464">
        <f>[1]pdc2019!$V90</f>
        <v>876833.15</v>
      </c>
      <c r="R90" s="464">
        <f>[1]pdc2019!$AB90</f>
        <v>876833.15</v>
      </c>
      <c r="S90" s="464">
        <f>[1]pdc2019!$AE90</f>
        <v>876833.15</v>
      </c>
      <c r="T90" s="507">
        <f t="shared" si="8"/>
        <v>0</v>
      </c>
      <c r="U90" s="505">
        <f t="shared" si="9"/>
        <v>0</v>
      </c>
      <c r="V90" s="507">
        <f t="shared" si="6"/>
        <v>0</v>
      </c>
      <c r="W90" s="505">
        <f t="shared" si="7"/>
        <v>0</v>
      </c>
      <c r="X90" s="507">
        <f t="shared" si="10"/>
        <v>3.3333334140479565E-3</v>
      </c>
      <c r="Y90" s="505">
        <f t="shared" si="11"/>
        <v>3.8015595403981041E-9</v>
      </c>
      <c r="AA90" s="508"/>
      <c r="AB90" s="508"/>
      <c r="AC90" s="508"/>
      <c r="AD90" s="508"/>
      <c r="AE90" s="508"/>
      <c r="AF90" s="508"/>
      <c r="AG90" s="508"/>
      <c r="AH90" s="508"/>
      <c r="AI90" s="508"/>
      <c r="AJ90" s="508"/>
      <c r="AK90" s="508"/>
    </row>
    <row r="91" spans="1:37">
      <c r="A91" s="381" t="s">
        <v>1235</v>
      </c>
      <c r="B91" s="412" t="s">
        <v>1925</v>
      </c>
      <c r="C91" s="413" t="s">
        <v>2827</v>
      </c>
      <c r="D91" s="413" t="s">
        <v>2607</v>
      </c>
      <c r="E91" s="366" t="s">
        <v>1236</v>
      </c>
      <c r="F91" s="366" t="s">
        <v>5176</v>
      </c>
      <c r="G91" s="363" t="s">
        <v>641</v>
      </c>
      <c r="H91" s="363" t="s">
        <v>3383</v>
      </c>
      <c r="I91" s="414" t="s">
        <v>1237</v>
      </c>
      <c r="J91" s="364" t="s">
        <v>3547</v>
      </c>
      <c r="K91" s="365" t="s">
        <v>3549</v>
      </c>
      <c r="L91" s="2" t="s">
        <v>1934</v>
      </c>
      <c r="N91" s="464">
        <f>[1]pdc2019!$N91</f>
        <v>32301987.93</v>
      </c>
      <c r="O91" s="464">
        <f>[1]pdc2019!$O91</f>
        <v>30651912.059999999</v>
      </c>
      <c r="P91" s="464">
        <f>[1]pdc2019!$P91</f>
        <v>31900000</v>
      </c>
      <c r="Q91" s="464">
        <f>[1]pdc2019!$V91</f>
        <v>31900000</v>
      </c>
      <c r="R91" s="464">
        <f>[1]pdc2019!$AB91</f>
        <v>32000000</v>
      </c>
      <c r="S91" s="464">
        <f>[1]pdc2019!$AE91</f>
        <v>32000000</v>
      </c>
      <c r="T91" s="507">
        <f t="shared" si="8"/>
        <v>-401987.9299999997</v>
      </c>
      <c r="U91" s="505">
        <f t="shared" si="9"/>
        <v>-1.2444680831134213E-2</v>
      </c>
      <c r="V91" s="507">
        <f t="shared" si="6"/>
        <v>1248087.9400000013</v>
      </c>
      <c r="W91" s="505">
        <f t="shared" si="7"/>
        <v>4.0718110425115236E-2</v>
      </c>
      <c r="X91" s="507">
        <f t="shared" si="10"/>
        <v>0</v>
      </c>
      <c r="Y91" s="505">
        <f t="shared" si="11"/>
        <v>0</v>
      </c>
      <c r="AA91" s="508"/>
      <c r="AB91" s="509"/>
      <c r="AC91" s="508"/>
      <c r="AD91" s="508"/>
      <c r="AE91" s="508"/>
      <c r="AF91" s="508"/>
      <c r="AG91" s="508"/>
      <c r="AH91" s="508"/>
      <c r="AI91" s="508"/>
      <c r="AJ91" s="508"/>
      <c r="AK91" s="508"/>
    </row>
    <row r="92" spans="1:37" ht="21">
      <c r="A92" s="404" t="s">
        <v>1238</v>
      </c>
      <c r="B92" s="405" t="s">
        <v>1925</v>
      </c>
      <c r="C92" s="406" t="s">
        <v>1239</v>
      </c>
      <c r="D92" s="406" t="s">
        <v>3140</v>
      </c>
      <c r="E92" s="362" t="s">
        <v>1240</v>
      </c>
      <c r="F92" s="362" t="s">
        <v>5177</v>
      </c>
      <c r="G92" s="363"/>
      <c r="H92" s="363"/>
      <c r="I92" s="414"/>
      <c r="J92" s="364"/>
      <c r="K92" s="365"/>
      <c r="N92" s="464">
        <f>[1]pdc2019!$N92</f>
        <v>0</v>
      </c>
      <c r="O92" s="464">
        <f>[1]pdc2019!$O92</f>
        <v>0</v>
      </c>
      <c r="P92" s="464">
        <f>[1]pdc2019!$P92</f>
        <v>0</v>
      </c>
      <c r="Q92" s="464">
        <f>[1]pdc2019!$V92</f>
        <v>0</v>
      </c>
      <c r="R92" s="464">
        <f>[1]pdc2019!$AB92</f>
        <v>0</v>
      </c>
      <c r="S92" s="464">
        <f>[1]pdc2019!$AE92</f>
        <v>0</v>
      </c>
      <c r="T92" s="507">
        <f t="shared" si="8"/>
        <v>0</v>
      </c>
      <c r="U92" s="505" t="str">
        <f t="shared" si="9"/>
        <v/>
      </c>
      <c r="V92" s="507">
        <f t="shared" si="6"/>
        <v>0</v>
      </c>
      <c r="W92" s="505" t="str">
        <f t="shared" si="7"/>
        <v/>
      </c>
      <c r="X92" s="507">
        <f t="shared" si="10"/>
        <v>0</v>
      </c>
      <c r="Y92" s="505" t="str">
        <f t="shared" si="11"/>
        <v/>
      </c>
      <c r="AA92" s="508"/>
      <c r="AB92" s="508"/>
      <c r="AC92" s="508"/>
      <c r="AD92" s="508"/>
      <c r="AE92" s="508"/>
      <c r="AF92" s="508"/>
      <c r="AG92" s="508"/>
      <c r="AH92" s="508"/>
      <c r="AI92" s="508"/>
      <c r="AJ92" s="508"/>
      <c r="AK92" s="508"/>
    </row>
    <row r="93" spans="1:37">
      <c r="A93" s="381" t="s">
        <v>1241</v>
      </c>
      <c r="B93" s="412" t="s">
        <v>1925</v>
      </c>
      <c r="C93" s="413" t="s">
        <v>1239</v>
      </c>
      <c r="D93" s="413" t="s">
        <v>3138</v>
      </c>
      <c r="E93" s="366" t="s">
        <v>1240</v>
      </c>
      <c r="F93" s="366" t="s">
        <v>5177</v>
      </c>
      <c r="G93" s="363" t="s">
        <v>875</v>
      </c>
      <c r="H93" s="363" t="s">
        <v>3391</v>
      </c>
      <c r="I93" s="414" t="s">
        <v>1242</v>
      </c>
      <c r="J93" s="364" t="s">
        <v>2836</v>
      </c>
      <c r="K93" s="365" t="s">
        <v>2837</v>
      </c>
      <c r="L93" s="2" t="s">
        <v>1934</v>
      </c>
      <c r="N93" s="464">
        <f>[1]pdc2019!$N93</f>
        <v>1000554.95</v>
      </c>
      <c r="O93" s="464">
        <f>[1]pdc2019!$O93</f>
        <v>535496</v>
      </c>
      <c r="P93" s="464">
        <f>[1]pdc2019!$P93</f>
        <v>892752.58666666655</v>
      </c>
      <c r="Q93" s="464">
        <f>[1]pdc2019!$V93</f>
        <v>1860368</v>
      </c>
      <c r="R93" s="464">
        <f>[1]pdc2019!$AB93</f>
        <v>1890608</v>
      </c>
      <c r="S93" s="464">
        <f>[1]pdc2019!$AE93</f>
        <v>1911392.32</v>
      </c>
      <c r="T93" s="507">
        <f t="shared" si="8"/>
        <v>859813.05</v>
      </c>
      <c r="U93" s="505">
        <f t="shared" si="9"/>
        <v>0.85933616139723268</v>
      </c>
      <c r="V93" s="507">
        <f t="shared" si="6"/>
        <v>1324872</v>
      </c>
      <c r="W93" s="505">
        <f t="shared" si="7"/>
        <v>2.4741025143044952</v>
      </c>
      <c r="X93" s="507">
        <f t="shared" si="10"/>
        <v>967615.41333333345</v>
      </c>
      <c r="Y93" s="505">
        <f t="shared" si="11"/>
        <v>1.0838561856719873</v>
      </c>
      <c r="AA93" s="508"/>
      <c r="AB93" s="508"/>
      <c r="AC93" s="508"/>
      <c r="AD93" s="508"/>
      <c r="AE93" s="508"/>
      <c r="AF93" s="508"/>
      <c r="AG93" s="508"/>
      <c r="AH93" s="508"/>
      <c r="AI93" s="508"/>
      <c r="AJ93" s="508"/>
      <c r="AK93" s="508"/>
    </row>
    <row r="94" spans="1:37" ht="21">
      <c r="A94" s="404" t="s">
        <v>1243</v>
      </c>
      <c r="B94" s="405" t="s">
        <v>1925</v>
      </c>
      <c r="C94" s="406" t="s">
        <v>3145</v>
      </c>
      <c r="D94" s="406" t="s">
        <v>3140</v>
      </c>
      <c r="E94" s="362" t="s">
        <v>1245</v>
      </c>
      <c r="F94" s="362" t="s">
        <v>1244</v>
      </c>
      <c r="G94" s="363"/>
      <c r="H94" s="363"/>
      <c r="I94" s="414"/>
      <c r="J94" s="364"/>
      <c r="K94" s="365"/>
      <c r="N94" s="464">
        <f>[1]pdc2019!$N94</f>
        <v>0</v>
      </c>
      <c r="O94" s="464">
        <f>[1]pdc2019!$O94</f>
        <v>0</v>
      </c>
      <c r="P94" s="464">
        <f>[1]pdc2019!$P94</f>
        <v>0</v>
      </c>
      <c r="Q94" s="464">
        <f>[1]pdc2019!$V94</f>
        <v>0</v>
      </c>
      <c r="R94" s="464">
        <f>[1]pdc2019!$AB94</f>
        <v>0</v>
      </c>
      <c r="S94" s="464">
        <f>[1]pdc2019!$AE94</f>
        <v>0</v>
      </c>
      <c r="T94" s="507">
        <f t="shared" si="8"/>
        <v>0</v>
      </c>
      <c r="U94" s="505" t="str">
        <f t="shared" si="9"/>
        <v/>
      </c>
      <c r="V94" s="507">
        <f t="shared" si="6"/>
        <v>0</v>
      </c>
      <c r="W94" s="505" t="str">
        <f t="shared" si="7"/>
        <v/>
      </c>
      <c r="X94" s="507">
        <f t="shared" si="10"/>
        <v>0</v>
      </c>
      <c r="Y94" s="505" t="str">
        <f t="shared" si="11"/>
        <v/>
      </c>
      <c r="AA94" s="508"/>
      <c r="AB94" s="508"/>
      <c r="AC94" s="508"/>
      <c r="AD94" s="508"/>
      <c r="AE94" s="508"/>
      <c r="AF94" s="508"/>
      <c r="AG94" s="508"/>
      <c r="AH94" s="508"/>
      <c r="AI94" s="508"/>
      <c r="AJ94" s="508"/>
      <c r="AK94" s="508"/>
    </row>
    <row r="95" spans="1:37">
      <c r="A95" s="381" t="s">
        <v>1246</v>
      </c>
      <c r="B95" s="412" t="s">
        <v>1925</v>
      </c>
      <c r="C95" s="413" t="s">
        <v>3145</v>
      </c>
      <c r="D95" s="413" t="s">
        <v>3138</v>
      </c>
      <c r="E95" s="366" t="s">
        <v>1245</v>
      </c>
      <c r="F95" s="366" t="s">
        <v>1244</v>
      </c>
      <c r="G95" s="363" t="s">
        <v>877</v>
      </c>
      <c r="H95" s="363" t="s">
        <v>3392</v>
      </c>
      <c r="I95" s="414" t="s">
        <v>1247</v>
      </c>
      <c r="J95" s="364" t="s">
        <v>2836</v>
      </c>
      <c r="K95" s="365" t="s">
        <v>2837</v>
      </c>
      <c r="L95" s="2" t="s">
        <v>1934</v>
      </c>
      <c r="N95" s="464">
        <f>[1]pdc2019!$N95</f>
        <v>3841564.74</v>
      </c>
      <c r="O95" s="464">
        <f>[1]pdc2019!$O95</f>
        <v>4311000</v>
      </c>
      <c r="P95" s="464">
        <f>[1]pdc2019!$P95</f>
        <v>4311000</v>
      </c>
      <c r="Q95" s="464">
        <f>[1]pdc2019!$V95</f>
        <v>4062000</v>
      </c>
      <c r="R95" s="464">
        <f>[1]pdc2019!$AB95</f>
        <v>4382576</v>
      </c>
      <c r="S95" s="464">
        <f>[1]pdc2019!$AE95</f>
        <v>4403162.3679999998</v>
      </c>
      <c r="T95" s="507">
        <f t="shared" si="8"/>
        <v>220435.25999999978</v>
      </c>
      <c r="U95" s="505">
        <f t="shared" si="9"/>
        <v>5.7381633505934296E-2</v>
      </c>
      <c r="V95" s="507">
        <f t="shared" si="6"/>
        <v>-249000</v>
      </c>
      <c r="W95" s="505">
        <f t="shared" si="7"/>
        <v>-5.7759220598469031E-2</v>
      </c>
      <c r="X95" s="507">
        <f t="shared" si="10"/>
        <v>-249000</v>
      </c>
      <c r="Y95" s="505">
        <f t="shared" si="11"/>
        <v>-5.7759220598469031E-2</v>
      </c>
      <c r="AA95" s="508"/>
      <c r="AB95" s="508"/>
      <c r="AC95" s="508"/>
      <c r="AD95" s="508"/>
      <c r="AE95" s="508"/>
      <c r="AF95" s="508"/>
      <c r="AG95" s="508"/>
      <c r="AH95" s="508"/>
      <c r="AI95" s="508"/>
      <c r="AJ95" s="508"/>
      <c r="AK95" s="508"/>
    </row>
    <row r="96" spans="1:37" ht="21">
      <c r="A96" s="404" t="s">
        <v>1248</v>
      </c>
      <c r="B96" s="405" t="s">
        <v>1925</v>
      </c>
      <c r="C96" s="406" t="s">
        <v>1249</v>
      </c>
      <c r="D96" s="406" t="s">
        <v>3140</v>
      </c>
      <c r="E96" s="362" t="s">
        <v>1251</v>
      </c>
      <c r="F96" s="362" t="s">
        <v>1250</v>
      </c>
      <c r="G96" s="363"/>
      <c r="H96" s="363"/>
      <c r="I96" s="414"/>
      <c r="J96" s="364"/>
      <c r="K96" s="365"/>
      <c r="N96" s="464">
        <f>[1]pdc2019!$N96</f>
        <v>0</v>
      </c>
      <c r="O96" s="464">
        <f>[1]pdc2019!$O96</f>
        <v>0</v>
      </c>
      <c r="P96" s="464">
        <f>[1]pdc2019!$P96</f>
        <v>0</v>
      </c>
      <c r="Q96" s="464">
        <f>[1]pdc2019!$V96</f>
        <v>0</v>
      </c>
      <c r="R96" s="464">
        <f>[1]pdc2019!$AB96</f>
        <v>0</v>
      </c>
      <c r="S96" s="464">
        <f>[1]pdc2019!$AE96</f>
        <v>0</v>
      </c>
      <c r="T96" s="507">
        <f t="shared" si="8"/>
        <v>0</v>
      </c>
      <c r="U96" s="505" t="str">
        <f t="shared" si="9"/>
        <v/>
      </c>
      <c r="V96" s="507">
        <f t="shared" si="6"/>
        <v>0</v>
      </c>
      <c r="W96" s="505" t="str">
        <f t="shared" si="7"/>
        <v/>
      </c>
      <c r="X96" s="507">
        <f t="shared" si="10"/>
        <v>0</v>
      </c>
      <c r="Y96" s="505" t="str">
        <f t="shared" si="11"/>
        <v/>
      </c>
      <c r="AA96" s="508"/>
      <c r="AB96" s="508"/>
      <c r="AC96" s="508"/>
      <c r="AD96" s="508"/>
      <c r="AE96" s="508"/>
      <c r="AF96" s="508"/>
      <c r="AG96" s="508"/>
      <c r="AH96" s="508"/>
      <c r="AI96" s="508"/>
      <c r="AJ96" s="508"/>
      <c r="AK96" s="508"/>
    </row>
    <row r="97" spans="1:37">
      <c r="A97" s="381" t="s">
        <v>1252</v>
      </c>
      <c r="B97" s="412" t="s">
        <v>1925</v>
      </c>
      <c r="C97" s="413" t="s">
        <v>1249</v>
      </c>
      <c r="D97" s="413" t="s">
        <v>3138</v>
      </c>
      <c r="E97" s="366" t="s">
        <v>1251</v>
      </c>
      <c r="F97" s="366" t="s">
        <v>1250</v>
      </c>
      <c r="G97" s="363" t="s">
        <v>897</v>
      </c>
      <c r="H97" s="363" t="s">
        <v>2726</v>
      </c>
      <c r="I97" s="414" t="s">
        <v>1253</v>
      </c>
      <c r="J97" s="364" t="s">
        <v>2836</v>
      </c>
      <c r="K97" s="365" t="s">
        <v>2837</v>
      </c>
      <c r="L97" s="2" t="s">
        <v>1934</v>
      </c>
      <c r="N97" s="464">
        <f>[1]pdc2019!$N97</f>
        <v>1686987.1099999999</v>
      </c>
      <c r="O97" s="464">
        <f>[1]pdc2019!$O97</f>
        <v>2450000</v>
      </c>
      <c r="P97" s="464">
        <f>[1]pdc2019!$P97</f>
        <v>1642927.0266666666</v>
      </c>
      <c r="Q97" s="464">
        <f>[1]pdc2019!$V97</f>
        <v>2480000</v>
      </c>
      <c r="R97" s="464">
        <f>[1]pdc2019!$AB97</f>
        <v>2536360</v>
      </c>
      <c r="S97" s="464">
        <f>[1]pdc2019!$AE97</f>
        <v>2573374.48</v>
      </c>
      <c r="T97" s="507">
        <f t="shared" si="8"/>
        <v>793012.89000000013</v>
      </c>
      <c r="U97" s="505">
        <f t="shared" si="9"/>
        <v>0.47007643703928492</v>
      </c>
      <c r="V97" s="507">
        <f t="shared" si="6"/>
        <v>30000</v>
      </c>
      <c r="W97" s="505">
        <f t="shared" si="7"/>
        <v>1.2244897959183673E-2</v>
      </c>
      <c r="X97" s="507">
        <f t="shared" si="10"/>
        <v>837072.97333333339</v>
      </c>
      <c r="Y97" s="505">
        <f t="shared" si="11"/>
        <v>0.50950100628125283</v>
      </c>
      <c r="AA97" s="508"/>
      <c r="AB97" s="508"/>
      <c r="AC97" s="508"/>
      <c r="AD97" s="508"/>
      <c r="AE97" s="508"/>
      <c r="AF97" s="508"/>
      <c r="AG97" s="508"/>
      <c r="AH97" s="508"/>
      <c r="AI97" s="508"/>
      <c r="AJ97" s="508"/>
      <c r="AK97" s="508"/>
    </row>
    <row r="98" spans="1:37" ht="21">
      <c r="A98" s="404" t="s">
        <v>1254</v>
      </c>
      <c r="B98" s="405" t="s">
        <v>1925</v>
      </c>
      <c r="C98" s="406" t="s">
        <v>3146</v>
      </c>
      <c r="D98" s="406" t="s">
        <v>3140</v>
      </c>
      <c r="E98" s="362" t="s">
        <v>1256</v>
      </c>
      <c r="F98" s="362" t="s">
        <v>1255</v>
      </c>
      <c r="G98" s="363"/>
      <c r="H98" s="363"/>
      <c r="I98" s="414"/>
      <c r="J98" s="364"/>
      <c r="K98" s="365"/>
      <c r="N98" s="464">
        <f>[1]pdc2019!$N98</f>
        <v>0</v>
      </c>
      <c r="O98" s="464">
        <f>[1]pdc2019!$O98</f>
        <v>0</v>
      </c>
      <c r="P98" s="464">
        <f>[1]pdc2019!$P98</f>
        <v>0</v>
      </c>
      <c r="Q98" s="464">
        <f>[1]pdc2019!$V98</f>
        <v>0</v>
      </c>
      <c r="R98" s="464">
        <f>[1]pdc2019!$AB98</f>
        <v>0</v>
      </c>
      <c r="S98" s="464">
        <f>[1]pdc2019!$AE98</f>
        <v>0</v>
      </c>
      <c r="T98" s="507">
        <f t="shared" si="8"/>
        <v>0</v>
      </c>
      <c r="U98" s="505" t="str">
        <f t="shared" si="9"/>
        <v/>
      </c>
      <c r="V98" s="507">
        <f t="shared" si="6"/>
        <v>0</v>
      </c>
      <c r="W98" s="505" t="str">
        <f t="shared" si="7"/>
        <v/>
      </c>
      <c r="X98" s="507">
        <f t="shared" si="10"/>
        <v>0</v>
      </c>
      <c r="Y98" s="505" t="str">
        <f t="shared" si="11"/>
        <v/>
      </c>
      <c r="AA98" s="508"/>
      <c r="AB98" s="508"/>
      <c r="AC98" s="508"/>
      <c r="AD98" s="508"/>
      <c r="AE98" s="508"/>
      <c r="AF98" s="508"/>
      <c r="AG98" s="508"/>
      <c r="AH98" s="508"/>
      <c r="AI98" s="508"/>
      <c r="AJ98" s="508"/>
      <c r="AK98" s="508"/>
    </row>
    <row r="99" spans="1:37" ht="31.5">
      <c r="A99" s="381" t="s">
        <v>1257</v>
      </c>
      <c r="B99" s="412" t="s">
        <v>1925</v>
      </c>
      <c r="C99" s="413" t="s">
        <v>3146</v>
      </c>
      <c r="D99" s="413" t="s">
        <v>3148</v>
      </c>
      <c r="E99" s="366" t="s">
        <v>5310</v>
      </c>
      <c r="F99" s="366" t="s">
        <v>5178</v>
      </c>
      <c r="G99" s="363" t="s">
        <v>1296</v>
      </c>
      <c r="H99" s="363" t="s">
        <v>3393</v>
      </c>
      <c r="I99" s="414" t="s">
        <v>3394</v>
      </c>
      <c r="J99" s="364" t="s">
        <v>3558</v>
      </c>
      <c r="K99" s="365" t="s">
        <v>2828</v>
      </c>
      <c r="L99" s="2" t="s">
        <v>1934</v>
      </c>
      <c r="N99" s="464">
        <f>[1]pdc2019!$N99</f>
        <v>0</v>
      </c>
      <c r="O99" s="464">
        <f>[1]pdc2019!$O99</f>
        <v>0</v>
      </c>
      <c r="P99" s="464">
        <f>[1]pdc2019!$P99</f>
        <v>0</v>
      </c>
      <c r="Q99" s="464">
        <f>[1]pdc2019!$V99</f>
        <v>0</v>
      </c>
      <c r="R99" s="464">
        <f>[1]pdc2019!$AB99</f>
        <v>0</v>
      </c>
      <c r="S99" s="464">
        <f>[1]pdc2019!$AE99</f>
        <v>0</v>
      </c>
      <c r="T99" s="507">
        <f t="shared" si="8"/>
        <v>0</v>
      </c>
      <c r="U99" s="505" t="str">
        <f t="shared" si="9"/>
        <v/>
      </c>
      <c r="V99" s="507">
        <f t="shared" si="6"/>
        <v>0</v>
      </c>
      <c r="W99" s="505" t="str">
        <f t="shared" si="7"/>
        <v/>
      </c>
      <c r="X99" s="507">
        <f t="shared" si="10"/>
        <v>0</v>
      </c>
      <c r="Y99" s="505" t="str">
        <f t="shared" si="11"/>
        <v/>
      </c>
      <c r="AA99" s="508"/>
      <c r="AB99" s="508"/>
      <c r="AC99" s="508"/>
      <c r="AD99" s="508"/>
      <c r="AE99" s="508"/>
      <c r="AF99" s="508"/>
      <c r="AG99" s="508"/>
      <c r="AH99" s="508"/>
      <c r="AI99" s="508"/>
      <c r="AJ99" s="508"/>
      <c r="AK99" s="508"/>
    </row>
    <row r="100" spans="1:37" ht="31.5">
      <c r="A100" s="381" t="s">
        <v>1258</v>
      </c>
      <c r="B100" s="412" t="s">
        <v>1925</v>
      </c>
      <c r="C100" s="413" t="s">
        <v>3146</v>
      </c>
      <c r="D100" s="413" t="s">
        <v>1390</v>
      </c>
      <c r="E100" s="366" t="s">
        <v>1259</v>
      </c>
      <c r="F100" s="366" t="s">
        <v>5179</v>
      </c>
      <c r="G100" s="363" t="s">
        <v>1300</v>
      </c>
      <c r="H100" s="363" t="s">
        <v>3395</v>
      </c>
      <c r="I100" s="414" t="s">
        <v>3396</v>
      </c>
      <c r="J100" s="364" t="s">
        <v>3558</v>
      </c>
      <c r="K100" s="365" t="s">
        <v>2828</v>
      </c>
      <c r="L100" s="2" t="s">
        <v>1934</v>
      </c>
      <c r="N100" s="464">
        <f>[1]pdc2019!$N100</f>
        <v>0</v>
      </c>
      <c r="O100" s="464">
        <f>[1]pdc2019!$O100</f>
        <v>0</v>
      </c>
      <c r="P100" s="464">
        <f>[1]pdc2019!$P100</f>
        <v>0</v>
      </c>
      <c r="Q100" s="464">
        <f>[1]pdc2019!$V100</f>
        <v>0</v>
      </c>
      <c r="R100" s="464">
        <f>[1]pdc2019!$AB100</f>
        <v>0</v>
      </c>
      <c r="S100" s="464">
        <f>[1]pdc2019!$AE100</f>
        <v>0</v>
      </c>
      <c r="T100" s="507">
        <f t="shared" si="8"/>
        <v>0</v>
      </c>
      <c r="U100" s="505" t="str">
        <f t="shared" si="9"/>
        <v/>
      </c>
      <c r="V100" s="507">
        <f t="shared" si="6"/>
        <v>0</v>
      </c>
      <c r="W100" s="505" t="str">
        <f t="shared" si="7"/>
        <v/>
      </c>
      <c r="X100" s="507">
        <f t="shared" si="10"/>
        <v>0</v>
      </c>
      <c r="Y100" s="505" t="str">
        <f t="shared" si="11"/>
        <v/>
      </c>
      <c r="AA100" s="508"/>
      <c r="AB100" s="508"/>
      <c r="AC100" s="508"/>
      <c r="AD100" s="508"/>
      <c r="AE100" s="508"/>
      <c r="AF100" s="508"/>
      <c r="AG100" s="508"/>
      <c r="AH100" s="508"/>
      <c r="AI100" s="508"/>
      <c r="AJ100" s="508"/>
      <c r="AK100" s="508"/>
    </row>
    <row r="101" spans="1:37" ht="31.5">
      <c r="A101" s="381" t="s">
        <v>1260</v>
      </c>
      <c r="B101" s="412" t="s">
        <v>1925</v>
      </c>
      <c r="C101" s="413" t="s">
        <v>3146</v>
      </c>
      <c r="D101" s="413" t="s">
        <v>1391</v>
      </c>
      <c r="E101" s="366" t="s">
        <v>1261</v>
      </c>
      <c r="F101" s="366" t="s">
        <v>5180</v>
      </c>
      <c r="G101" s="363" t="s">
        <v>1300</v>
      </c>
      <c r="H101" s="363" t="s">
        <v>3395</v>
      </c>
      <c r="I101" s="414" t="s">
        <v>3396</v>
      </c>
      <c r="J101" s="364" t="s">
        <v>3558</v>
      </c>
      <c r="K101" s="365" t="s">
        <v>2828</v>
      </c>
      <c r="L101" s="2" t="s">
        <v>1934</v>
      </c>
      <c r="N101" s="464">
        <f>[1]pdc2019!$N101</f>
        <v>0</v>
      </c>
      <c r="O101" s="464">
        <f>[1]pdc2019!$O101</f>
        <v>0</v>
      </c>
      <c r="P101" s="464">
        <f>[1]pdc2019!$P101</f>
        <v>0</v>
      </c>
      <c r="Q101" s="464">
        <f>[1]pdc2019!$V101</f>
        <v>0</v>
      </c>
      <c r="R101" s="464">
        <f>[1]pdc2019!$AB101</f>
        <v>0</v>
      </c>
      <c r="S101" s="464">
        <f>[1]pdc2019!$AE101</f>
        <v>0</v>
      </c>
      <c r="T101" s="507">
        <f t="shared" si="8"/>
        <v>0</v>
      </c>
      <c r="U101" s="505" t="str">
        <f t="shared" si="9"/>
        <v/>
      </c>
      <c r="V101" s="507">
        <f t="shared" si="6"/>
        <v>0</v>
      </c>
      <c r="W101" s="505" t="str">
        <f t="shared" si="7"/>
        <v/>
      </c>
      <c r="X101" s="507">
        <f t="shared" si="10"/>
        <v>0</v>
      </c>
      <c r="Y101" s="505" t="str">
        <f t="shared" si="11"/>
        <v/>
      </c>
      <c r="AA101" s="508"/>
      <c r="AB101" s="508"/>
      <c r="AC101" s="508"/>
      <c r="AD101" s="508"/>
      <c r="AE101" s="508"/>
      <c r="AF101" s="508"/>
      <c r="AG101" s="508"/>
      <c r="AH101" s="508"/>
      <c r="AI101" s="508"/>
      <c r="AJ101" s="508"/>
      <c r="AK101" s="508"/>
    </row>
    <row r="102" spans="1:37" ht="31.5">
      <c r="A102" s="381" t="s">
        <v>1957</v>
      </c>
      <c r="B102" s="412" t="s">
        <v>1925</v>
      </c>
      <c r="C102" s="413" t="s">
        <v>3146</v>
      </c>
      <c r="D102" s="413" t="s">
        <v>2269</v>
      </c>
      <c r="E102" s="366" t="s">
        <v>1958</v>
      </c>
      <c r="F102" s="366" t="s">
        <v>5181</v>
      </c>
      <c r="G102" s="363" t="s">
        <v>1300</v>
      </c>
      <c r="H102" s="363" t="s">
        <v>3395</v>
      </c>
      <c r="I102" s="414" t="s">
        <v>3396</v>
      </c>
      <c r="J102" s="364" t="s">
        <v>3558</v>
      </c>
      <c r="K102" s="365" t="s">
        <v>2828</v>
      </c>
      <c r="L102" s="2" t="s">
        <v>1934</v>
      </c>
      <c r="N102" s="464">
        <f>[1]pdc2019!$N102</f>
        <v>1074.58</v>
      </c>
      <c r="O102" s="464">
        <f>[1]pdc2019!$O102</f>
        <v>6000</v>
      </c>
      <c r="P102" s="464">
        <f>[1]pdc2019!$P102</f>
        <v>0</v>
      </c>
      <c r="Q102" s="464">
        <f>[1]pdc2019!$V102</f>
        <v>6000</v>
      </c>
      <c r="R102" s="464">
        <f>[1]pdc2019!$AB102</f>
        <v>6000</v>
      </c>
      <c r="S102" s="464">
        <f>[1]pdc2019!$AE102</f>
        <v>6000</v>
      </c>
      <c r="T102" s="507">
        <f t="shared" si="8"/>
        <v>4925.42</v>
      </c>
      <c r="U102" s="505">
        <f t="shared" si="9"/>
        <v>4.5835768393232712</v>
      </c>
      <c r="V102" s="507">
        <f t="shared" si="6"/>
        <v>0</v>
      </c>
      <c r="W102" s="505">
        <f t="shared" si="7"/>
        <v>0</v>
      </c>
      <c r="X102" s="507">
        <f t="shared" si="10"/>
        <v>6000</v>
      </c>
      <c r="Y102" s="505" t="str">
        <f t="shared" si="11"/>
        <v/>
      </c>
      <c r="AA102" s="508"/>
      <c r="AB102" s="508"/>
      <c r="AC102" s="508"/>
      <c r="AD102" s="508"/>
      <c r="AE102" s="508"/>
      <c r="AF102" s="508"/>
      <c r="AG102" s="508"/>
      <c r="AH102" s="508"/>
      <c r="AI102" s="508"/>
      <c r="AJ102" s="508"/>
      <c r="AK102" s="508"/>
    </row>
    <row r="103" spans="1:37" ht="31.5">
      <c r="A103" s="381" t="s">
        <v>1959</v>
      </c>
      <c r="B103" s="412" t="s">
        <v>1925</v>
      </c>
      <c r="C103" s="413" t="s">
        <v>3146</v>
      </c>
      <c r="D103" s="413" t="s">
        <v>1680</v>
      </c>
      <c r="E103" s="366" t="s">
        <v>1961</v>
      </c>
      <c r="F103" s="366" t="s">
        <v>1960</v>
      </c>
      <c r="G103" s="363" t="s">
        <v>903</v>
      </c>
      <c r="H103" s="363" t="s">
        <v>3397</v>
      </c>
      <c r="I103" s="414" t="s">
        <v>3398</v>
      </c>
      <c r="J103" s="364" t="s">
        <v>2838</v>
      </c>
      <c r="K103" s="365" t="s">
        <v>3399</v>
      </c>
      <c r="L103" s="2" t="s">
        <v>1934</v>
      </c>
      <c r="N103" s="464">
        <f>[1]pdc2019!$N103</f>
        <v>0</v>
      </c>
      <c r="O103" s="464">
        <f>[1]pdc2019!$O103</f>
        <v>0</v>
      </c>
      <c r="P103" s="464">
        <f>[1]pdc2019!$P103</f>
        <v>0</v>
      </c>
      <c r="Q103" s="464">
        <f>[1]pdc2019!$V103</f>
        <v>0</v>
      </c>
      <c r="R103" s="464">
        <f>[1]pdc2019!$AB103</f>
        <v>0</v>
      </c>
      <c r="S103" s="464">
        <f>[1]pdc2019!$AE103</f>
        <v>0</v>
      </c>
      <c r="T103" s="507">
        <f t="shared" si="8"/>
        <v>0</v>
      </c>
      <c r="U103" s="505" t="str">
        <f t="shared" si="9"/>
        <v/>
      </c>
      <c r="V103" s="507">
        <f t="shared" si="6"/>
        <v>0</v>
      </c>
      <c r="W103" s="505" t="str">
        <f t="shared" si="7"/>
        <v/>
      </c>
      <c r="X103" s="507">
        <f t="shared" si="10"/>
        <v>0</v>
      </c>
      <c r="Y103" s="505" t="str">
        <f t="shared" si="11"/>
        <v/>
      </c>
      <c r="AA103" s="508"/>
      <c r="AB103" s="508"/>
      <c r="AC103" s="508"/>
      <c r="AD103" s="508"/>
      <c r="AE103" s="508"/>
      <c r="AF103" s="508"/>
      <c r="AG103" s="508"/>
      <c r="AH103" s="508"/>
      <c r="AI103" s="508"/>
      <c r="AJ103" s="508"/>
      <c r="AK103" s="508"/>
    </row>
    <row r="104" spans="1:37" ht="21">
      <c r="A104" s="381" t="s">
        <v>1962</v>
      </c>
      <c r="B104" s="412" t="s">
        <v>1925</v>
      </c>
      <c r="C104" s="413" t="s">
        <v>3146</v>
      </c>
      <c r="D104" s="413" t="s">
        <v>2115</v>
      </c>
      <c r="E104" s="366" t="s">
        <v>1964</v>
      </c>
      <c r="F104" s="366" t="s">
        <v>1963</v>
      </c>
      <c r="G104" s="363" t="s">
        <v>907</v>
      </c>
      <c r="H104" s="363" t="s">
        <v>3400</v>
      </c>
      <c r="I104" s="414" t="s">
        <v>1965</v>
      </c>
      <c r="J104" s="364" t="s">
        <v>2838</v>
      </c>
      <c r="K104" s="365" t="s">
        <v>3399</v>
      </c>
      <c r="L104" s="2" t="s">
        <v>1934</v>
      </c>
      <c r="N104" s="464">
        <f>[1]pdc2019!$N104</f>
        <v>85684.28</v>
      </c>
      <c r="O104" s="464">
        <f>[1]pdc2019!$O104</f>
        <v>38370</v>
      </c>
      <c r="P104" s="464">
        <f>[1]pdc2019!$P104</f>
        <v>24224.373333333333</v>
      </c>
      <c r="Q104" s="464">
        <f>[1]pdc2019!$V104</f>
        <v>40370</v>
      </c>
      <c r="R104" s="464">
        <f>[1]pdc2019!$AB104</f>
        <v>40370</v>
      </c>
      <c r="S104" s="464">
        <f>[1]pdc2019!$AE104</f>
        <v>41370</v>
      </c>
      <c r="T104" s="507">
        <f t="shared" si="8"/>
        <v>-45314.28</v>
      </c>
      <c r="U104" s="505">
        <f t="shared" si="9"/>
        <v>-0.52885173336345948</v>
      </c>
      <c r="V104" s="507">
        <f t="shared" si="6"/>
        <v>2000</v>
      </c>
      <c r="W104" s="505">
        <f t="shared" si="7"/>
        <v>5.2124055251498567E-2</v>
      </c>
      <c r="X104" s="507">
        <f t="shared" si="10"/>
        <v>16145.626666666667</v>
      </c>
      <c r="Y104" s="505">
        <f t="shared" si="11"/>
        <v>0.66650337841556828</v>
      </c>
      <c r="AA104" s="508"/>
      <c r="AB104" s="508"/>
      <c r="AC104" s="508"/>
      <c r="AD104" s="508"/>
      <c r="AE104" s="508"/>
      <c r="AF104" s="508"/>
      <c r="AG104" s="508"/>
      <c r="AH104" s="508"/>
      <c r="AI104" s="508"/>
      <c r="AJ104" s="508"/>
      <c r="AK104" s="508"/>
    </row>
    <row r="105" spans="1:37" ht="31.5">
      <c r="A105" s="404" t="s">
        <v>1966</v>
      </c>
      <c r="B105" s="405" t="s">
        <v>1925</v>
      </c>
      <c r="C105" s="406" t="s">
        <v>2117</v>
      </c>
      <c r="D105" s="406" t="s">
        <v>3140</v>
      </c>
      <c r="E105" s="362" t="s">
        <v>1967</v>
      </c>
      <c r="F105" s="362" t="s">
        <v>5499</v>
      </c>
      <c r="G105" s="363"/>
      <c r="H105" s="363"/>
      <c r="I105" s="414"/>
      <c r="J105" s="364"/>
      <c r="K105" s="365"/>
      <c r="N105" s="464">
        <f>[1]pdc2019!$N105</f>
        <v>0</v>
      </c>
      <c r="O105" s="464">
        <f>[1]pdc2019!$O105</f>
        <v>0</v>
      </c>
      <c r="P105" s="464">
        <f>[1]pdc2019!$P105</f>
        <v>0</v>
      </c>
      <c r="Q105" s="464">
        <f>[1]pdc2019!$V105</f>
        <v>0</v>
      </c>
      <c r="R105" s="464">
        <f>[1]pdc2019!$AB105</f>
        <v>0</v>
      </c>
      <c r="S105" s="464">
        <f>[1]pdc2019!$AE105</f>
        <v>0</v>
      </c>
      <c r="T105" s="507">
        <f t="shared" si="8"/>
        <v>0</v>
      </c>
      <c r="U105" s="505" t="str">
        <f t="shared" si="9"/>
        <v/>
      </c>
      <c r="V105" s="507">
        <f t="shared" si="6"/>
        <v>0</v>
      </c>
      <c r="W105" s="505" t="str">
        <f t="shared" si="7"/>
        <v/>
      </c>
      <c r="X105" s="507">
        <f t="shared" si="10"/>
        <v>0</v>
      </c>
      <c r="Y105" s="505" t="str">
        <f t="shared" si="11"/>
        <v/>
      </c>
      <c r="AA105" s="508"/>
      <c r="AB105" s="508"/>
      <c r="AC105" s="508"/>
      <c r="AD105" s="508"/>
      <c r="AE105" s="508"/>
      <c r="AF105" s="508"/>
      <c r="AG105" s="508"/>
      <c r="AH105" s="508"/>
      <c r="AI105" s="508"/>
      <c r="AJ105" s="508"/>
      <c r="AK105" s="508"/>
    </row>
    <row r="106" spans="1:37" ht="21">
      <c r="A106" s="427" t="s">
        <v>5151</v>
      </c>
      <c r="B106" s="412" t="s">
        <v>1925</v>
      </c>
      <c r="C106" s="413" t="s">
        <v>2117</v>
      </c>
      <c r="D106" s="413" t="s">
        <v>3058</v>
      </c>
      <c r="E106" s="366" t="s">
        <v>5152</v>
      </c>
      <c r="F106" s="366" t="s">
        <v>5153</v>
      </c>
      <c r="G106" s="363" t="s">
        <v>895</v>
      </c>
      <c r="H106" s="363" t="s">
        <v>5154</v>
      </c>
      <c r="I106" s="414" t="s">
        <v>5155</v>
      </c>
      <c r="J106" s="364" t="s">
        <v>2836</v>
      </c>
      <c r="K106" s="365" t="s">
        <v>2837</v>
      </c>
      <c r="L106" s="2" t="s">
        <v>1934</v>
      </c>
      <c r="N106" s="464">
        <f>[1]pdc2019!$N106</f>
        <v>159450.05000000002</v>
      </c>
      <c r="O106" s="464">
        <f>[1]pdc2019!$O106</f>
        <v>173000</v>
      </c>
      <c r="P106" s="464">
        <f>[1]pdc2019!$P106</f>
        <v>670946.70666666667</v>
      </c>
      <c r="Q106" s="464">
        <f>[1]pdc2019!$V106</f>
        <v>173000</v>
      </c>
      <c r="R106" s="464">
        <f>[1]pdc2019!$AB106</f>
        <v>185000</v>
      </c>
      <c r="S106" s="464">
        <f>[1]pdc2019!$AE106</f>
        <v>190000</v>
      </c>
      <c r="T106" s="507">
        <f t="shared" si="8"/>
        <v>13549.949999999983</v>
      </c>
      <c r="U106" s="505">
        <f t="shared" si="9"/>
        <v>8.4979277209383003E-2</v>
      </c>
      <c r="V106" s="507">
        <f t="shared" si="6"/>
        <v>0</v>
      </c>
      <c r="W106" s="505">
        <f t="shared" si="7"/>
        <v>0</v>
      </c>
      <c r="X106" s="507">
        <f t="shared" si="10"/>
        <v>-497946.70666666667</v>
      </c>
      <c r="Y106" s="505">
        <f t="shared" si="11"/>
        <v>-0.74215537794427511</v>
      </c>
      <c r="AA106" s="508"/>
      <c r="AB106" s="508"/>
      <c r="AC106" s="508"/>
      <c r="AD106" s="508"/>
      <c r="AE106" s="508"/>
      <c r="AF106" s="508"/>
      <c r="AG106" s="508"/>
      <c r="AH106" s="508"/>
      <c r="AI106" s="508"/>
      <c r="AJ106" s="508"/>
      <c r="AK106" s="508"/>
    </row>
    <row r="107" spans="1:37" ht="21">
      <c r="A107" s="427" t="s">
        <v>5875</v>
      </c>
      <c r="B107" s="412" t="s">
        <v>1925</v>
      </c>
      <c r="C107" s="413" t="s">
        <v>2117</v>
      </c>
      <c r="D107" s="413" t="s">
        <v>5876</v>
      </c>
      <c r="E107" s="366" t="s">
        <v>5877</v>
      </c>
      <c r="F107" s="366" t="s">
        <v>5878</v>
      </c>
      <c r="G107" s="363" t="s">
        <v>895</v>
      </c>
      <c r="H107" s="363" t="s">
        <v>5154</v>
      </c>
      <c r="I107" s="414" t="s">
        <v>5155</v>
      </c>
      <c r="J107" s="364" t="s">
        <v>2836</v>
      </c>
      <c r="K107" s="365" t="s">
        <v>2837</v>
      </c>
      <c r="L107" s="2" t="s">
        <v>1934</v>
      </c>
      <c r="N107" s="464">
        <f>[1]pdc2019!$N107</f>
        <v>0</v>
      </c>
      <c r="O107" s="464">
        <f>[1]pdc2019!$O107</f>
        <v>20000</v>
      </c>
      <c r="P107" s="464">
        <f>[1]pdc2019!$P107</f>
        <v>0</v>
      </c>
      <c r="Q107" s="464">
        <f>[1]pdc2019!$V107</f>
        <v>10000</v>
      </c>
      <c r="R107" s="464">
        <f>[1]pdc2019!$AB107</f>
        <v>10000</v>
      </c>
      <c r="S107" s="464">
        <f>[1]pdc2019!$AE107</f>
        <v>10000</v>
      </c>
      <c r="T107" s="507">
        <f t="shared" si="8"/>
        <v>10000</v>
      </c>
      <c r="U107" s="505" t="str">
        <f t="shared" si="9"/>
        <v/>
      </c>
      <c r="V107" s="507">
        <f t="shared" si="6"/>
        <v>-10000</v>
      </c>
      <c r="W107" s="505">
        <f t="shared" si="7"/>
        <v>-0.5</v>
      </c>
      <c r="X107" s="507">
        <f t="shared" si="10"/>
        <v>10000</v>
      </c>
      <c r="Y107" s="505" t="str">
        <f t="shared" si="11"/>
        <v/>
      </c>
      <c r="AA107" s="508"/>
      <c r="AB107" s="508"/>
      <c r="AC107" s="508"/>
      <c r="AD107" s="508"/>
      <c r="AE107" s="508"/>
      <c r="AF107" s="508"/>
      <c r="AG107" s="508"/>
      <c r="AH107" s="508"/>
      <c r="AI107" s="508"/>
      <c r="AJ107" s="508"/>
      <c r="AK107" s="508"/>
    </row>
    <row r="108" spans="1:37" ht="21">
      <c r="A108" s="381" t="s">
        <v>1968</v>
      </c>
      <c r="B108" s="412" t="s">
        <v>1925</v>
      </c>
      <c r="C108" s="413" t="s">
        <v>2117</v>
      </c>
      <c r="D108" s="413" t="s">
        <v>3138</v>
      </c>
      <c r="E108" s="366" t="s">
        <v>5182</v>
      </c>
      <c r="F108" s="366" t="s">
        <v>5183</v>
      </c>
      <c r="G108" s="363" t="s">
        <v>897</v>
      </c>
      <c r="H108" s="363" t="s">
        <v>2726</v>
      </c>
      <c r="I108" s="414" t="s">
        <v>1253</v>
      </c>
      <c r="J108" s="364" t="s">
        <v>2836</v>
      </c>
      <c r="K108" s="365" t="s">
        <v>2837</v>
      </c>
      <c r="L108" s="2" t="s">
        <v>1934</v>
      </c>
      <c r="N108" s="464">
        <f>[1]pdc2019!$N108</f>
        <v>12255045.26</v>
      </c>
      <c r="O108" s="464">
        <f>[1]pdc2019!$O108</f>
        <v>14912226</v>
      </c>
      <c r="P108" s="464">
        <f>[1]pdc2019!$P108</f>
        <v>12526341.946666667</v>
      </c>
      <c r="Q108" s="464">
        <f>[1]pdc2019!$V108</f>
        <v>14671568.220000001</v>
      </c>
      <c r="R108" s="464">
        <f>[1]pdc2019!$AB108</f>
        <v>14862925.050000001</v>
      </c>
      <c r="S108" s="464">
        <f>[1]pdc2019!$AE108</f>
        <v>15148702.278000001</v>
      </c>
      <c r="T108" s="507">
        <f t="shared" si="8"/>
        <v>2416522.9600000009</v>
      </c>
      <c r="U108" s="505">
        <f t="shared" si="9"/>
        <v>0.19718596779788644</v>
      </c>
      <c r="V108" s="507">
        <f t="shared" si="6"/>
        <v>-240657.77999999933</v>
      </c>
      <c r="W108" s="505">
        <f t="shared" si="7"/>
        <v>-1.6138286799033178E-2</v>
      </c>
      <c r="X108" s="507">
        <f t="shared" si="10"/>
        <v>2145226.2733333334</v>
      </c>
      <c r="Y108" s="505">
        <f t="shared" si="11"/>
        <v>0.17125720202011496</v>
      </c>
      <c r="AA108" s="508"/>
      <c r="AB108" s="508"/>
      <c r="AC108" s="508"/>
      <c r="AD108" s="508"/>
      <c r="AE108" s="508"/>
      <c r="AF108" s="508"/>
      <c r="AG108" s="508"/>
      <c r="AH108" s="508"/>
      <c r="AI108" s="508"/>
      <c r="AJ108" s="508"/>
      <c r="AK108" s="508"/>
    </row>
    <row r="109" spans="1:37" ht="21">
      <c r="A109" s="427" t="s">
        <v>5879</v>
      </c>
      <c r="B109" s="412" t="s">
        <v>1925</v>
      </c>
      <c r="C109" s="413" t="s">
        <v>2117</v>
      </c>
      <c r="D109" s="413" t="s">
        <v>1364</v>
      </c>
      <c r="E109" s="366" t="s">
        <v>5880</v>
      </c>
      <c r="F109" s="366" t="s">
        <v>5881</v>
      </c>
      <c r="G109" s="363" t="s">
        <v>897</v>
      </c>
      <c r="H109" s="363" t="s">
        <v>2726</v>
      </c>
      <c r="I109" s="414" t="s">
        <v>1253</v>
      </c>
      <c r="J109" s="364" t="s">
        <v>2836</v>
      </c>
      <c r="K109" s="365" t="s">
        <v>2837</v>
      </c>
      <c r="L109" s="2" t="s">
        <v>1934</v>
      </c>
      <c r="N109" s="464">
        <f>[1]pdc2019!$N109</f>
        <v>0</v>
      </c>
      <c r="O109" s="464">
        <f>[1]pdc2019!$O109</f>
        <v>200000</v>
      </c>
      <c r="P109" s="464">
        <f>[1]pdc2019!$P109</f>
        <v>0</v>
      </c>
      <c r="Q109" s="464">
        <f>[1]pdc2019!$V109</f>
        <v>100000</v>
      </c>
      <c r="R109" s="464">
        <f>[1]pdc2019!$AB109</f>
        <v>100000</v>
      </c>
      <c r="S109" s="464">
        <f>[1]pdc2019!$AE109</f>
        <v>100000</v>
      </c>
      <c r="T109" s="507">
        <f t="shared" si="8"/>
        <v>100000</v>
      </c>
      <c r="U109" s="505" t="str">
        <f t="shared" si="9"/>
        <v/>
      </c>
      <c r="V109" s="507">
        <f t="shared" si="6"/>
        <v>-100000</v>
      </c>
      <c r="W109" s="505">
        <f t="shared" si="7"/>
        <v>-0.5</v>
      </c>
      <c r="X109" s="507">
        <f t="shared" si="10"/>
        <v>100000</v>
      </c>
      <c r="Y109" s="505" t="str">
        <f t="shared" si="11"/>
        <v/>
      </c>
      <c r="AA109" s="508"/>
      <c r="AB109" s="508"/>
      <c r="AC109" s="508"/>
      <c r="AD109" s="508"/>
      <c r="AE109" s="508"/>
      <c r="AF109" s="508"/>
      <c r="AG109" s="508"/>
      <c r="AH109" s="508"/>
      <c r="AI109" s="508"/>
      <c r="AJ109" s="508"/>
      <c r="AK109" s="508"/>
    </row>
    <row r="110" spans="1:37">
      <c r="A110" s="381" t="s">
        <v>1969</v>
      </c>
      <c r="B110" s="412" t="s">
        <v>1925</v>
      </c>
      <c r="C110" s="413" t="s">
        <v>2117</v>
      </c>
      <c r="D110" s="413" t="s">
        <v>3148</v>
      </c>
      <c r="E110" s="366" t="s">
        <v>6050</v>
      </c>
      <c r="F110" s="366" t="s">
        <v>6051</v>
      </c>
      <c r="G110" s="363" t="s">
        <v>897</v>
      </c>
      <c r="H110" s="363" t="s">
        <v>2726</v>
      </c>
      <c r="I110" s="414" t="s">
        <v>1253</v>
      </c>
      <c r="J110" s="364" t="s">
        <v>2836</v>
      </c>
      <c r="K110" s="365" t="s">
        <v>2837</v>
      </c>
      <c r="L110" s="2" t="s">
        <v>1934</v>
      </c>
      <c r="N110" s="464">
        <f>[1]pdc2019!$N110</f>
        <v>2155633.75</v>
      </c>
      <c r="O110" s="464">
        <f>[1]pdc2019!$O110</f>
        <v>1600000</v>
      </c>
      <c r="P110" s="464">
        <f>[1]pdc2019!$P110</f>
        <v>1512516.0133333334</v>
      </c>
      <c r="Q110" s="464">
        <f>[1]pdc2019!$V110</f>
        <v>1900000</v>
      </c>
      <c r="R110" s="464">
        <f>[1]pdc2019!$AB110</f>
        <v>1934200</v>
      </c>
      <c r="S110" s="464">
        <f>[1]pdc2019!$AE110</f>
        <v>1969015.6</v>
      </c>
      <c r="T110" s="507">
        <f t="shared" si="8"/>
        <v>-255633.75</v>
      </c>
      <c r="U110" s="505">
        <f t="shared" si="9"/>
        <v>-0.11858867490824913</v>
      </c>
      <c r="V110" s="507">
        <f t="shared" si="6"/>
        <v>300000</v>
      </c>
      <c r="W110" s="505">
        <f t="shared" si="7"/>
        <v>0.1875</v>
      </c>
      <c r="X110" s="507">
        <f t="shared" si="10"/>
        <v>387483.98666666658</v>
      </c>
      <c r="Y110" s="505">
        <f t="shared" si="11"/>
        <v>0.25618504746453319</v>
      </c>
      <c r="AA110" s="508"/>
      <c r="AB110" s="508"/>
      <c r="AC110" s="508"/>
      <c r="AD110" s="508"/>
      <c r="AE110" s="508"/>
      <c r="AF110" s="508"/>
      <c r="AG110" s="508"/>
      <c r="AH110" s="508"/>
      <c r="AI110" s="508"/>
      <c r="AJ110" s="508"/>
      <c r="AK110" s="508"/>
    </row>
    <row r="111" spans="1:37">
      <c r="A111" s="381" t="s">
        <v>6014</v>
      </c>
      <c r="B111" s="421" t="s">
        <v>1925</v>
      </c>
      <c r="C111" s="422" t="s">
        <v>2117</v>
      </c>
      <c r="D111" s="422" t="s">
        <v>1384</v>
      </c>
      <c r="E111" s="423" t="s">
        <v>6015</v>
      </c>
      <c r="F111" s="423" t="s">
        <v>6016</v>
      </c>
      <c r="G111" s="424" t="s">
        <v>897</v>
      </c>
      <c r="H111" s="424" t="s">
        <v>2726</v>
      </c>
      <c r="I111" s="425" t="s">
        <v>1253</v>
      </c>
      <c r="J111" s="426" t="s">
        <v>2836</v>
      </c>
      <c r="K111" s="365" t="s">
        <v>2837</v>
      </c>
      <c r="L111" s="2" t="s">
        <v>1934</v>
      </c>
      <c r="N111" s="464">
        <f>[1]pdc2019!$N111</f>
        <v>0</v>
      </c>
      <c r="O111" s="464">
        <f>[1]pdc2019!$O111</f>
        <v>678304</v>
      </c>
      <c r="P111" s="464">
        <f>[1]pdc2019!$P111</f>
        <v>761505.32</v>
      </c>
      <c r="Q111" s="464">
        <f>[1]pdc2019!$V111</f>
        <v>678304</v>
      </c>
      <c r="R111" s="464">
        <f>[1]pdc2019!$AB111</f>
        <v>685000</v>
      </c>
      <c r="S111" s="464">
        <f>[1]pdc2019!$AE111</f>
        <v>685000</v>
      </c>
      <c r="T111" s="507"/>
      <c r="U111" s="505"/>
      <c r="V111" s="507"/>
      <c r="W111" s="505"/>
      <c r="X111" s="507"/>
      <c r="Y111" s="505"/>
      <c r="AA111" s="508"/>
      <c r="AB111" s="508"/>
      <c r="AC111" s="508"/>
      <c r="AD111" s="508"/>
      <c r="AE111" s="508"/>
      <c r="AF111" s="508"/>
      <c r="AG111" s="508"/>
      <c r="AH111" s="508"/>
      <c r="AI111" s="508"/>
      <c r="AJ111" s="508"/>
      <c r="AK111" s="508"/>
    </row>
    <row r="112" spans="1:37" ht="21">
      <c r="A112" s="381" t="s">
        <v>6017</v>
      </c>
      <c r="B112" s="421" t="s">
        <v>1925</v>
      </c>
      <c r="C112" s="422" t="s">
        <v>2117</v>
      </c>
      <c r="D112" s="422" t="s">
        <v>1386</v>
      </c>
      <c r="E112" s="423" t="s">
        <v>6018</v>
      </c>
      <c r="F112" s="423" t="s">
        <v>6019</v>
      </c>
      <c r="G112" s="424" t="s">
        <v>897</v>
      </c>
      <c r="H112" s="424" t="s">
        <v>2726</v>
      </c>
      <c r="I112" s="425" t="s">
        <v>1253</v>
      </c>
      <c r="J112" s="426" t="s">
        <v>2836</v>
      </c>
      <c r="K112" s="365" t="s">
        <v>2837</v>
      </c>
      <c r="L112" s="2" t="s">
        <v>1934</v>
      </c>
      <c r="N112" s="464">
        <f>[1]pdc2019!$N112</f>
        <v>0</v>
      </c>
      <c r="O112" s="464">
        <f>[1]pdc2019!$O112</f>
        <v>10000</v>
      </c>
      <c r="P112" s="464">
        <f>[1]pdc2019!$P112</f>
        <v>0</v>
      </c>
      <c r="Q112" s="464">
        <f>[1]pdc2019!$V112</f>
        <v>0</v>
      </c>
      <c r="R112" s="464">
        <f>[1]pdc2019!$AB112</f>
        <v>0</v>
      </c>
      <c r="S112" s="464">
        <f>[1]pdc2019!$AE112</f>
        <v>0</v>
      </c>
      <c r="T112" s="507"/>
      <c r="U112" s="505"/>
      <c r="V112" s="507"/>
      <c r="W112" s="505"/>
      <c r="X112" s="507"/>
      <c r="Y112" s="505"/>
      <c r="AA112" s="508"/>
      <c r="AB112" s="508"/>
      <c r="AC112" s="508"/>
      <c r="AD112" s="508"/>
      <c r="AE112" s="508"/>
      <c r="AF112" s="508"/>
      <c r="AG112" s="508"/>
      <c r="AH112" s="508"/>
      <c r="AI112" s="508"/>
      <c r="AJ112" s="508"/>
      <c r="AK112" s="508"/>
    </row>
    <row r="113" spans="1:37" ht="21">
      <c r="A113" s="381" t="s">
        <v>1970</v>
      </c>
      <c r="B113" s="412" t="s">
        <v>1925</v>
      </c>
      <c r="C113" s="413" t="s">
        <v>2117</v>
      </c>
      <c r="D113" s="413" t="s">
        <v>2607</v>
      </c>
      <c r="E113" s="366" t="s">
        <v>1972</v>
      </c>
      <c r="F113" s="366" t="s">
        <v>1971</v>
      </c>
      <c r="G113" s="363" t="s">
        <v>650</v>
      </c>
      <c r="H113" s="363" t="s">
        <v>2748</v>
      </c>
      <c r="I113" s="414" t="s">
        <v>3401</v>
      </c>
      <c r="J113" s="364" t="s">
        <v>3550</v>
      </c>
      <c r="K113" s="365" t="s">
        <v>3552</v>
      </c>
      <c r="L113" s="2" t="s">
        <v>1934</v>
      </c>
      <c r="N113" s="464">
        <f>[1]pdc2019!$N113</f>
        <v>4375307.0199999996</v>
      </c>
      <c r="O113" s="464">
        <f>[1]pdc2019!$O113</f>
        <v>5065000</v>
      </c>
      <c r="P113" s="464">
        <f>[1]pdc2019!$P113</f>
        <v>4774974.96</v>
      </c>
      <c r="Q113" s="464">
        <f>[1]pdc2019!$V113</f>
        <v>5315000</v>
      </c>
      <c r="R113" s="464">
        <f>[1]pdc2019!$AB113</f>
        <v>5315000</v>
      </c>
      <c r="S113" s="464">
        <f>[1]pdc2019!$AE113</f>
        <v>5315000</v>
      </c>
      <c r="T113" s="507">
        <f t="shared" si="8"/>
        <v>939692.98000000045</v>
      </c>
      <c r="U113" s="505">
        <f t="shared" si="9"/>
        <v>0.21477189502463773</v>
      </c>
      <c r="V113" s="507">
        <f t="shared" si="6"/>
        <v>250000</v>
      </c>
      <c r="W113" s="505">
        <f t="shared" si="7"/>
        <v>4.9358341559723594E-2</v>
      </c>
      <c r="X113" s="507">
        <f t="shared" si="10"/>
        <v>540025.04</v>
      </c>
      <c r="Y113" s="505">
        <f t="shared" si="11"/>
        <v>0.11309484228164414</v>
      </c>
      <c r="AA113" s="508"/>
      <c r="AB113" s="510"/>
      <c r="AC113" s="508"/>
      <c r="AD113" s="508"/>
      <c r="AE113" s="508"/>
      <c r="AF113" s="508"/>
      <c r="AG113" s="508"/>
      <c r="AH113" s="508"/>
      <c r="AI113" s="508"/>
      <c r="AJ113" s="508"/>
      <c r="AK113" s="508"/>
    </row>
    <row r="114" spans="1:37" ht="31.5">
      <c r="A114" s="381" t="s">
        <v>1974</v>
      </c>
      <c r="B114" s="412" t="s">
        <v>1925</v>
      </c>
      <c r="C114" s="413" t="s">
        <v>2117</v>
      </c>
      <c r="D114" s="413" t="s">
        <v>1390</v>
      </c>
      <c r="E114" s="366" t="s">
        <v>1975</v>
      </c>
      <c r="F114" s="366" t="s">
        <v>5184</v>
      </c>
      <c r="G114" s="363" t="s">
        <v>1305</v>
      </c>
      <c r="H114" s="363" t="s">
        <v>3402</v>
      </c>
      <c r="I114" s="414" t="s">
        <v>3403</v>
      </c>
      <c r="J114" s="364" t="s">
        <v>3558</v>
      </c>
      <c r="K114" s="365" t="s">
        <v>2828</v>
      </c>
      <c r="L114" s="2" t="s">
        <v>1934</v>
      </c>
      <c r="N114" s="464">
        <f>[1]pdc2019!$N114</f>
        <v>2495387.9300000002</v>
      </c>
      <c r="O114" s="464">
        <f>[1]pdc2019!$O114</f>
        <v>560000</v>
      </c>
      <c r="P114" s="464">
        <f>[1]pdc2019!$P114</f>
        <v>620000</v>
      </c>
      <c r="Q114" s="464">
        <f>[1]pdc2019!$V114</f>
        <v>560000</v>
      </c>
      <c r="R114" s="464">
        <f>[1]pdc2019!$AB114</f>
        <v>560000</v>
      </c>
      <c r="S114" s="464">
        <f>[1]pdc2019!$AE114</f>
        <v>500000</v>
      </c>
      <c r="T114" s="507">
        <f t="shared" si="8"/>
        <v>-1935387.9300000002</v>
      </c>
      <c r="U114" s="505">
        <f t="shared" si="9"/>
        <v>-0.77558599475954026</v>
      </c>
      <c r="V114" s="507">
        <f t="shared" si="6"/>
        <v>0</v>
      </c>
      <c r="W114" s="505">
        <f t="shared" si="7"/>
        <v>0</v>
      </c>
      <c r="X114" s="507">
        <f t="shared" si="10"/>
        <v>-60000</v>
      </c>
      <c r="Y114" s="505">
        <f t="shared" si="11"/>
        <v>-9.6774193548387094E-2</v>
      </c>
      <c r="AA114" s="508"/>
      <c r="AB114" s="508"/>
      <c r="AC114" s="508"/>
      <c r="AD114" s="508"/>
      <c r="AE114" s="508"/>
      <c r="AF114" s="508"/>
      <c r="AG114" s="508"/>
      <c r="AH114" s="508"/>
      <c r="AI114" s="508"/>
      <c r="AJ114" s="508"/>
      <c r="AK114" s="508"/>
    </row>
    <row r="115" spans="1:37" ht="21">
      <c r="A115" s="381" t="s">
        <v>3638</v>
      </c>
      <c r="B115" s="412" t="s">
        <v>1925</v>
      </c>
      <c r="C115" s="413" t="s">
        <v>2117</v>
      </c>
      <c r="D115" s="413" t="s">
        <v>1541</v>
      </c>
      <c r="E115" s="366" t="s">
        <v>3639</v>
      </c>
      <c r="F115" s="366" t="s">
        <v>3640</v>
      </c>
      <c r="G115" s="363" t="s">
        <v>897</v>
      </c>
      <c r="H115" s="363" t="s">
        <v>2726</v>
      </c>
      <c r="I115" s="414" t="s">
        <v>1253</v>
      </c>
      <c r="J115" s="364" t="s">
        <v>2836</v>
      </c>
      <c r="K115" s="365" t="s">
        <v>2837</v>
      </c>
      <c r="L115" s="2" t="s">
        <v>1934</v>
      </c>
      <c r="N115" s="464">
        <f>[1]pdc2019!$N115</f>
        <v>2393246.4300000002</v>
      </c>
      <c r="O115" s="464">
        <f>[1]pdc2019!$O115</f>
        <v>2219456</v>
      </c>
      <c r="P115" s="464">
        <f>[1]pdc2019!$P115</f>
        <v>2181455.5066666664</v>
      </c>
      <c r="Q115" s="464">
        <f>[1]pdc2019!$V115</f>
        <v>2290949</v>
      </c>
      <c r="R115" s="464">
        <f>[1]pdc2019!$AB115</f>
        <v>1390949</v>
      </c>
      <c r="S115" s="464">
        <f>[1]pdc2019!$AE115</f>
        <v>1390949</v>
      </c>
      <c r="T115" s="507">
        <f t="shared" si="8"/>
        <v>-102297.43000000017</v>
      </c>
      <c r="U115" s="505">
        <f t="shared" si="9"/>
        <v>-4.2744210841672563E-2</v>
      </c>
      <c r="V115" s="507">
        <f t="shared" si="6"/>
        <v>71493</v>
      </c>
      <c r="W115" s="505">
        <f t="shared" si="7"/>
        <v>3.221194743216356E-2</v>
      </c>
      <c r="X115" s="507">
        <f t="shared" si="10"/>
        <v>109493.49333333364</v>
      </c>
      <c r="Y115" s="505">
        <f t="shared" si="11"/>
        <v>5.0192861141891081E-2</v>
      </c>
      <c r="AA115" s="508"/>
      <c r="AB115" s="508"/>
      <c r="AC115" s="508"/>
      <c r="AD115" s="508"/>
      <c r="AE115" s="508"/>
      <c r="AF115" s="508"/>
      <c r="AG115" s="508"/>
      <c r="AH115" s="508"/>
      <c r="AI115" s="508"/>
      <c r="AJ115" s="508"/>
      <c r="AK115" s="508"/>
    </row>
    <row r="116" spans="1:37" ht="21">
      <c r="A116" s="399" t="s">
        <v>1976</v>
      </c>
      <c r="B116" s="400" t="s">
        <v>2827</v>
      </c>
      <c r="C116" s="401" t="s">
        <v>3139</v>
      </c>
      <c r="D116" s="401" t="s">
        <v>3140</v>
      </c>
      <c r="E116" s="358" t="s">
        <v>1978</v>
      </c>
      <c r="F116" s="358" t="s">
        <v>1977</v>
      </c>
      <c r="G116" s="359"/>
      <c r="H116" s="359"/>
      <c r="I116" s="402"/>
      <c r="J116" s="360"/>
      <c r="K116" s="361"/>
      <c r="L116" s="403"/>
      <c r="N116" s="464">
        <f>[1]pdc2019!$N116</f>
        <v>0</v>
      </c>
      <c r="O116" s="464">
        <f>[1]pdc2019!$O116</f>
        <v>0</v>
      </c>
      <c r="P116" s="464">
        <f>[1]pdc2019!$P116</f>
        <v>0</v>
      </c>
      <c r="Q116" s="464">
        <f>[1]pdc2019!$V116</f>
        <v>0</v>
      </c>
      <c r="R116" s="464">
        <f>[1]pdc2019!$AB116</f>
        <v>0</v>
      </c>
      <c r="S116" s="464">
        <f>[1]pdc2019!$AE116</f>
        <v>0</v>
      </c>
      <c r="T116" s="507">
        <f t="shared" si="8"/>
        <v>0</v>
      </c>
      <c r="U116" s="505" t="str">
        <f t="shared" si="9"/>
        <v/>
      </c>
      <c r="V116" s="507">
        <f t="shared" si="6"/>
        <v>0</v>
      </c>
      <c r="W116" s="505" t="str">
        <f t="shared" si="7"/>
        <v/>
      </c>
      <c r="X116" s="507">
        <f t="shared" si="10"/>
        <v>0</v>
      </c>
      <c r="Y116" s="505" t="str">
        <f t="shared" si="11"/>
        <v/>
      </c>
      <c r="AA116" s="508"/>
      <c r="AB116" s="508"/>
      <c r="AC116" s="508"/>
      <c r="AD116" s="508"/>
      <c r="AE116" s="508"/>
      <c r="AF116" s="508"/>
      <c r="AG116" s="508"/>
      <c r="AH116" s="508"/>
      <c r="AI116" s="508"/>
      <c r="AJ116" s="508"/>
      <c r="AK116" s="508"/>
    </row>
    <row r="117" spans="1:37" ht="21">
      <c r="A117" s="404" t="s">
        <v>1979</v>
      </c>
      <c r="B117" s="405" t="s">
        <v>2827</v>
      </c>
      <c r="C117" s="406" t="s">
        <v>3141</v>
      </c>
      <c r="D117" s="406" t="s">
        <v>3140</v>
      </c>
      <c r="E117" s="362" t="s">
        <v>1981</v>
      </c>
      <c r="F117" s="362" t="s">
        <v>1980</v>
      </c>
      <c r="G117" s="363"/>
      <c r="H117" s="363"/>
      <c r="I117" s="414"/>
      <c r="J117" s="364"/>
      <c r="K117" s="365"/>
      <c r="N117" s="464">
        <f>[1]pdc2019!$N117</f>
        <v>0</v>
      </c>
      <c r="O117" s="464">
        <f>[1]pdc2019!$O117</f>
        <v>0</v>
      </c>
      <c r="P117" s="464">
        <f>[1]pdc2019!$P117</f>
        <v>0</v>
      </c>
      <c r="Q117" s="464">
        <f>[1]pdc2019!$V117</f>
        <v>0</v>
      </c>
      <c r="R117" s="464">
        <f>[1]pdc2019!$AB117</f>
        <v>0</v>
      </c>
      <c r="S117" s="464">
        <f>[1]pdc2019!$AE117</f>
        <v>0</v>
      </c>
      <c r="T117" s="507">
        <f t="shared" si="8"/>
        <v>0</v>
      </c>
      <c r="U117" s="505" t="str">
        <f t="shared" si="9"/>
        <v/>
      </c>
      <c r="V117" s="507">
        <f t="shared" si="6"/>
        <v>0</v>
      </c>
      <c r="W117" s="505" t="str">
        <f t="shared" si="7"/>
        <v/>
      </c>
      <c r="X117" s="507">
        <f t="shared" si="10"/>
        <v>0</v>
      </c>
      <c r="Y117" s="505" t="str">
        <f t="shared" si="11"/>
        <v/>
      </c>
      <c r="AA117" s="508"/>
      <c r="AB117" s="508"/>
      <c r="AC117" s="508"/>
      <c r="AD117" s="508"/>
      <c r="AE117" s="508"/>
      <c r="AF117" s="508"/>
      <c r="AG117" s="508"/>
      <c r="AH117" s="508"/>
      <c r="AI117" s="508"/>
      <c r="AJ117" s="508"/>
      <c r="AK117" s="508"/>
    </row>
    <row r="118" spans="1:37">
      <c r="A118" s="381" t="s">
        <v>1982</v>
      </c>
      <c r="B118" s="412" t="s">
        <v>2827</v>
      </c>
      <c r="C118" s="413" t="s">
        <v>3141</v>
      </c>
      <c r="D118" s="413" t="s">
        <v>3138</v>
      </c>
      <c r="E118" s="366" t="s">
        <v>1981</v>
      </c>
      <c r="F118" s="366" t="s">
        <v>1980</v>
      </c>
      <c r="G118" s="363" t="s">
        <v>881</v>
      </c>
      <c r="H118" s="363" t="s">
        <v>3404</v>
      </c>
      <c r="I118" s="414" t="s">
        <v>1983</v>
      </c>
      <c r="J118" s="364" t="s">
        <v>2836</v>
      </c>
      <c r="K118" s="365" t="s">
        <v>2837</v>
      </c>
      <c r="L118" s="2" t="s">
        <v>1984</v>
      </c>
      <c r="N118" s="464">
        <f>[1]pdc2019!$N118</f>
        <v>7681530.1299999999</v>
      </c>
      <c r="O118" s="464">
        <f>[1]pdc2019!$O118</f>
        <v>10090687</v>
      </c>
      <c r="P118" s="464">
        <f>[1]pdc2019!$P118</f>
        <v>4499410.29</v>
      </c>
      <c r="Q118" s="464">
        <f>[1]pdc2019!$V118</f>
        <v>4841687</v>
      </c>
      <c r="R118" s="464">
        <f>[1]pdc2019!$AB118</f>
        <v>4897687</v>
      </c>
      <c r="S118" s="464">
        <f>[1]pdc2019!$AE118</f>
        <v>4917687</v>
      </c>
      <c r="T118" s="507">
        <f t="shared" si="8"/>
        <v>-2839843.13</v>
      </c>
      <c r="U118" s="505">
        <f t="shared" si="9"/>
        <v>-0.36969758393696489</v>
      </c>
      <c r="V118" s="507">
        <f t="shared" si="6"/>
        <v>-5249000</v>
      </c>
      <c r="W118" s="505">
        <f t="shared" si="7"/>
        <v>-0.52018261987513836</v>
      </c>
      <c r="X118" s="507">
        <f t="shared" si="10"/>
        <v>342276.70999999996</v>
      </c>
      <c r="Y118" s="505">
        <f t="shared" si="11"/>
        <v>7.6071460022375498E-2</v>
      </c>
      <c r="AA118" s="508"/>
      <c r="AB118" s="508"/>
      <c r="AC118" s="508"/>
      <c r="AD118" s="508"/>
      <c r="AE118" s="508"/>
      <c r="AF118" s="508"/>
      <c r="AG118" s="508"/>
      <c r="AH118" s="508"/>
      <c r="AI118" s="508"/>
      <c r="AJ118" s="508"/>
      <c r="AK118" s="508"/>
    </row>
    <row r="119" spans="1:37" ht="21">
      <c r="A119" s="404" t="s">
        <v>1986</v>
      </c>
      <c r="B119" s="405" t="s">
        <v>2827</v>
      </c>
      <c r="C119" s="406" t="s">
        <v>3142</v>
      </c>
      <c r="D119" s="406" t="s">
        <v>3140</v>
      </c>
      <c r="E119" s="362" t="s">
        <v>1988</v>
      </c>
      <c r="F119" s="362" t="s">
        <v>1987</v>
      </c>
      <c r="G119" s="363"/>
      <c r="H119" s="363"/>
      <c r="I119" s="414"/>
      <c r="J119" s="364"/>
      <c r="K119" s="365"/>
      <c r="N119" s="464">
        <f>[1]pdc2019!$N119</f>
        <v>0</v>
      </c>
      <c r="O119" s="464">
        <f>[1]pdc2019!$O119</f>
        <v>0</v>
      </c>
      <c r="P119" s="464">
        <f>[1]pdc2019!$P119</f>
        <v>0</v>
      </c>
      <c r="Q119" s="464">
        <f>[1]pdc2019!$V119</f>
        <v>0</v>
      </c>
      <c r="R119" s="464">
        <f>[1]pdc2019!$AB119</f>
        <v>0</v>
      </c>
      <c r="S119" s="464">
        <f>[1]pdc2019!$AE119</f>
        <v>0</v>
      </c>
      <c r="T119" s="507">
        <f t="shared" si="8"/>
        <v>0</v>
      </c>
      <c r="U119" s="505" t="str">
        <f t="shared" si="9"/>
        <v/>
      </c>
      <c r="V119" s="507">
        <f t="shared" si="6"/>
        <v>0</v>
      </c>
      <c r="W119" s="505" t="str">
        <f t="shared" si="7"/>
        <v/>
      </c>
      <c r="X119" s="507">
        <f t="shared" si="10"/>
        <v>0</v>
      </c>
      <c r="Y119" s="505" t="str">
        <f t="shared" si="11"/>
        <v/>
      </c>
      <c r="AA119" s="508"/>
      <c r="AB119" s="508"/>
      <c r="AC119" s="508"/>
      <c r="AD119" s="508"/>
      <c r="AE119" s="508"/>
      <c r="AF119" s="508"/>
      <c r="AG119" s="508"/>
      <c r="AH119" s="508"/>
      <c r="AI119" s="508"/>
      <c r="AJ119" s="508"/>
      <c r="AK119" s="508"/>
    </row>
    <row r="120" spans="1:37">
      <c r="A120" s="381" t="s">
        <v>1989</v>
      </c>
      <c r="B120" s="412" t="s">
        <v>2827</v>
      </c>
      <c r="C120" s="413" t="s">
        <v>3142</v>
      </c>
      <c r="D120" s="413" t="s">
        <v>3138</v>
      </c>
      <c r="E120" s="366" t="s">
        <v>1988</v>
      </c>
      <c r="F120" s="366" t="s">
        <v>1987</v>
      </c>
      <c r="G120" s="363" t="s">
        <v>883</v>
      </c>
      <c r="H120" s="363" t="s">
        <v>3405</v>
      </c>
      <c r="I120" s="414" t="s">
        <v>1990</v>
      </c>
      <c r="J120" s="364" t="s">
        <v>2836</v>
      </c>
      <c r="K120" s="365" t="s">
        <v>2837</v>
      </c>
      <c r="L120" s="2" t="s">
        <v>1984</v>
      </c>
      <c r="N120" s="464">
        <f>[1]pdc2019!$N120</f>
        <v>1532454.3800000001</v>
      </c>
      <c r="O120" s="464">
        <f>[1]pdc2019!$O120</f>
        <v>1300000</v>
      </c>
      <c r="P120" s="464">
        <f>[1]pdc2019!$P120</f>
        <v>1563103.4666666668</v>
      </c>
      <c r="Q120" s="464">
        <f>[1]pdc2019!$V120</f>
        <v>1142000</v>
      </c>
      <c r="R120" s="464">
        <f>[1]pdc2019!$AB120</f>
        <v>1162000</v>
      </c>
      <c r="S120" s="464">
        <f>[1]pdc2019!$AE120</f>
        <v>1162000</v>
      </c>
      <c r="T120" s="507">
        <f t="shared" si="8"/>
        <v>-390454.38000000012</v>
      </c>
      <c r="U120" s="505">
        <f t="shared" si="9"/>
        <v>-0.25479021437492977</v>
      </c>
      <c r="V120" s="507">
        <f t="shared" si="6"/>
        <v>-158000</v>
      </c>
      <c r="W120" s="505">
        <f t="shared" si="7"/>
        <v>-0.12153846153846154</v>
      </c>
      <c r="X120" s="507">
        <f t="shared" si="10"/>
        <v>-421103.46666666679</v>
      </c>
      <c r="Y120" s="505">
        <f t="shared" si="11"/>
        <v>-0.26940217051957155</v>
      </c>
      <c r="AA120" s="508"/>
      <c r="AB120" s="510"/>
      <c r="AC120" s="508"/>
      <c r="AD120" s="508"/>
      <c r="AE120" s="508"/>
      <c r="AF120" s="508"/>
      <c r="AG120" s="508"/>
      <c r="AH120" s="508"/>
      <c r="AI120" s="508"/>
      <c r="AJ120" s="508"/>
      <c r="AK120" s="508"/>
    </row>
    <row r="121" spans="1:37" ht="21">
      <c r="A121" s="404" t="s">
        <v>1270</v>
      </c>
      <c r="B121" s="405" t="s">
        <v>2827</v>
      </c>
      <c r="C121" s="406" t="s">
        <v>3144</v>
      </c>
      <c r="D121" s="406" t="s">
        <v>3140</v>
      </c>
      <c r="E121" s="362" t="s">
        <v>1272</v>
      </c>
      <c r="F121" s="362" t="s">
        <v>1271</v>
      </c>
      <c r="G121" s="363"/>
      <c r="H121" s="363"/>
      <c r="I121" s="414"/>
      <c r="J121" s="364"/>
      <c r="K121" s="365"/>
      <c r="N121" s="464">
        <f>[1]pdc2019!$N121</f>
        <v>0</v>
      </c>
      <c r="O121" s="464">
        <f>[1]pdc2019!$O121</f>
        <v>0</v>
      </c>
      <c r="P121" s="464">
        <f>[1]pdc2019!$P121</f>
        <v>0</v>
      </c>
      <c r="Q121" s="464">
        <f>[1]pdc2019!$V121</f>
        <v>0</v>
      </c>
      <c r="R121" s="464">
        <f>[1]pdc2019!$AB121</f>
        <v>0</v>
      </c>
      <c r="S121" s="464">
        <f>[1]pdc2019!$AE121</f>
        <v>0</v>
      </c>
      <c r="T121" s="507">
        <f t="shared" si="8"/>
        <v>0</v>
      </c>
      <c r="U121" s="505" t="str">
        <f t="shared" si="9"/>
        <v/>
      </c>
      <c r="V121" s="507">
        <f t="shared" si="6"/>
        <v>0</v>
      </c>
      <c r="W121" s="505" t="str">
        <f t="shared" si="7"/>
        <v/>
      </c>
      <c r="X121" s="507">
        <f t="shared" si="10"/>
        <v>0</v>
      </c>
      <c r="Y121" s="505" t="str">
        <f t="shared" si="11"/>
        <v/>
      </c>
      <c r="AA121" s="508"/>
      <c r="AB121" s="508"/>
      <c r="AC121" s="508"/>
      <c r="AD121" s="508"/>
      <c r="AE121" s="508"/>
      <c r="AF121" s="508"/>
      <c r="AG121" s="508"/>
      <c r="AH121" s="508"/>
      <c r="AI121" s="508"/>
      <c r="AJ121" s="508"/>
      <c r="AK121" s="508"/>
    </row>
    <row r="122" spans="1:37">
      <c r="A122" s="381" t="s">
        <v>1273</v>
      </c>
      <c r="B122" s="412" t="s">
        <v>2827</v>
      </c>
      <c r="C122" s="413" t="s">
        <v>3144</v>
      </c>
      <c r="D122" s="413" t="s">
        <v>3138</v>
      </c>
      <c r="E122" s="366" t="s">
        <v>1272</v>
      </c>
      <c r="F122" s="366" t="s">
        <v>1271</v>
      </c>
      <c r="G122" s="363" t="s">
        <v>879</v>
      </c>
      <c r="H122" s="363" t="s">
        <v>3406</v>
      </c>
      <c r="I122" s="414" t="s">
        <v>1274</v>
      </c>
      <c r="J122" s="364" t="s">
        <v>2836</v>
      </c>
      <c r="K122" s="365" t="s">
        <v>2837</v>
      </c>
      <c r="L122" s="2" t="s">
        <v>1984</v>
      </c>
      <c r="N122" s="464">
        <f>[1]pdc2019!$N122</f>
        <v>1476253.9400000002</v>
      </c>
      <c r="O122" s="464">
        <f>[1]pdc2019!$O122</f>
        <v>2528720</v>
      </c>
      <c r="P122" s="464">
        <f>[1]pdc2019!$P122</f>
        <v>2002486.9733333334</v>
      </c>
      <c r="Q122" s="464">
        <f>[1]pdc2019!$V122</f>
        <v>2000000</v>
      </c>
      <c r="R122" s="464">
        <f>[1]pdc2019!$AB122</f>
        <v>2883720</v>
      </c>
      <c r="S122" s="464">
        <f>[1]pdc2019!$AE122</f>
        <v>2903720</v>
      </c>
      <c r="T122" s="507">
        <f t="shared" si="8"/>
        <v>523746.05999999982</v>
      </c>
      <c r="U122" s="505">
        <f t="shared" si="9"/>
        <v>0.35478046548007841</v>
      </c>
      <c r="V122" s="507">
        <f t="shared" si="6"/>
        <v>-528720</v>
      </c>
      <c r="W122" s="505">
        <f t="shared" si="7"/>
        <v>-0.20908601980448607</v>
      </c>
      <c r="X122" s="507">
        <f t="shared" si="10"/>
        <v>-2486.9733333333861</v>
      </c>
      <c r="Y122" s="505">
        <f t="shared" si="11"/>
        <v>-1.2419423279411293E-3</v>
      </c>
      <c r="AA122" s="508"/>
      <c r="AB122" s="508"/>
      <c r="AC122" s="508"/>
      <c r="AD122" s="508"/>
      <c r="AE122" s="508"/>
      <c r="AF122" s="508"/>
      <c r="AG122" s="508"/>
      <c r="AH122" s="508"/>
      <c r="AI122" s="508"/>
      <c r="AJ122" s="508"/>
      <c r="AK122" s="508"/>
    </row>
    <row r="123" spans="1:37" ht="21">
      <c r="A123" s="404" t="s">
        <v>1275</v>
      </c>
      <c r="B123" s="405" t="s">
        <v>2827</v>
      </c>
      <c r="C123" s="406" t="s">
        <v>3145</v>
      </c>
      <c r="D123" s="406" t="s">
        <v>3140</v>
      </c>
      <c r="E123" s="362" t="s">
        <v>1276</v>
      </c>
      <c r="F123" s="362" t="s">
        <v>1276</v>
      </c>
      <c r="G123" s="363"/>
      <c r="H123" s="363"/>
      <c r="I123" s="414"/>
      <c r="J123" s="364"/>
      <c r="K123" s="365"/>
      <c r="N123" s="464">
        <f>[1]pdc2019!$N123</f>
        <v>0</v>
      </c>
      <c r="O123" s="464">
        <f>[1]pdc2019!$O123</f>
        <v>0</v>
      </c>
      <c r="P123" s="464">
        <f>[1]pdc2019!$P123</f>
        <v>0</v>
      </c>
      <c r="Q123" s="464">
        <f>[1]pdc2019!$V123</f>
        <v>0</v>
      </c>
      <c r="R123" s="464">
        <f>[1]pdc2019!$AB123</f>
        <v>0</v>
      </c>
      <c r="S123" s="464">
        <f>[1]pdc2019!$AE123</f>
        <v>0</v>
      </c>
      <c r="T123" s="507">
        <f t="shared" si="8"/>
        <v>0</v>
      </c>
      <c r="U123" s="505" t="str">
        <f t="shared" si="9"/>
        <v/>
      </c>
      <c r="V123" s="507">
        <f t="shared" si="6"/>
        <v>0</v>
      </c>
      <c r="W123" s="505" t="str">
        <f t="shared" si="7"/>
        <v/>
      </c>
      <c r="X123" s="507">
        <f t="shared" si="10"/>
        <v>0</v>
      </c>
      <c r="Y123" s="505" t="str">
        <f t="shared" si="11"/>
        <v/>
      </c>
      <c r="AA123" s="508"/>
      <c r="AB123" s="508"/>
      <c r="AC123" s="508"/>
      <c r="AD123" s="508"/>
      <c r="AE123" s="508"/>
      <c r="AF123" s="508"/>
      <c r="AG123" s="508"/>
      <c r="AH123" s="508"/>
      <c r="AI123" s="508"/>
      <c r="AJ123" s="508"/>
      <c r="AK123" s="508"/>
    </row>
    <row r="124" spans="1:37">
      <c r="A124" s="381" t="s">
        <v>1277</v>
      </c>
      <c r="B124" s="412" t="s">
        <v>2827</v>
      </c>
      <c r="C124" s="413" t="s">
        <v>3145</v>
      </c>
      <c r="D124" s="413" t="s">
        <v>3138</v>
      </c>
      <c r="E124" s="366" t="s">
        <v>1276</v>
      </c>
      <c r="F124" s="366" t="s">
        <v>1276</v>
      </c>
      <c r="G124" s="363" t="s">
        <v>879</v>
      </c>
      <c r="H124" s="363" t="s">
        <v>3406</v>
      </c>
      <c r="I124" s="414" t="s">
        <v>1274</v>
      </c>
      <c r="J124" s="364" t="s">
        <v>2836</v>
      </c>
      <c r="K124" s="365" t="s">
        <v>2837</v>
      </c>
      <c r="L124" s="2" t="s">
        <v>1984</v>
      </c>
      <c r="N124" s="464">
        <f>[1]pdc2019!$N124</f>
        <v>0</v>
      </c>
      <c r="O124" s="464">
        <f>[1]pdc2019!$O124</f>
        <v>0</v>
      </c>
      <c r="P124" s="464">
        <f>[1]pdc2019!$P124</f>
        <v>0</v>
      </c>
      <c r="Q124" s="464">
        <f>[1]pdc2019!$V124</f>
        <v>0</v>
      </c>
      <c r="R124" s="464">
        <f>[1]pdc2019!$AB124</f>
        <v>0</v>
      </c>
      <c r="S124" s="464">
        <f>[1]pdc2019!$AE124</f>
        <v>0</v>
      </c>
      <c r="T124" s="507">
        <f t="shared" si="8"/>
        <v>0</v>
      </c>
      <c r="U124" s="505" t="str">
        <f t="shared" si="9"/>
        <v/>
      </c>
      <c r="V124" s="507">
        <f t="shared" si="6"/>
        <v>0</v>
      </c>
      <c r="W124" s="505" t="str">
        <f t="shared" si="7"/>
        <v/>
      </c>
      <c r="X124" s="507">
        <f t="shared" si="10"/>
        <v>0</v>
      </c>
      <c r="Y124" s="505" t="str">
        <f t="shared" si="11"/>
        <v/>
      </c>
      <c r="AA124" s="508"/>
      <c r="AB124" s="510"/>
      <c r="AC124" s="508"/>
      <c r="AD124" s="508"/>
      <c r="AE124" s="508"/>
      <c r="AF124" s="508"/>
      <c r="AG124" s="508"/>
      <c r="AH124" s="508"/>
      <c r="AI124" s="508"/>
      <c r="AJ124" s="508"/>
      <c r="AK124" s="508"/>
    </row>
    <row r="125" spans="1:37" ht="21">
      <c r="A125" s="428" t="s">
        <v>4859</v>
      </c>
      <c r="B125" s="405" t="s">
        <v>2827</v>
      </c>
      <c r="C125" s="406" t="s">
        <v>1249</v>
      </c>
      <c r="D125" s="406" t="s">
        <v>3140</v>
      </c>
      <c r="E125" s="362" t="s">
        <v>4860</v>
      </c>
      <c r="F125" s="362" t="s">
        <v>4861</v>
      </c>
      <c r="G125" s="363"/>
      <c r="H125" s="363"/>
      <c r="I125" s="414"/>
      <c r="J125" s="364"/>
      <c r="K125" s="365"/>
      <c r="N125" s="464">
        <f>[1]pdc2019!$N125</f>
        <v>0</v>
      </c>
      <c r="O125" s="464">
        <f>[1]pdc2019!$O125</f>
        <v>0</v>
      </c>
      <c r="P125" s="464">
        <f>[1]pdc2019!$P125</f>
        <v>0</v>
      </c>
      <c r="Q125" s="464">
        <f>[1]pdc2019!$V125</f>
        <v>0</v>
      </c>
      <c r="R125" s="464">
        <f>[1]pdc2019!$AB125</f>
        <v>0</v>
      </c>
      <c r="S125" s="464">
        <f>[1]pdc2019!$AE125</f>
        <v>0</v>
      </c>
      <c r="T125" s="507">
        <f t="shared" si="8"/>
        <v>0</v>
      </c>
      <c r="U125" s="505" t="str">
        <f t="shared" si="9"/>
        <v/>
      </c>
      <c r="V125" s="507">
        <f t="shared" si="6"/>
        <v>0</v>
      </c>
      <c r="W125" s="505" t="str">
        <f t="shared" si="7"/>
        <v/>
      </c>
      <c r="X125" s="507">
        <f t="shared" si="10"/>
        <v>0</v>
      </c>
      <c r="Y125" s="505" t="str">
        <f t="shared" si="11"/>
        <v/>
      </c>
      <c r="AA125" s="508"/>
      <c r="AB125" s="508"/>
      <c r="AC125" s="508"/>
      <c r="AD125" s="508"/>
      <c r="AE125" s="508"/>
      <c r="AF125" s="508"/>
      <c r="AG125" s="508"/>
      <c r="AH125" s="508"/>
      <c r="AI125" s="508"/>
      <c r="AJ125" s="508"/>
      <c r="AK125" s="508"/>
    </row>
    <row r="126" spans="1:37">
      <c r="A126" s="429" t="s">
        <v>4862</v>
      </c>
      <c r="B126" s="412" t="s">
        <v>2827</v>
      </c>
      <c r="C126" s="413" t="s">
        <v>1249</v>
      </c>
      <c r="D126" s="413" t="s">
        <v>3138</v>
      </c>
      <c r="E126" s="366" t="s">
        <v>4860</v>
      </c>
      <c r="F126" s="366" t="s">
        <v>4861</v>
      </c>
      <c r="G126" s="363" t="s">
        <v>883</v>
      </c>
      <c r="H126" s="363" t="s">
        <v>3405</v>
      </c>
      <c r="I126" s="414" t="s">
        <v>1990</v>
      </c>
      <c r="J126" s="364" t="s">
        <v>2836</v>
      </c>
      <c r="K126" s="365" t="s">
        <v>2837</v>
      </c>
      <c r="L126" s="2" t="s">
        <v>1984</v>
      </c>
      <c r="N126" s="464">
        <f>[1]pdc2019!$N126</f>
        <v>988449.37</v>
      </c>
      <c r="O126" s="464">
        <f>[1]pdc2019!$O126</f>
        <v>933000</v>
      </c>
      <c r="P126" s="464">
        <f>[1]pdc2019!$P126</f>
        <v>998907.77333333332</v>
      </c>
      <c r="Q126" s="464">
        <f>[1]pdc2019!$V126</f>
        <v>950000</v>
      </c>
      <c r="R126" s="464">
        <f>[1]pdc2019!$AB126</f>
        <v>950000</v>
      </c>
      <c r="S126" s="464">
        <f>[1]pdc2019!$AE126</f>
        <v>950000</v>
      </c>
      <c r="T126" s="507">
        <f t="shared" si="8"/>
        <v>-38449.369999999995</v>
      </c>
      <c r="U126" s="505">
        <f t="shared" si="9"/>
        <v>-3.8898674193094986E-2</v>
      </c>
      <c r="V126" s="507">
        <f t="shared" si="6"/>
        <v>17000</v>
      </c>
      <c r="W126" s="505">
        <f t="shared" si="7"/>
        <v>1.8220793140407289E-2</v>
      </c>
      <c r="X126" s="507">
        <f t="shared" si="10"/>
        <v>-48907.773333333316</v>
      </c>
      <c r="Y126" s="505">
        <f t="shared" si="11"/>
        <v>-4.8961250116343724E-2</v>
      </c>
      <c r="AA126" s="508"/>
      <c r="AB126" s="508"/>
      <c r="AC126" s="508"/>
      <c r="AD126" s="508"/>
      <c r="AE126" s="508"/>
      <c r="AF126" s="508"/>
      <c r="AG126" s="508"/>
      <c r="AH126" s="508"/>
      <c r="AI126" s="508"/>
      <c r="AJ126" s="508"/>
      <c r="AK126" s="508"/>
    </row>
    <row r="127" spans="1:37" ht="21">
      <c r="A127" s="404" t="s">
        <v>1278</v>
      </c>
      <c r="B127" s="405" t="s">
        <v>2827</v>
      </c>
      <c r="C127" s="406" t="s">
        <v>3146</v>
      </c>
      <c r="D127" s="406" t="s">
        <v>3140</v>
      </c>
      <c r="E127" s="362" t="s">
        <v>1280</v>
      </c>
      <c r="F127" s="362" t="s">
        <v>1279</v>
      </c>
      <c r="G127" s="363"/>
      <c r="H127" s="363"/>
      <c r="I127" s="414"/>
      <c r="J127" s="364"/>
      <c r="K127" s="365"/>
      <c r="N127" s="464">
        <f>[1]pdc2019!$N127</f>
        <v>0</v>
      </c>
      <c r="O127" s="464">
        <f>[1]pdc2019!$O127</f>
        <v>0</v>
      </c>
      <c r="P127" s="464">
        <f>[1]pdc2019!$P127</f>
        <v>0</v>
      </c>
      <c r="Q127" s="464">
        <f>[1]pdc2019!$V127</f>
        <v>0</v>
      </c>
      <c r="R127" s="464">
        <f>[1]pdc2019!$AB127</f>
        <v>0</v>
      </c>
      <c r="S127" s="464">
        <f>[1]pdc2019!$AE127</f>
        <v>0</v>
      </c>
      <c r="T127" s="507">
        <f t="shared" si="8"/>
        <v>0</v>
      </c>
      <c r="U127" s="505" t="str">
        <f t="shared" si="9"/>
        <v/>
      </c>
      <c r="V127" s="507">
        <f t="shared" si="6"/>
        <v>0</v>
      </c>
      <c r="W127" s="505" t="str">
        <f t="shared" si="7"/>
        <v/>
      </c>
      <c r="X127" s="507">
        <f t="shared" si="10"/>
        <v>0</v>
      </c>
      <c r="Y127" s="505" t="str">
        <f t="shared" si="11"/>
        <v/>
      </c>
      <c r="AA127" s="508"/>
      <c r="AB127" s="508"/>
      <c r="AC127" s="508"/>
      <c r="AD127" s="508"/>
      <c r="AE127" s="508"/>
      <c r="AF127" s="508"/>
      <c r="AG127" s="508"/>
      <c r="AH127" s="508"/>
      <c r="AI127" s="508"/>
      <c r="AJ127" s="508"/>
      <c r="AK127" s="508"/>
    </row>
    <row r="128" spans="1:37">
      <c r="A128" s="381" t="s">
        <v>1281</v>
      </c>
      <c r="B128" s="412" t="s">
        <v>2827</v>
      </c>
      <c r="C128" s="413" t="s">
        <v>3146</v>
      </c>
      <c r="D128" s="413" t="s">
        <v>3138</v>
      </c>
      <c r="E128" s="366" t="s">
        <v>1280</v>
      </c>
      <c r="F128" s="366" t="s">
        <v>1279</v>
      </c>
      <c r="G128" s="363" t="s">
        <v>883</v>
      </c>
      <c r="H128" s="363" t="s">
        <v>3405</v>
      </c>
      <c r="I128" s="414" t="s">
        <v>1990</v>
      </c>
      <c r="J128" s="364" t="s">
        <v>2836</v>
      </c>
      <c r="K128" s="365" t="s">
        <v>2837</v>
      </c>
      <c r="L128" s="2" t="s">
        <v>1984</v>
      </c>
      <c r="N128" s="464">
        <f>[1]pdc2019!$N128</f>
        <v>5095.95</v>
      </c>
      <c r="O128" s="464">
        <f>[1]pdc2019!$O128</f>
        <v>5000</v>
      </c>
      <c r="P128" s="464">
        <f>[1]pdc2019!$P128</f>
        <v>4684.5999999999995</v>
      </c>
      <c r="Q128" s="464">
        <f>[1]pdc2019!$V128</f>
        <v>5000</v>
      </c>
      <c r="R128" s="464">
        <f>[1]pdc2019!$AB128</f>
        <v>5000</v>
      </c>
      <c r="S128" s="464">
        <f>[1]pdc2019!$AE128</f>
        <v>5000</v>
      </c>
      <c r="T128" s="507">
        <f t="shared" si="8"/>
        <v>-95.949999999999818</v>
      </c>
      <c r="U128" s="505">
        <f t="shared" si="9"/>
        <v>-1.882867767540887E-2</v>
      </c>
      <c r="V128" s="507">
        <f t="shared" si="6"/>
        <v>0</v>
      </c>
      <c r="W128" s="505">
        <f t="shared" si="7"/>
        <v>0</v>
      </c>
      <c r="X128" s="507">
        <f t="shared" si="10"/>
        <v>315.40000000000055</v>
      </c>
      <c r="Y128" s="505">
        <f t="shared" si="11"/>
        <v>6.7326986295521626E-2</v>
      </c>
      <c r="AA128" s="508"/>
      <c r="AB128" s="508"/>
      <c r="AC128" s="508"/>
      <c r="AD128" s="508"/>
      <c r="AE128" s="508"/>
      <c r="AF128" s="508"/>
      <c r="AG128" s="508"/>
      <c r="AH128" s="508"/>
      <c r="AI128" s="508"/>
      <c r="AJ128" s="508"/>
      <c r="AK128" s="508"/>
    </row>
    <row r="129" spans="1:37" ht="21">
      <c r="A129" s="404" t="s">
        <v>1282</v>
      </c>
      <c r="B129" s="405" t="s">
        <v>2827</v>
      </c>
      <c r="C129" s="406" t="s">
        <v>3149</v>
      </c>
      <c r="D129" s="406" t="s">
        <v>3140</v>
      </c>
      <c r="E129" s="362" t="s">
        <v>1991</v>
      </c>
      <c r="F129" s="362" t="s">
        <v>1283</v>
      </c>
      <c r="G129" s="363"/>
      <c r="H129" s="363"/>
      <c r="I129" s="414"/>
      <c r="J129" s="364"/>
      <c r="K129" s="365"/>
      <c r="N129" s="464">
        <f>[1]pdc2019!$N129</f>
        <v>0</v>
      </c>
      <c r="O129" s="464">
        <f>[1]pdc2019!$O129</f>
        <v>0</v>
      </c>
      <c r="P129" s="464">
        <f>[1]pdc2019!$P129</f>
        <v>0</v>
      </c>
      <c r="Q129" s="464">
        <f>[1]pdc2019!$V129</f>
        <v>0</v>
      </c>
      <c r="R129" s="464">
        <f>[1]pdc2019!$AB129</f>
        <v>0</v>
      </c>
      <c r="S129" s="464">
        <f>[1]pdc2019!$AE129</f>
        <v>0</v>
      </c>
      <c r="T129" s="507">
        <f t="shared" si="8"/>
        <v>0</v>
      </c>
      <c r="U129" s="505" t="str">
        <f t="shared" si="9"/>
        <v/>
      </c>
      <c r="V129" s="507">
        <f t="shared" si="6"/>
        <v>0</v>
      </c>
      <c r="W129" s="505" t="str">
        <f t="shared" si="7"/>
        <v/>
      </c>
      <c r="X129" s="507">
        <f t="shared" si="10"/>
        <v>0</v>
      </c>
      <c r="Y129" s="505" t="str">
        <f t="shared" si="11"/>
        <v/>
      </c>
      <c r="AA129" s="508"/>
      <c r="AB129" s="508"/>
      <c r="AC129" s="508"/>
      <c r="AD129" s="508"/>
      <c r="AE129" s="508"/>
      <c r="AF129" s="508"/>
      <c r="AG129" s="508"/>
      <c r="AH129" s="508"/>
      <c r="AI129" s="508"/>
      <c r="AJ129" s="508"/>
      <c r="AK129" s="508"/>
    </row>
    <row r="130" spans="1:37">
      <c r="A130" s="381" t="s">
        <v>1992</v>
      </c>
      <c r="B130" s="412" t="s">
        <v>2827</v>
      </c>
      <c r="C130" s="413" t="s">
        <v>3149</v>
      </c>
      <c r="D130" s="413" t="s">
        <v>3138</v>
      </c>
      <c r="E130" s="366" t="s">
        <v>1991</v>
      </c>
      <c r="F130" s="366" t="s">
        <v>1283</v>
      </c>
      <c r="G130" s="363" t="s">
        <v>883</v>
      </c>
      <c r="H130" s="363" t="s">
        <v>3405</v>
      </c>
      <c r="I130" s="414" t="s">
        <v>1990</v>
      </c>
      <c r="J130" s="364" t="s">
        <v>2836</v>
      </c>
      <c r="K130" s="365" t="s">
        <v>2837</v>
      </c>
      <c r="L130" s="2" t="s">
        <v>1984</v>
      </c>
      <c r="N130" s="464">
        <f>[1]pdc2019!$N130</f>
        <v>64893.46</v>
      </c>
      <c r="O130" s="464">
        <f>[1]pdc2019!$O130</f>
        <v>100000</v>
      </c>
      <c r="P130" s="464">
        <f>[1]pdc2019!$P130</f>
        <v>100000</v>
      </c>
      <c r="Q130" s="464">
        <f>[1]pdc2019!$V130</f>
        <v>80000</v>
      </c>
      <c r="R130" s="464">
        <f>[1]pdc2019!$AB130</f>
        <v>90000</v>
      </c>
      <c r="S130" s="464">
        <f>[1]pdc2019!$AE130</f>
        <v>100000</v>
      </c>
      <c r="T130" s="507">
        <f t="shared" si="8"/>
        <v>15106.54</v>
      </c>
      <c r="U130" s="505">
        <f t="shared" si="9"/>
        <v>0.23278986819318928</v>
      </c>
      <c r="V130" s="507">
        <f t="shared" si="6"/>
        <v>-20000</v>
      </c>
      <c r="W130" s="505">
        <f t="shared" si="7"/>
        <v>-0.2</v>
      </c>
      <c r="X130" s="507">
        <f t="shared" si="10"/>
        <v>-20000</v>
      </c>
      <c r="Y130" s="505">
        <f t="shared" si="11"/>
        <v>-0.2</v>
      </c>
      <c r="AA130" s="508"/>
      <c r="AB130" s="508"/>
      <c r="AC130" s="508"/>
      <c r="AD130" s="508"/>
      <c r="AE130" s="508"/>
      <c r="AF130" s="508"/>
      <c r="AG130" s="508"/>
      <c r="AH130" s="508"/>
      <c r="AI130" s="508"/>
      <c r="AJ130" s="508"/>
      <c r="AK130" s="508"/>
    </row>
    <row r="131" spans="1:37" ht="21">
      <c r="A131" s="404" t="s">
        <v>1993</v>
      </c>
      <c r="B131" s="405" t="s">
        <v>2827</v>
      </c>
      <c r="C131" s="406" t="s">
        <v>2117</v>
      </c>
      <c r="D131" s="406" t="s">
        <v>3140</v>
      </c>
      <c r="E131" s="362" t="s">
        <v>1995</v>
      </c>
      <c r="F131" s="362" t="s">
        <v>1994</v>
      </c>
      <c r="G131" s="363"/>
      <c r="H131" s="363"/>
      <c r="I131" s="414"/>
      <c r="J131" s="364"/>
      <c r="K131" s="365"/>
      <c r="N131" s="464">
        <f>[1]pdc2019!$N131</f>
        <v>0</v>
      </c>
      <c r="O131" s="464">
        <f>[1]pdc2019!$O131</f>
        <v>0</v>
      </c>
      <c r="P131" s="464">
        <f>[1]pdc2019!$P131</f>
        <v>0</v>
      </c>
      <c r="Q131" s="464">
        <f>[1]pdc2019!$V131</f>
        <v>0</v>
      </c>
      <c r="R131" s="464">
        <f>[1]pdc2019!$AB131</f>
        <v>0</v>
      </c>
      <c r="S131" s="464">
        <f>[1]pdc2019!$AE131</f>
        <v>0</v>
      </c>
      <c r="T131" s="507">
        <f t="shared" si="8"/>
        <v>0</v>
      </c>
      <c r="U131" s="505" t="str">
        <f t="shared" si="9"/>
        <v/>
      </c>
      <c r="V131" s="507">
        <f t="shared" si="6"/>
        <v>0</v>
      </c>
      <c r="W131" s="505" t="str">
        <f t="shared" si="7"/>
        <v/>
      </c>
      <c r="X131" s="507">
        <f t="shared" si="10"/>
        <v>0</v>
      </c>
      <c r="Y131" s="505" t="str">
        <f t="shared" si="11"/>
        <v/>
      </c>
      <c r="AA131" s="508"/>
      <c r="AB131" s="508"/>
      <c r="AC131" s="508"/>
      <c r="AD131" s="508"/>
      <c r="AE131" s="508"/>
      <c r="AF131" s="508"/>
      <c r="AG131" s="508"/>
      <c r="AH131" s="508"/>
      <c r="AI131" s="508"/>
      <c r="AJ131" s="508"/>
      <c r="AK131" s="508"/>
    </row>
    <row r="132" spans="1:37">
      <c r="A132" s="381" t="s">
        <v>1996</v>
      </c>
      <c r="B132" s="412" t="s">
        <v>2827</v>
      </c>
      <c r="C132" s="413" t="s">
        <v>2117</v>
      </c>
      <c r="D132" s="413" t="s">
        <v>3138</v>
      </c>
      <c r="E132" s="366" t="s">
        <v>1995</v>
      </c>
      <c r="F132" s="366" t="s">
        <v>1994</v>
      </c>
      <c r="G132" s="363" t="s">
        <v>883</v>
      </c>
      <c r="H132" s="363" t="s">
        <v>3405</v>
      </c>
      <c r="I132" s="414" t="s">
        <v>1990</v>
      </c>
      <c r="J132" s="364" t="s">
        <v>2836</v>
      </c>
      <c r="K132" s="365" t="s">
        <v>2837</v>
      </c>
      <c r="L132" s="2" t="s">
        <v>1984</v>
      </c>
      <c r="N132" s="464">
        <f>[1]pdc2019!$N132</f>
        <v>49483.4</v>
      </c>
      <c r="O132" s="464">
        <f>[1]pdc2019!$O132</f>
        <v>37000</v>
      </c>
      <c r="P132" s="464">
        <f>[1]pdc2019!$P132</f>
        <v>34014.92</v>
      </c>
      <c r="Q132" s="464">
        <f>[1]pdc2019!$V132</f>
        <v>7000</v>
      </c>
      <c r="R132" s="464">
        <f>[1]pdc2019!$AB132</f>
        <v>7126</v>
      </c>
      <c r="S132" s="464">
        <f>[1]pdc2019!$AE132</f>
        <v>7254.268</v>
      </c>
      <c r="T132" s="507">
        <f t="shared" si="8"/>
        <v>-42483.4</v>
      </c>
      <c r="U132" s="505">
        <f t="shared" si="9"/>
        <v>-0.85853841894453498</v>
      </c>
      <c r="V132" s="507">
        <f t="shared" si="6"/>
        <v>-30000</v>
      </c>
      <c r="W132" s="505">
        <f t="shared" si="7"/>
        <v>-0.81081081081081086</v>
      </c>
      <c r="X132" s="507">
        <f t="shared" si="10"/>
        <v>-27014.92</v>
      </c>
      <c r="Y132" s="505">
        <f t="shared" si="11"/>
        <v>-0.79420795345101503</v>
      </c>
      <c r="AA132" s="508"/>
      <c r="AB132" s="508"/>
      <c r="AC132" s="508"/>
      <c r="AD132" s="508"/>
      <c r="AE132" s="508"/>
      <c r="AF132" s="508"/>
      <c r="AG132" s="508"/>
      <c r="AH132" s="508"/>
      <c r="AI132" s="508"/>
      <c r="AJ132" s="508"/>
      <c r="AK132" s="508"/>
    </row>
    <row r="133" spans="1:37" ht="21">
      <c r="A133" s="399" t="s">
        <v>1997</v>
      </c>
      <c r="B133" s="400" t="s">
        <v>1239</v>
      </c>
      <c r="C133" s="401" t="s">
        <v>3139</v>
      </c>
      <c r="D133" s="401" t="s">
        <v>3140</v>
      </c>
      <c r="E133" s="358" t="s">
        <v>4329</v>
      </c>
      <c r="F133" s="358" t="s">
        <v>5185</v>
      </c>
      <c r="G133" s="359"/>
      <c r="H133" s="359"/>
      <c r="I133" s="402"/>
      <c r="J133" s="360"/>
      <c r="K133" s="361"/>
      <c r="L133" s="403"/>
      <c r="N133" s="464">
        <f>[1]pdc2019!$N133</f>
        <v>0</v>
      </c>
      <c r="O133" s="464">
        <f>[1]pdc2019!$O133</f>
        <v>0</v>
      </c>
      <c r="P133" s="464">
        <f>[1]pdc2019!$P133</f>
        <v>0</v>
      </c>
      <c r="Q133" s="464">
        <f>[1]pdc2019!$V133</f>
        <v>0</v>
      </c>
      <c r="R133" s="464">
        <f>[1]pdc2019!$AB133</f>
        <v>0</v>
      </c>
      <c r="S133" s="464">
        <f>[1]pdc2019!$AE133</f>
        <v>0</v>
      </c>
      <c r="T133" s="507">
        <f t="shared" si="8"/>
        <v>0</v>
      </c>
      <c r="U133" s="505" t="str">
        <f t="shared" si="9"/>
        <v/>
      </c>
      <c r="V133" s="507">
        <f t="shared" si="6"/>
        <v>0</v>
      </c>
      <c r="W133" s="505" t="str">
        <f t="shared" si="7"/>
        <v/>
      </c>
      <c r="X133" s="507">
        <f t="shared" si="10"/>
        <v>0</v>
      </c>
      <c r="Y133" s="505" t="str">
        <f t="shared" si="11"/>
        <v/>
      </c>
      <c r="AA133" s="508"/>
      <c r="AB133" s="508"/>
      <c r="AC133" s="508"/>
      <c r="AD133" s="508"/>
      <c r="AE133" s="508"/>
      <c r="AF133" s="508"/>
      <c r="AG133" s="508"/>
      <c r="AH133" s="508"/>
      <c r="AI133" s="508"/>
      <c r="AJ133" s="508"/>
      <c r="AK133" s="508"/>
    </row>
    <row r="134" spans="1:37" ht="21">
      <c r="A134" s="404" t="s">
        <v>1998</v>
      </c>
      <c r="B134" s="405" t="s">
        <v>1239</v>
      </c>
      <c r="C134" s="406" t="s">
        <v>3141</v>
      </c>
      <c r="D134" s="406" t="s">
        <v>3140</v>
      </c>
      <c r="E134" s="362" t="s">
        <v>2000</v>
      </c>
      <c r="F134" s="362" t="s">
        <v>1999</v>
      </c>
      <c r="G134" s="363"/>
      <c r="H134" s="363"/>
      <c r="I134" s="414"/>
      <c r="J134" s="364"/>
      <c r="K134" s="365"/>
      <c r="N134" s="464">
        <f>[1]pdc2019!$N134</f>
        <v>0</v>
      </c>
      <c r="O134" s="464">
        <f>[1]pdc2019!$O134</f>
        <v>0</v>
      </c>
      <c r="P134" s="464">
        <f>[1]pdc2019!$P134</f>
        <v>0</v>
      </c>
      <c r="Q134" s="464">
        <f>[1]pdc2019!$V134</f>
        <v>0</v>
      </c>
      <c r="R134" s="464">
        <f>[1]pdc2019!$AB134</f>
        <v>0</v>
      </c>
      <c r="S134" s="464">
        <f>[1]pdc2019!$AE134</f>
        <v>0</v>
      </c>
      <c r="T134" s="507">
        <f t="shared" si="8"/>
        <v>0</v>
      </c>
      <c r="U134" s="505" t="str">
        <f t="shared" si="9"/>
        <v/>
      </c>
      <c r="V134" s="507">
        <f t="shared" si="6"/>
        <v>0</v>
      </c>
      <c r="W134" s="505" t="str">
        <f t="shared" si="7"/>
        <v/>
      </c>
      <c r="X134" s="507">
        <f t="shared" si="10"/>
        <v>0</v>
      </c>
      <c r="Y134" s="505" t="str">
        <f t="shared" si="11"/>
        <v/>
      </c>
      <c r="AA134" s="508"/>
      <c r="AB134" s="508"/>
      <c r="AC134" s="508"/>
      <c r="AD134" s="508"/>
      <c r="AE134" s="508"/>
      <c r="AF134" s="508"/>
      <c r="AG134" s="508"/>
      <c r="AH134" s="508"/>
      <c r="AI134" s="508"/>
      <c r="AJ134" s="508"/>
      <c r="AK134" s="508"/>
    </row>
    <row r="135" spans="1:37" ht="21">
      <c r="A135" s="381" t="s">
        <v>2001</v>
      </c>
      <c r="B135" s="412" t="s">
        <v>1239</v>
      </c>
      <c r="C135" s="413" t="s">
        <v>3141</v>
      </c>
      <c r="D135" s="413" t="s">
        <v>3138</v>
      </c>
      <c r="E135" s="366" t="s">
        <v>2003</v>
      </c>
      <c r="F135" s="366" t="s">
        <v>2002</v>
      </c>
      <c r="G135" s="363" t="s">
        <v>1729</v>
      </c>
      <c r="H135" s="363" t="s">
        <v>2004</v>
      </c>
      <c r="I135" s="414" t="s">
        <v>3407</v>
      </c>
      <c r="J135" s="364" t="s">
        <v>2111</v>
      </c>
      <c r="K135" s="365" t="s">
        <v>3530</v>
      </c>
      <c r="L135" s="398" t="s">
        <v>2005</v>
      </c>
      <c r="N135" s="464">
        <f>[1]pdc2019!$N135</f>
        <v>41933545.009999998</v>
      </c>
      <c r="O135" s="464">
        <f>[1]pdc2019!$O135</f>
        <v>43567000</v>
      </c>
      <c r="P135" s="464">
        <f>[1]pdc2019!$P135</f>
        <v>44216469.199999996</v>
      </c>
      <c r="Q135" s="464">
        <f>[1]pdc2019!$V135</f>
        <v>50000000</v>
      </c>
      <c r="R135" s="464">
        <f>[1]pdc2019!$AB135</f>
        <v>50000000</v>
      </c>
      <c r="S135" s="464">
        <f>[1]pdc2019!$AE135</f>
        <v>50000000</v>
      </c>
      <c r="T135" s="507">
        <f t="shared" si="8"/>
        <v>8066454.9900000021</v>
      </c>
      <c r="U135" s="505">
        <f t="shared" si="9"/>
        <v>0.19236282045976258</v>
      </c>
      <c r="V135" s="507">
        <f t="shared" si="6"/>
        <v>6433000</v>
      </c>
      <c r="W135" s="505">
        <f t="shared" si="7"/>
        <v>0.14765763077558702</v>
      </c>
      <c r="X135" s="507">
        <f t="shared" si="10"/>
        <v>5783530.8000000045</v>
      </c>
      <c r="Y135" s="505">
        <f t="shared" si="11"/>
        <v>0.13080037607344744</v>
      </c>
      <c r="AA135" s="508"/>
      <c r="AB135" s="508"/>
      <c r="AC135" s="508"/>
      <c r="AD135" s="508"/>
      <c r="AE135" s="508"/>
      <c r="AF135" s="508"/>
      <c r="AG135" s="508"/>
      <c r="AH135" s="508"/>
      <c r="AI135" s="508"/>
      <c r="AJ135" s="508"/>
      <c r="AK135" s="508"/>
    </row>
    <row r="136" spans="1:37" ht="21">
      <c r="A136" s="381" t="s">
        <v>2007</v>
      </c>
      <c r="B136" s="412" t="s">
        <v>1239</v>
      </c>
      <c r="C136" s="413" t="s">
        <v>3141</v>
      </c>
      <c r="D136" s="413" t="s">
        <v>3148</v>
      </c>
      <c r="E136" s="366" t="s">
        <v>2009</v>
      </c>
      <c r="F136" s="366" t="s">
        <v>2008</v>
      </c>
      <c r="G136" s="363" t="s">
        <v>1729</v>
      </c>
      <c r="H136" s="363" t="s">
        <v>2004</v>
      </c>
      <c r="I136" s="414" t="s">
        <v>3407</v>
      </c>
      <c r="J136" s="364" t="s">
        <v>2111</v>
      </c>
      <c r="K136" s="365" t="s">
        <v>3530</v>
      </c>
      <c r="L136" s="398" t="s">
        <v>2005</v>
      </c>
      <c r="N136" s="464">
        <f>[1]pdc2019!$N136</f>
        <v>4214012.5</v>
      </c>
      <c r="O136" s="464">
        <f>[1]pdc2019!$O136</f>
        <v>4492000</v>
      </c>
      <c r="P136" s="464">
        <f>[1]pdc2019!$P136</f>
        <v>4492000</v>
      </c>
      <c r="Q136" s="464">
        <f>[1]pdc2019!$V136</f>
        <v>5150000</v>
      </c>
      <c r="R136" s="464">
        <f>[1]pdc2019!$AB136</f>
        <v>5150000</v>
      </c>
      <c r="S136" s="464">
        <f>[1]pdc2019!$AE136</f>
        <v>5150000</v>
      </c>
      <c r="T136" s="507">
        <f t="shared" si="8"/>
        <v>935987.5</v>
      </c>
      <c r="U136" s="505">
        <f t="shared" si="9"/>
        <v>0.22211312852062021</v>
      </c>
      <c r="V136" s="507">
        <f t="shared" si="6"/>
        <v>658000</v>
      </c>
      <c r="W136" s="505">
        <f t="shared" si="7"/>
        <v>0.1464826357969724</v>
      </c>
      <c r="X136" s="507">
        <f t="shared" si="10"/>
        <v>658000</v>
      </c>
      <c r="Y136" s="505">
        <f t="shared" si="11"/>
        <v>0.1464826357969724</v>
      </c>
      <c r="AA136" s="508"/>
      <c r="AB136" s="508"/>
      <c r="AC136" s="508"/>
      <c r="AD136" s="508"/>
      <c r="AE136" s="508"/>
      <c r="AF136" s="508"/>
      <c r="AG136" s="508"/>
      <c r="AH136" s="508"/>
      <c r="AI136" s="508"/>
      <c r="AJ136" s="508"/>
      <c r="AK136" s="508"/>
    </row>
    <row r="137" spans="1:37" ht="31.5">
      <c r="A137" s="381" t="s">
        <v>2010</v>
      </c>
      <c r="B137" s="412" t="s">
        <v>1239</v>
      </c>
      <c r="C137" s="413" t="s">
        <v>3141</v>
      </c>
      <c r="D137" s="413" t="s">
        <v>2607</v>
      </c>
      <c r="E137" s="366" t="s">
        <v>2012</v>
      </c>
      <c r="F137" s="366" t="s">
        <v>2011</v>
      </c>
      <c r="G137" s="363" t="s">
        <v>1729</v>
      </c>
      <c r="H137" s="363" t="s">
        <v>2004</v>
      </c>
      <c r="I137" s="414" t="s">
        <v>3407</v>
      </c>
      <c r="J137" s="364" t="s">
        <v>2111</v>
      </c>
      <c r="K137" s="365" t="s">
        <v>3530</v>
      </c>
      <c r="L137" s="398" t="s">
        <v>2005</v>
      </c>
      <c r="N137" s="464">
        <f>[1]pdc2019!$N137</f>
        <v>134708.94</v>
      </c>
      <c r="O137" s="464">
        <f>[1]pdc2019!$O137</f>
        <v>157000</v>
      </c>
      <c r="P137" s="464">
        <f>[1]pdc2019!$P137</f>
        <v>157000</v>
      </c>
      <c r="Q137" s="464">
        <f>[1]pdc2019!$V137</f>
        <v>180000</v>
      </c>
      <c r="R137" s="464">
        <f>[1]pdc2019!$AB137</f>
        <v>180000</v>
      </c>
      <c r="S137" s="464">
        <f>[1]pdc2019!$AE137</f>
        <v>180000</v>
      </c>
      <c r="T137" s="507">
        <f t="shared" si="8"/>
        <v>45291.06</v>
      </c>
      <c r="U137" s="505">
        <f t="shared" si="9"/>
        <v>0.33621421117262146</v>
      </c>
      <c r="V137" s="507">
        <f t="shared" si="6"/>
        <v>23000</v>
      </c>
      <c r="W137" s="505">
        <f t="shared" si="7"/>
        <v>0.1464968152866242</v>
      </c>
      <c r="X137" s="507">
        <f t="shared" si="10"/>
        <v>23000</v>
      </c>
      <c r="Y137" s="505">
        <f t="shared" si="11"/>
        <v>0.1464968152866242</v>
      </c>
      <c r="AA137" s="508"/>
      <c r="AB137" s="508"/>
      <c r="AC137" s="508"/>
      <c r="AD137" s="508"/>
      <c r="AE137" s="508"/>
      <c r="AF137" s="508"/>
      <c r="AG137" s="508"/>
      <c r="AH137" s="508"/>
      <c r="AI137" s="508"/>
      <c r="AJ137" s="508"/>
      <c r="AK137" s="508"/>
    </row>
    <row r="138" spans="1:37" ht="21">
      <c r="A138" s="404" t="s">
        <v>2013</v>
      </c>
      <c r="B138" s="405" t="s">
        <v>1239</v>
      </c>
      <c r="C138" s="406" t="s">
        <v>3142</v>
      </c>
      <c r="D138" s="406" t="s">
        <v>3140</v>
      </c>
      <c r="E138" s="362" t="s">
        <v>2014</v>
      </c>
      <c r="F138" s="362" t="s">
        <v>5186</v>
      </c>
      <c r="G138" s="363"/>
      <c r="H138" s="363"/>
      <c r="I138" s="414"/>
      <c r="J138" s="364"/>
      <c r="K138" s="365"/>
      <c r="N138" s="464">
        <f>[1]pdc2019!$N138</f>
        <v>0</v>
      </c>
      <c r="O138" s="464">
        <f>[1]pdc2019!$O138</f>
        <v>0</v>
      </c>
      <c r="P138" s="464">
        <f>[1]pdc2019!$P138</f>
        <v>0</v>
      </c>
      <c r="Q138" s="464">
        <f>[1]pdc2019!$V138</f>
        <v>0</v>
      </c>
      <c r="R138" s="464">
        <f>[1]pdc2019!$AB138</f>
        <v>0</v>
      </c>
      <c r="S138" s="464">
        <f>[1]pdc2019!$AE138</f>
        <v>0</v>
      </c>
      <c r="T138" s="507">
        <f t="shared" si="8"/>
        <v>0</v>
      </c>
      <c r="U138" s="505" t="str">
        <f t="shared" si="9"/>
        <v/>
      </c>
      <c r="V138" s="507">
        <f t="shared" si="6"/>
        <v>0</v>
      </c>
      <c r="W138" s="505" t="str">
        <f t="shared" si="7"/>
        <v/>
      </c>
      <c r="X138" s="507">
        <f t="shared" si="10"/>
        <v>0</v>
      </c>
      <c r="Y138" s="505" t="str">
        <f t="shared" si="11"/>
        <v/>
      </c>
      <c r="AA138" s="508"/>
      <c r="AB138" s="508"/>
      <c r="AC138" s="508"/>
      <c r="AD138" s="508"/>
      <c r="AE138" s="508"/>
      <c r="AF138" s="508"/>
      <c r="AG138" s="508"/>
      <c r="AH138" s="508"/>
      <c r="AI138" s="508"/>
      <c r="AJ138" s="508"/>
      <c r="AK138" s="508"/>
    </row>
    <row r="139" spans="1:37" ht="21">
      <c r="A139" s="381" t="s">
        <v>2015</v>
      </c>
      <c r="B139" s="412" t="s">
        <v>1239</v>
      </c>
      <c r="C139" s="413" t="s">
        <v>3142</v>
      </c>
      <c r="D139" s="413" t="s">
        <v>3138</v>
      </c>
      <c r="E139" s="366" t="s">
        <v>2016</v>
      </c>
      <c r="F139" s="366" t="s">
        <v>5187</v>
      </c>
      <c r="G139" s="363" t="s">
        <v>1731</v>
      </c>
      <c r="H139" s="363" t="s">
        <v>2017</v>
      </c>
      <c r="I139" s="430" t="s">
        <v>3408</v>
      </c>
      <c r="J139" s="364" t="s">
        <v>2111</v>
      </c>
      <c r="K139" s="365" t="s">
        <v>3530</v>
      </c>
      <c r="L139" s="398" t="s">
        <v>2005</v>
      </c>
      <c r="N139" s="464">
        <f>[1]pdc2019!$N139</f>
        <v>11116720.859999999</v>
      </c>
      <c r="O139" s="464">
        <f>[1]pdc2019!$O139</f>
        <v>10940800</v>
      </c>
      <c r="P139" s="464">
        <f>[1]pdc2019!$P139</f>
        <v>11242210.32</v>
      </c>
      <c r="Q139" s="464">
        <f>[1]pdc2019!$V139</f>
        <v>12500000</v>
      </c>
      <c r="R139" s="464">
        <f>[1]pdc2019!$AB139</f>
        <v>12500000</v>
      </c>
      <c r="S139" s="464">
        <f>[1]pdc2019!$AE139</f>
        <v>12500000</v>
      </c>
      <c r="T139" s="507">
        <f t="shared" si="8"/>
        <v>1383279.1400000006</v>
      </c>
      <c r="U139" s="505">
        <f t="shared" si="9"/>
        <v>0.1244322995441302</v>
      </c>
      <c r="V139" s="507">
        <f t="shared" si="6"/>
        <v>1559200</v>
      </c>
      <c r="W139" s="505">
        <f t="shared" si="7"/>
        <v>0.14251243053524423</v>
      </c>
      <c r="X139" s="507">
        <f t="shared" si="10"/>
        <v>1257789.6799999997</v>
      </c>
      <c r="Y139" s="505">
        <f t="shared" si="11"/>
        <v>0.11188099530235436</v>
      </c>
      <c r="AA139" s="508"/>
      <c r="AB139" s="508"/>
      <c r="AC139" s="508"/>
      <c r="AD139" s="508"/>
      <c r="AE139" s="508"/>
      <c r="AF139" s="508"/>
      <c r="AG139" s="508"/>
      <c r="AH139" s="508"/>
      <c r="AI139" s="508"/>
      <c r="AJ139" s="508"/>
      <c r="AK139" s="508"/>
    </row>
    <row r="140" spans="1:37" ht="21">
      <c r="A140" s="381" t="s">
        <v>2018</v>
      </c>
      <c r="B140" s="412" t="s">
        <v>1239</v>
      </c>
      <c r="C140" s="413" t="s">
        <v>3142</v>
      </c>
      <c r="D140" s="413" t="s">
        <v>3148</v>
      </c>
      <c r="E140" s="366" t="s">
        <v>2019</v>
      </c>
      <c r="F140" s="366" t="s">
        <v>5188</v>
      </c>
      <c r="G140" s="363" t="s">
        <v>1731</v>
      </c>
      <c r="H140" s="363" t="s">
        <v>2017</v>
      </c>
      <c r="I140" s="430" t="s">
        <v>3408</v>
      </c>
      <c r="J140" s="364" t="s">
        <v>2111</v>
      </c>
      <c r="K140" s="365" t="s">
        <v>3530</v>
      </c>
      <c r="L140" s="398" t="s">
        <v>2005</v>
      </c>
      <c r="N140" s="464">
        <f>[1]pdc2019!$N140</f>
        <v>1010275.92</v>
      </c>
      <c r="O140" s="464">
        <f>[1]pdc2019!$O140</f>
        <v>978200</v>
      </c>
      <c r="P140" s="464">
        <f>[1]pdc2019!$P140</f>
        <v>1052311.56</v>
      </c>
      <c r="Q140" s="464">
        <f>[1]pdc2019!$V140</f>
        <v>1197495</v>
      </c>
      <c r="R140" s="464">
        <f>[1]pdc2019!$AB140</f>
        <v>1197495</v>
      </c>
      <c r="S140" s="464">
        <f>[1]pdc2019!$AE140</f>
        <v>1197495</v>
      </c>
      <c r="T140" s="507">
        <f t="shared" si="8"/>
        <v>187219.07999999996</v>
      </c>
      <c r="U140" s="505">
        <f t="shared" si="9"/>
        <v>0.18531479994099032</v>
      </c>
      <c r="V140" s="507">
        <f t="shared" si="6"/>
        <v>219295</v>
      </c>
      <c r="W140" s="505">
        <f t="shared" si="7"/>
        <v>0.22418217133510529</v>
      </c>
      <c r="X140" s="507">
        <f t="shared" si="10"/>
        <v>145183.43999999994</v>
      </c>
      <c r="Y140" s="505">
        <f t="shared" si="11"/>
        <v>0.13796621221190417</v>
      </c>
      <c r="AA140" s="508"/>
      <c r="AB140" s="510"/>
      <c r="AC140" s="508"/>
      <c r="AD140" s="508"/>
      <c r="AE140" s="508"/>
      <c r="AF140" s="508"/>
      <c r="AG140" s="508"/>
      <c r="AH140" s="508"/>
      <c r="AI140" s="508"/>
      <c r="AJ140" s="508"/>
      <c r="AK140" s="508"/>
    </row>
    <row r="141" spans="1:37" ht="31.5">
      <c r="A141" s="404" t="s">
        <v>2548</v>
      </c>
      <c r="B141" s="405" t="s">
        <v>1239</v>
      </c>
      <c r="C141" s="406" t="s">
        <v>3144</v>
      </c>
      <c r="D141" s="406" t="s">
        <v>3140</v>
      </c>
      <c r="E141" s="362" t="s">
        <v>2549</v>
      </c>
      <c r="F141" s="362" t="s">
        <v>5189</v>
      </c>
      <c r="G141" s="363"/>
      <c r="H141" s="363"/>
      <c r="I141" s="414"/>
      <c r="J141" s="364"/>
      <c r="K141" s="365"/>
      <c r="N141" s="464">
        <f>[1]pdc2019!$N141</f>
        <v>0</v>
      </c>
      <c r="O141" s="464">
        <f>[1]pdc2019!$O141</f>
        <v>0</v>
      </c>
      <c r="P141" s="464">
        <f>[1]pdc2019!$P141</f>
        <v>0</v>
      </c>
      <c r="Q141" s="464">
        <f>[1]pdc2019!$V141</f>
        <v>0</v>
      </c>
      <c r="R141" s="464">
        <f>[1]pdc2019!$AB141</f>
        <v>0</v>
      </c>
      <c r="S141" s="464">
        <f>[1]pdc2019!$AE141</f>
        <v>0</v>
      </c>
      <c r="T141" s="507">
        <f t="shared" si="8"/>
        <v>0</v>
      </c>
      <c r="U141" s="505" t="str">
        <f t="shared" si="9"/>
        <v/>
      </c>
      <c r="V141" s="507">
        <f t="shared" si="6"/>
        <v>0</v>
      </c>
      <c r="W141" s="505" t="str">
        <f t="shared" si="7"/>
        <v/>
      </c>
      <c r="X141" s="507">
        <f t="shared" si="10"/>
        <v>0</v>
      </c>
      <c r="Y141" s="505" t="str">
        <f t="shared" si="11"/>
        <v/>
      </c>
      <c r="AA141" s="508"/>
      <c r="AB141" s="508"/>
      <c r="AC141" s="508"/>
      <c r="AD141" s="508"/>
      <c r="AE141" s="508"/>
      <c r="AF141" s="508"/>
      <c r="AG141" s="508"/>
      <c r="AH141" s="508"/>
      <c r="AI141" s="508"/>
      <c r="AJ141" s="508"/>
      <c r="AK141" s="508"/>
    </row>
    <row r="142" spans="1:37" ht="21">
      <c r="A142" s="381" t="s">
        <v>2550</v>
      </c>
      <c r="B142" s="412" t="s">
        <v>1239</v>
      </c>
      <c r="C142" s="413" t="s">
        <v>3144</v>
      </c>
      <c r="D142" s="413" t="s">
        <v>3138</v>
      </c>
      <c r="E142" s="366" t="s">
        <v>2551</v>
      </c>
      <c r="F142" s="366" t="s">
        <v>5190</v>
      </c>
      <c r="G142" s="363" t="s">
        <v>1733</v>
      </c>
      <c r="H142" s="363" t="s">
        <v>3409</v>
      </c>
      <c r="I142" s="414" t="s">
        <v>3410</v>
      </c>
      <c r="J142" s="364" t="s">
        <v>2111</v>
      </c>
      <c r="K142" s="365" t="s">
        <v>3530</v>
      </c>
      <c r="L142" s="398" t="s">
        <v>2005</v>
      </c>
      <c r="N142" s="464">
        <f>[1]pdc2019!$N142</f>
        <v>7591146.4500000002</v>
      </c>
      <c r="O142" s="464">
        <f>[1]pdc2019!$O142</f>
        <v>8500000</v>
      </c>
      <c r="P142" s="464">
        <f>[1]pdc2019!$P142</f>
        <v>8500000</v>
      </c>
      <c r="Q142" s="464">
        <f>[1]pdc2019!$V142</f>
        <v>9000000</v>
      </c>
      <c r="R142" s="464">
        <f>[1]pdc2019!$AB142</f>
        <v>9000000</v>
      </c>
      <c r="S142" s="464">
        <f>[1]pdc2019!$AE142</f>
        <v>9000000</v>
      </c>
      <c r="T142" s="507">
        <f t="shared" si="8"/>
        <v>1408853.5499999998</v>
      </c>
      <c r="U142" s="505">
        <f t="shared" si="9"/>
        <v>0.18559167041231298</v>
      </c>
      <c r="V142" s="507">
        <f t="shared" ref="V142:V207" si="12">IF(O142="","",Q142-O142)</f>
        <v>500000</v>
      </c>
      <c r="W142" s="505">
        <f t="shared" ref="W142:W207" si="13">IF(O142=0,"",V142/O142)</f>
        <v>5.8823529411764705E-2</v>
      </c>
      <c r="X142" s="507">
        <f t="shared" si="10"/>
        <v>500000</v>
      </c>
      <c r="Y142" s="505">
        <f t="shared" si="11"/>
        <v>5.8823529411764705E-2</v>
      </c>
      <c r="AA142" s="508"/>
      <c r="AB142" s="508"/>
      <c r="AC142" s="508"/>
      <c r="AD142" s="508"/>
      <c r="AE142" s="508"/>
      <c r="AF142" s="508"/>
      <c r="AG142" s="508"/>
      <c r="AH142" s="508"/>
      <c r="AI142" s="508"/>
      <c r="AJ142" s="508"/>
      <c r="AK142" s="508"/>
    </row>
    <row r="143" spans="1:37" ht="21">
      <c r="A143" s="381" t="s">
        <v>2552</v>
      </c>
      <c r="B143" s="412" t="s">
        <v>1239</v>
      </c>
      <c r="C143" s="413" t="s">
        <v>3144</v>
      </c>
      <c r="D143" s="413" t="s">
        <v>3148</v>
      </c>
      <c r="E143" s="366" t="s">
        <v>2553</v>
      </c>
      <c r="F143" s="366" t="s">
        <v>5857</v>
      </c>
      <c r="G143" s="363" t="s">
        <v>1733</v>
      </c>
      <c r="H143" s="363" t="s">
        <v>3409</v>
      </c>
      <c r="I143" s="414" t="s">
        <v>3410</v>
      </c>
      <c r="J143" s="364" t="s">
        <v>2111</v>
      </c>
      <c r="K143" s="365" t="s">
        <v>3530</v>
      </c>
      <c r="L143" s="398" t="s">
        <v>2005</v>
      </c>
      <c r="N143" s="464">
        <f>[1]pdc2019!$N143</f>
        <v>813543.75</v>
      </c>
      <c r="O143" s="464">
        <f>[1]pdc2019!$O143</f>
        <v>875000</v>
      </c>
      <c r="P143" s="464">
        <f>[1]pdc2019!$P143</f>
        <v>875000</v>
      </c>
      <c r="Q143" s="464">
        <f>[1]pdc2019!$V143</f>
        <v>926450</v>
      </c>
      <c r="R143" s="464">
        <f>[1]pdc2019!$AB143</f>
        <v>926450</v>
      </c>
      <c r="S143" s="464">
        <f>[1]pdc2019!$AE143</f>
        <v>926450</v>
      </c>
      <c r="T143" s="507">
        <f t="shared" si="8"/>
        <v>112906.25</v>
      </c>
      <c r="U143" s="505">
        <f t="shared" si="9"/>
        <v>0.1387832553565804</v>
      </c>
      <c r="V143" s="507">
        <f t="shared" si="12"/>
        <v>51450</v>
      </c>
      <c r="W143" s="505">
        <f t="shared" si="13"/>
        <v>5.8799999999999998E-2</v>
      </c>
      <c r="X143" s="507">
        <f t="shared" si="10"/>
        <v>51450</v>
      </c>
      <c r="Y143" s="505">
        <f t="shared" si="11"/>
        <v>5.8799999999999998E-2</v>
      </c>
      <c r="AA143" s="508"/>
      <c r="AB143" s="508"/>
      <c r="AC143" s="508"/>
      <c r="AD143" s="508"/>
      <c r="AE143" s="508"/>
      <c r="AF143" s="508"/>
      <c r="AG143" s="508"/>
      <c r="AH143" s="508"/>
      <c r="AI143" s="508"/>
      <c r="AJ143" s="508"/>
      <c r="AK143" s="508"/>
    </row>
    <row r="144" spans="1:37" ht="31.5">
      <c r="A144" s="381" t="s">
        <v>2554</v>
      </c>
      <c r="B144" s="412" t="s">
        <v>1239</v>
      </c>
      <c r="C144" s="413" t="s">
        <v>3144</v>
      </c>
      <c r="D144" s="413" t="s">
        <v>2607</v>
      </c>
      <c r="E144" s="366" t="s">
        <v>2555</v>
      </c>
      <c r="F144" s="366" t="s">
        <v>5858</v>
      </c>
      <c r="G144" s="363" t="s">
        <v>1733</v>
      </c>
      <c r="H144" s="363" t="s">
        <v>3409</v>
      </c>
      <c r="I144" s="414" t="s">
        <v>3410</v>
      </c>
      <c r="J144" s="364" t="s">
        <v>2111</v>
      </c>
      <c r="K144" s="365" t="s">
        <v>3530</v>
      </c>
      <c r="L144" s="398" t="s">
        <v>2005</v>
      </c>
      <c r="N144" s="464">
        <f>[1]pdc2019!$N144</f>
        <v>52938.04</v>
      </c>
      <c r="O144" s="464">
        <f>[1]pdc2019!$O144</f>
        <v>60000</v>
      </c>
      <c r="P144" s="464">
        <f>[1]pdc2019!$P144</f>
        <v>60000</v>
      </c>
      <c r="Q144" s="464">
        <f>[1]pdc2019!$V144</f>
        <v>63500</v>
      </c>
      <c r="R144" s="464">
        <f>[1]pdc2019!$AB144</f>
        <v>63500</v>
      </c>
      <c r="S144" s="464">
        <f>[1]pdc2019!$AE144</f>
        <v>63500</v>
      </c>
      <c r="T144" s="507">
        <f t="shared" si="8"/>
        <v>10561.96</v>
      </c>
      <c r="U144" s="505">
        <f t="shared" si="9"/>
        <v>0.19951550907438204</v>
      </c>
      <c r="V144" s="507">
        <f t="shared" si="12"/>
        <v>3500</v>
      </c>
      <c r="W144" s="505">
        <f t="shared" si="13"/>
        <v>5.8333333333333334E-2</v>
      </c>
      <c r="X144" s="507">
        <f t="shared" si="10"/>
        <v>3500</v>
      </c>
      <c r="Y144" s="505">
        <f t="shared" si="11"/>
        <v>5.8333333333333334E-2</v>
      </c>
      <c r="AA144" s="508"/>
      <c r="AB144" s="508"/>
      <c r="AC144" s="508"/>
      <c r="AD144" s="508"/>
      <c r="AE144" s="508"/>
      <c r="AF144" s="508"/>
      <c r="AG144" s="508"/>
      <c r="AH144" s="508"/>
      <c r="AI144" s="508"/>
      <c r="AJ144" s="508"/>
      <c r="AK144" s="508"/>
    </row>
    <row r="145" spans="1:37" ht="21">
      <c r="A145" s="404" t="s">
        <v>2556</v>
      </c>
      <c r="B145" s="405" t="s">
        <v>1239</v>
      </c>
      <c r="C145" s="406" t="s">
        <v>3145</v>
      </c>
      <c r="D145" s="406" t="s">
        <v>3140</v>
      </c>
      <c r="E145" s="362" t="s">
        <v>2558</v>
      </c>
      <c r="F145" s="362" t="s">
        <v>2557</v>
      </c>
      <c r="G145" s="363"/>
      <c r="H145" s="363"/>
      <c r="I145" s="414"/>
      <c r="J145" s="364"/>
      <c r="K145" s="365"/>
      <c r="N145" s="464">
        <f>[1]pdc2019!$N145</f>
        <v>0</v>
      </c>
      <c r="O145" s="464">
        <f>[1]pdc2019!$O145</f>
        <v>0</v>
      </c>
      <c r="P145" s="464">
        <f>[1]pdc2019!$P145</f>
        <v>0</v>
      </c>
      <c r="Q145" s="464">
        <f>[1]pdc2019!$V145</f>
        <v>0</v>
      </c>
      <c r="R145" s="464">
        <f>[1]pdc2019!$AB145</f>
        <v>0</v>
      </c>
      <c r="S145" s="464">
        <f>[1]pdc2019!$AE145</f>
        <v>0</v>
      </c>
      <c r="T145" s="507">
        <f t="shared" si="8"/>
        <v>0</v>
      </c>
      <c r="U145" s="505" t="str">
        <f t="shared" si="9"/>
        <v/>
      </c>
      <c r="V145" s="507">
        <f t="shared" si="12"/>
        <v>0</v>
      </c>
      <c r="W145" s="505" t="str">
        <f t="shared" si="13"/>
        <v/>
      </c>
      <c r="X145" s="507">
        <f t="shared" si="10"/>
        <v>0</v>
      </c>
      <c r="Y145" s="505" t="str">
        <f t="shared" si="11"/>
        <v/>
      </c>
      <c r="AA145" s="508"/>
      <c r="AB145" s="508"/>
      <c r="AC145" s="508"/>
      <c r="AD145" s="508"/>
      <c r="AE145" s="508"/>
      <c r="AF145" s="508"/>
      <c r="AG145" s="508"/>
      <c r="AH145" s="508"/>
      <c r="AI145" s="508"/>
      <c r="AJ145" s="508"/>
      <c r="AK145" s="508"/>
    </row>
    <row r="146" spans="1:37" ht="21">
      <c r="A146" s="381" t="s">
        <v>2559</v>
      </c>
      <c r="B146" s="412" t="s">
        <v>1239</v>
      </c>
      <c r="C146" s="413" t="s">
        <v>3145</v>
      </c>
      <c r="D146" s="413" t="s">
        <v>3138</v>
      </c>
      <c r="E146" s="366" t="s">
        <v>2561</v>
      </c>
      <c r="F146" s="366" t="s">
        <v>2560</v>
      </c>
      <c r="G146" s="363" t="s">
        <v>1733</v>
      </c>
      <c r="H146" s="363" t="s">
        <v>3409</v>
      </c>
      <c r="I146" s="414" t="s">
        <v>3410</v>
      </c>
      <c r="J146" s="364" t="s">
        <v>2111</v>
      </c>
      <c r="K146" s="365" t="s">
        <v>3530</v>
      </c>
      <c r="L146" s="398" t="s">
        <v>2005</v>
      </c>
      <c r="N146" s="464">
        <f>[1]pdc2019!$N146</f>
        <v>362</v>
      </c>
      <c r="O146" s="464">
        <f>[1]pdc2019!$O146</f>
        <v>0</v>
      </c>
      <c r="P146" s="464">
        <f>[1]pdc2019!$P146</f>
        <v>0</v>
      </c>
      <c r="Q146" s="464">
        <f>[1]pdc2019!$V146</f>
        <v>100000</v>
      </c>
      <c r="R146" s="464">
        <f>[1]pdc2019!$AB146</f>
        <v>100000</v>
      </c>
      <c r="S146" s="464">
        <f>[1]pdc2019!$AE146</f>
        <v>100000</v>
      </c>
      <c r="T146" s="507">
        <f t="shared" si="8"/>
        <v>99638</v>
      </c>
      <c r="U146" s="505">
        <f t="shared" si="9"/>
        <v>275.24309392265195</v>
      </c>
      <c r="V146" s="507">
        <f t="shared" si="12"/>
        <v>100000</v>
      </c>
      <c r="W146" s="505" t="str">
        <f t="shared" si="13"/>
        <v/>
      </c>
      <c r="X146" s="507">
        <f t="shared" si="10"/>
        <v>100000</v>
      </c>
      <c r="Y146" s="505" t="str">
        <f t="shared" si="11"/>
        <v/>
      </c>
      <c r="AA146" s="508"/>
      <c r="AB146" s="508"/>
      <c r="AC146" s="508"/>
      <c r="AD146" s="508"/>
      <c r="AE146" s="508"/>
      <c r="AF146" s="508"/>
      <c r="AG146" s="508"/>
      <c r="AH146" s="508"/>
      <c r="AI146" s="508"/>
      <c r="AJ146" s="508"/>
      <c r="AK146" s="508"/>
    </row>
    <row r="147" spans="1:37" ht="21">
      <c r="A147" s="381" t="s">
        <v>2562</v>
      </c>
      <c r="B147" s="412" t="s">
        <v>1239</v>
      </c>
      <c r="C147" s="413" t="s">
        <v>3145</v>
      </c>
      <c r="D147" s="413" t="s">
        <v>3148</v>
      </c>
      <c r="E147" s="366" t="s">
        <v>2564</v>
      </c>
      <c r="F147" s="366" t="s">
        <v>2563</v>
      </c>
      <c r="G147" s="363" t="s">
        <v>1733</v>
      </c>
      <c r="H147" s="363" t="s">
        <v>3409</v>
      </c>
      <c r="I147" s="414" t="s">
        <v>3410</v>
      </c>
      <c r="J147" s="364" t="s">
        <v>2111</v>
      </c>
      <c r="K147" s="365" t="s">
        <v>3530</v>
      </c>
      <c r="L147" s="398" t="s">
        <v>2005</v>
      </c>
      <c r="N147" s="464">
        <f>[1]pdc2019!$N147</f>
        <v>0</v>
      </c>
      <c r="O147" s="464">
        <f>[1]pdc2019!$O147</f>
        <v>0</v>
      </c>
      <c r="P147" s="464">
        <f>[1]pdc2019!$P147</f>
        <v>0</v>
      </c>
      <c r="Q147" s="464">
        <f>[1]pdc2019!$V147</f>
        <v>10000</v>
      </c>
      <c r="R147" s="464">
        <f>[1]pdc2019!$AB147</f>
        <v>10000</v>
      </c>
      <c r="S147" s="464">
        <f>[1]pdc2019!$AE147</f>
        <v>10000</v>
      </c>
      <c r="T147" s="507">
        <f t="shared" ref="T147:T224" si="14">IF(N147="","",Q147-N147)</f>
        <v>10000</v>
      </c>
      <c r="U147" s="505" t="str">
        <f t="shared" ref="U147:U224" si="15">IF(N147=0,"",T147/N147)</f>
        <v/>
      </c>
      <c r="V147" s="507">
        <f t="shared" si="12"/>
        <v>10000</v>
      </c>
      <c r="W147" s="505" t="str">
        <f t="shared" si="13"/>
        <v/>
      </c>
      <c r="X147" s="507">
        <f t="shared" ref="X147:X224" si="16">IF(P147="","",Q147-P147)</f>
        <v>10000</v>
      </c>
      <c r="Y147" s="505" t="str">
        <f t="shared" ref="Y147:Y224" si="17">IF(P147=0,"",X147/P147)</f>
        <v/>
      </c>
      <c r="AA147" s="508"/>
      <c r="AB147" s="508"/>
      <c r="AC147" s="508"/>
      <c r="AD147" s="508"/>
      <c r="AE147" s="508"/>
      <c r="AF147" s="508"/>
      <c r="AG147" s="508"/>
      <c r="AH147" s="508"/>
      <c r="AI147" s="508"/>
      <c r="AJ147" s="508"/>
      <c r="AK147" s="508"/>
    </row>
    <row r="148" spans="1:37" ht="31.5">
      <c r="A148" s="381" t="s">
        <v>2565</v>
      </c>
      <c r="B148" s="412" t="s">
        <v>1239</v>
      </c>
      <c r="C148" s="413" t="s">
        <v>3145</v>
      </c>
      <c r="D148" s="413" t="s">
        <v>2607</v>
      </c>
      <c r="E148" s="366" t="s">
        <v>2567</v>
      </c>
      <c r="F148" s="366" t="s">
        <v>2566</v>
      </c>
      <c r="G148" s="363" t="s">
        <v>1733</v>
      </c>
      <c r="H148" s="363" t="s">
        <v>3409</v>
      </c>
      <c r="I148" s="414" t="s">
        <v>3410</v>
      </c>
      <c r="J148" s="364" t="s">
        <v>2111</v>
      </c>
      <c r="K148" s="365" t="s">
        <v>3530</v>
      </c>
      <c r="L148" s="398" t="s">
        <v>2005</v>
      </c>
      <c r="N148" s="464">
        <f>[1]pdc2019!$N148</f>
        <v>0</v>
      </c>
      <c r="O148" s="464">
        <f>[1]pdc2019!$O148</f>
        <v>0</v>
      </c>
      <c r="P148" s="464">
        <f>[1]pdc2019!$P148</f>
        <v>0</v>
      </c>
      <c r="Q148" s="464">
        <f>[1]pdc2019!$V148</f>
        <v>700</v>
      </c>
      <c r="R148" s="464">
        <f>[1]pdc2019!$AB148</f>
        <v>700</v>
      </c>
      <c r="S148" s="464">
        <f>[1]pdc2019!$AE148</f>
        <v>700</v>
      </c>
      <c r="T148" s="507">
        <f t="shared" si="14"/>
        <v>700</v>
      </c>
      <c r="U148" s="505" t="str">
        <f t="shared" si="15"/>
        <v/>
      </c>
      <c r="V148" s="507">
        <f t="shared" si="12"/>
        <v>700</v>
      </c>
      <c r="W148" s="505" t="str">
        <f t="shared" si="13"/>
        <v/>
      </c>
      <c r="X148" s="507">
        <f t="shared" si="16"/>
        <v>700</v>
      </c>
      <c r="Y148" s="505" t="str">
        <f t="shared" si="17"/>
        <v/>
      </c>
      <c r="AA148" s="508"/>
      <c r="AB148" s="508"/>
      <c r="AC148" s="508"/>
      <c r="AD148" s="508"/>
      <c r="AE148" s="508"/>
      <c r="AF148" s="508"/>
      <c r="AG148" s="508"/>
      <c r="AH148" s="508"/>
      <c r="AI148" s="508"/>
      <c r="AJ148" s="508"/>
      <c r="AK148" s="508"/>
    </row>
    <row r="149" spans="1:37" ht="21">
      <c r="A149" s="404" t="s">
        <v>2568</v>
      </c>
      <c r="B149" s="405" t="s">
        <v>1239</v>
      </c>
      <c r="C149" s="406" t="s">
        <v>2117</v>
      </c>
      <c r="D149" s="406" t="s">
        <v>3140</v>
      </c>
      <c r="E149" s="362" t="s">
        <v>2569</v>
      </c>
      <c r="F149" s="362" t="s">
        <v>2571</v>
      </c>
      <c r="G149" s="363"/>
      <c r="H149" s="363"/>
      <c r="I149" s="414"/>
      <c r="J149" s="364"/>
      <c r="K149" s="365"/>
      <c r="N149" s="464">
        <f>[1]pdc2019!$N149</f>
        <v>0</v>
      </c>
      <c r="O149" s="464">
        <f>[1]pdc2019!$O149</f>
        <v>0</v>
      </c>
      <c r="P149" s="464">
        <f>[1]pdc2019!$P149</f>
        <v>0</v>
      </c>
      <c r="Q149" s="464">
        <f>[1]pdc2019!$V149</f>
        <v>0</v>
      </c>
      <c r="R149" s="464">
        <f>[1]pdc2019!$AB149</f>
        <v>0</v>
      </c>
      <c r="S149" s="464">
        <f>[1]pdc2019!$AE149</f>
        <v>0</v>
      </c>
      <c r="T149" s="507">
        <f t="shared" si="14"/>
        <v>0</v>
      </c>
      <c r="U149" s="505" t="str">
        <f t="shared" si="15"/>
        <v/>
      </c>
      <c r="V149" s="507">
        <f t="shared" si="12"/>
        <v>0</v>
      </c>
      <c r="W149" s="505" t="str">
        <f t="shared" si="13"/>
        <v/>
      </c>
      <c r="X149" s="507">
        <f t="shared" si="16"/>
        <v>0</v>
      </c>
      <c r="Y149" s="505" t="str">
        <f t="shared" si="17"/>
        <v/>
      </c>
      <c r="AA149" s="508"/>
      <c r="AB149" s="508"/>
      <c r="AC149" s="508"/>
      <c r="AD149" s="508"/>
      <c r="AE149" s="508"/>
      <c r="AF149" s="508"/>
      <c r="AG149" s="508"/>
      <c r="AH149" s="508"/>
      <c r="AI149" s="508"/>
      <c r="AJ149" s="508"/>
      <c r="AK149" s="508"/>
    </row>
    <row r="150" spans="1:37" ht="21">
      <c r="A150" s="381" t="s">
        <v>2570</v>
      </c>
      <c r="B150" s="412" t="s">
        <v>1239</v>
      </c>
      <c r="C150" s="413" t="s">
        <v>2117</v>
      </c>
      <c r="D150" s="413" t="s">
        <v>3138</v>
      </c>
      <c r="E150" s="366" t="s">
        <v>2569</v>
      </c>
      <c r="F150" s="366" t="s">
        <v>2571</v>
      </c>
      <c r="G150" s="363" t="s">
        <v>1735</v>
      </c>
      <c r="H150" s="363" t="s">
        <v>2572</v>
      </c>
      <c r="I150" s="414" t="s">
        <v>2573</v>
      </c>
      <c r="J150" s="364" t="s">
        <v>2111</v>
      </c>
      <c r="K150" s="365" t="s">
        <v>3530</v>
      </c>
      <c r="L150" s="398" t="s">
        <v>2005</v>
      </c>
      <c r="N150" s="464">
        <f>[1]pdc2019!$N150</f>
        <v>1241673.8</v>
      </c>
      <c r="O150" s="464">
        <f>[1]pdc2019!$O150</f>
        <v>1250000</v>
      </c>
      <c r="P150" s="464">
        <f>[1]pdc2019!$P150</f>
        <v>1240709.5733333335</v>
      </c>
      <c r="Q150" s="464">
        <f>[1]pdc2019!$V150</f>
        <v>1567800</v>
      </c>
      <c r="R150" s="464">
        <f>[1]pdc2019!$AB150</f>
        <v>1567800</v>
      </c>
      <c r="S150" s="464">
        <f>[1]pdc2019!$AE150</f>
        <v>1567800</v>
      </c>
      <c r="T150" s="507">
        <f t="shared" si="14"/>
        <v>326126.19999999995</v>
      </c>
      <c r="U150" s="505">
        <f t="shared" si="15"/>
        <v>0.2626504642362591</v>
      </c>
      <c r="V150" s="507">
        <f t="shared" si="12"/>
        <v>317800</v>
      </c>
      <c r="W150" s="505">
        <f t="shared" si="13"/>
        <v>0.25424000000000002</v>
      </c>
      <c r="X150" s="507">
        <f t="shared" si="16"/>
        <v>327090.42666666652</v>
      </c>
      <c r="Y150" s="505">
        <f t="shared" si="17"/>
        <v>0.26363174242936965</v>
      </c>
      <c r="AA150" s="508"/>
      <c r="AB150" s="508"/>
      <c r="AC150" s="508"/>
      <c r="AD150" s="508"/>
      <c r="AE150" s="508"/>
      <c r="AF150" s="508"/>
      <c r="AG150" s="508"/>
      <c r="AH150" s="508"/>
      <c r="AI150" s="508"/>
      <c r="AJ150" s="508"/>
      <c r="AK150" s="508"/>
    </row>
    <row r="151" spans="1:37" ht="22.5">
      <c r="A151" s="429" t="s">
        <v>5882</v>
      </c>
      <c r="B151" s="412" t="s">
        <v>1239</v>
      </c>
      <c r="C151" s="413" t="s">
        <v>2117</v>
      </c>
      <c r="D151" s="413" t="s">
        <v>1364</v>
      </c>
      <c r="E151" s="366" t="s">
        <v>5883</v>
      </c>
      <c r="F151" s="366" t="s">
        <v>5884</v>
      </c>
      <c r="G151" s="363" t="s">
        <v>1735</v>
      </c>
      <c r="H151" s="363" t="s">
        <v>2572</v>
      </c>
      <c r="I151" s="477" t="s">
        <v>2573</v>
      </c>
      <c r="J151" s="364" t="s">
        <v>2111</v>
      </c>
      <c r="K151" s="365" t="s">
        <v>3530</v>
      </c>
      <c r="L151" s="432" t="s">
        <v>2005</v>
      </c>
      <c r="N151" s="464">
        <f>[1]pdc2019!$N151</f>
        <v>4050</v>
      </c>
      <c r="O151" s="464">
        <f>[1]pdc2019!$O151</f>
        <v>5000</v>
      </c>
      <c r="P151" s="464">
        <f>[1]pdc2019!$P151</f>
        <v>205.34666666666666</v>
      </c>
      <c r="Q151" s="464">
        <f>[1]pdc2019!$V151</f>
        <v>5000</v>
      </c>
      <c r="R151" s="464">
        <f>[1]pdc2019!$AB151</f>
        <v>5000</v>
      </c>
      <c r="S151" s="464">
        <f>[1]pdc2019!$AE151</f>
        <v>5000</v>
      </c>
      <c r="T151" s="507">
        <f t="shared" si="14"/>
        <v>950</v>
      </c>
      <c r="U151" s="505">
        <f t="shared" si="15"/>
        <v>0.23456790123456789</v>
      </c>
      <c r="V151" s="507">
        <f t="shared" si="12"/>
        <v>0</v>
      </c>
      <c r="W151" s="505">
        <f t="shared" si="13"/>
        <v>0</v>
      </c>
      <c r="X151" s="507">
        <f t="shared" si="16"/>
        <v>4794.6533333333336</v>
      </c>
      <c r="Y151" s="505">
        <f t="shared" si="17"/>
        <v>23.34906824232193</v>
      </c>
      <c r="AA151" s="508"/>
      <c r="AB151" s="508"/>
      <c r="AC151" s="508"/>
      <c r="AD151" s="508"/>
      <c r="AE151" s="508"/>
      <c r="AF151" s="508"/>
      <c r="AG151" s="508"/>
      <c r="AH151" s="508"/>
      <c r="AI151" s="508"/>
      <c r="AJ151" s="508"/>
      <c r="AK151" s="508"/>
    </row>
    <row r="152" spans="1:37" ht="22.5">
      <c r="A152" s="429" t="s">
        <v>5885</v>
      </c>
      <c r="B152" s="412" t="s">
        <v>1239</v>
      </c>
      <c r="C152" s="413" t="s">
        <v>2117</v>
      </c>
      <c r="D152" s="413" t="s">
        <v>1365</v>
      </c>
      <c r="E152" s="366" t="s">
        <v>5886</v>
      </c>
      <c r="F152" s="366" t="s">
        <v>5887</v>
      </c>
      <c r="G152" s="363" t="s">
        <v>1735</v>
      </c>
      <c r="H152" s="363" t="s">
        <v>2572</v>
      </c>
      <c r="I152" s="477" t="s">
        <v>2573</v>
      </c>
      <c r="J152" s="364" t="s">
        <v>2111</v>
      </c>
      <c r="K152" s="365" t="s">
        <v>3530</v>
      </c>
      <c r="L152" s="432" t="s">
        <v>2005</v>
      </c>
      <c r="N152" s="464">
        <f>[1]pdc2019!$N152</f>
        <v>106325.62</v>
      </c>
      <c r="O152" s="464">
        <f>[1]pdc2019!$O152</f>
        <v>100000</v>
      </c>
      <c r="P152" s="464">
        <f>[1]pdc2019!$P152</f>
        <v>100000</v>
      </c>
      <c r="Q152" s="464">
        <f>[1]pdc2019!$V152</f>
        <v>100000</v>
      </c>
      <c r="R152" s="464">
        <f>[1]pdc2019!$AB152</f>
        <v>110000</v>
      </c>
      <c r="S152" s="464">
        <f>[1]pdc2019!$AE152</f>
        <v>115000</v>
      </c>
      <c r="T152" s="507">
        <f t="shared" si="14"/>
        <v>-6325.6199999999953</v>
      </c>
      <c r="U152" s="505">
        <f t="shared" si="15"/>
        <v>-5.9492904908525296E-2</v>
      </c>
      <c r="V152" s="507">
        <f t="shared" si="12"/>
        <v>0</v>
      </c>
      <c r="W152" s="505">
        <f t="shared" si="13"/>
        <v>0</v>
      </c>
      <c r="X152" s="507">
        <f t="shared" si="16"/>
        <v>0</v>
      </c>
      <c r="Y152" s="505">
        <f t="shared" si="17"/>
        <v>0</v>
      </c>
      <c r="AA152" s="508"/>
      <c r="AB152" s="510"/>
      <c r="AC152" s="508"/>
      <c r="AD152" s="508"/>
      <c r="AE152" s="508"/>
      <c r="AF152" s="508"/>
      <c r="AG152" s="508"/>
      <c r="AH152" s="508"/>
      <c r="AI152" s="508"/>
      <c r="AJ152" s="508"/>
      <c r="AK152" s="508"/>
    </row>
    <row r="153" spans="1:37" ht="31.5">
      <c r="A153" s="429" t="s">
        <v>5948</v>
      </c>
      <c r="B153" s="412" t="s">
        <v>1239</v>
      </c>
      <c r="C153" s="413" t="s">
        <v>2117</v>
      </c>
      <c r="D153" s="413" t="s">
        <v>2116</v>
      </c>
      <c r="E153" s="366" t="s">
        <v>5949</v>
      </c>
      <c r="F153" s="366" t="s">
        <v>5950</v>
      </c>
      <c r="G153" s="363" t="s">
        <v>1735</v>
      </c>
      <c r="H153" s="363" t="s">
        <v>2572</v>
      </c>
      <c r="I153" s="477" t="s">
        <v>2573</v>
      </c>
      <c r="J153" s="364" t="s">
        <v>2111</v>
      </c>
      <c r="K153" s="365" t="s">
        <v>3530</v>
      </c>
      <c r="L153" s="432" t="s">
        <v>2005</v>
      </c>
      <c r="N153" s="464">
        <f>[1]pdc2019!$N153</f>
        <v>428.22</v>
      </c>
      <c r="O153" s="464">
        <f>[1]pdc2019!$O153</f>
        <v>1500</v>
      </c>
      <c r="P153" s="464">
        <f>[1]pdc2019!$P153</f>
        <v>31.72</v>
      </c>
      <c r="Q153" s="464">
        <f>[1]pdc2019!$V153</f>
        <v>1500</v>
      </c>
      <c r="R153" s="464">
        <f>[1]pdc2019!$AB153</f>
        <v>1500</v>
      </c>
      <c r="S153" s="464">
        <f>[1]pdc2019!$AE153</f>
        <v>1500</v>
      </c>
      <c r="T153" s="507">
        <f t="shared" si="14"/>
        <v>1071.78</v>
      </c>
      <c r="U153" s="505">
        <f t="shared" si="15"/>
        <v>2.5028723553313714</v>
      </c>
      <c r="V153" s="507">
        <f t="shared" si="12"/>
        <v>0</v>
      </c>
      <c r="W153" s="505">
        <f t="shared" si="13"/>
        <v>0</v>
      </c>
      <c r="X153" s="507">
        <f t="shared" si="16"/>
        <v>1468.28</v>
      </c>
      <c r="Y153" s="505">
        <f t="shared" si="17"/>
        <v>46.288776796973522</v>
      </c>
      <c r="AA153" s="508"/>
      <c r="AB153" s="508"/>
      <c r="AC153" s="508"/>
      <c r="AD153" s="508"/>
      <c r="AE153" s="508"/>
      <c r="AF153" s="508"/>
      <c r="AG153" s="508"/>
      <c r="AH153" s="508"/>
      <c r="AI153" s="508"/>
      <c r="AJ153" s="508"/>
      <c r="AK153" s="508"/>
    </row>
    <row r="154" spans="1:37" ht="31.5">
      <c r="A154" s="429" t="s">
        <v>5951</v>
      </c>
      <c r="B154" s="412" t="s">
        <v>1239</v>
      </c>
      <c r="C154" s="413" t="s">
        <v>2117</v>
      </c>
      <c r="D154" s="413" t="s">
        <v>2446</v>
      </c>
      <c r="E154" s="366" t="s">
        <v>5952</v>
      </c>
      <c r="F154" s="366" t="s">
        <v>5953</v>
      </c>
      <c r="G154" s="363" t="s">
        <v>1735</v>
      </c>
      <c r="H154" s="363" t="s">
        <v>2572</v>
      </c>
      <c r="I154" s="477" t="s">
        <v>2573</v>
      </c>
      <c r="J154" s="364" t="s">
        <v>2111</v>
      </c>
      <c r="K154" s="365" t="s">
        <v>3530</v>
      </c>
      <c r="L154" s="432" t="s">
        <v>2005</v>
      </c>
      <c r="N154" s="464">
        <f>[1]pdc2019!$N154</f>
        <v>160611.67000000001</v>
      </c>
      <c r="O154" s="464">
        <f>[1]pdc2019!$O154</f>
        <v>260000</v>
      </c>
      <c r="P154" s="464">
        <f>[1]pdc2019!$P154</f>
        <v>157006.17333333334</v>
      </c>
      <c r="Q154" s="464">
        <f>[1]pdc2019!$V154</f>
        <v>422000</v>
      </c>
      <c r="R154" s="464">
        <f>[1]pdc2019!$AB154</f>
        <v>425000</v>
      </c>
      <c r="S154" s="464">
        <f>[1]pdc2019!$AE154</f>
        <v>430000</v>
      </c>
      <c r="T154" s="507">
        <f t="shared" si="14"/>
        <v>261388.33</v>
      </c>
      <c r="U154" s="505">
        <f t="shared" si="15"/>
        <v>1.627455402213301</v>
      </c>
      <c r="V154" s="507">
        <f t="shared" si="12"/>
        <v>162000</v>
      </c>
      <c r="W154" s="505">
        <f t="shared" si="13"/>
        <v>0.62307692307692308</v>
      </c>
      <c r="X154" s="507">
        <f t="shared" si="16"/>
        <v>264993.82666666666</v>
      </c>
      <c r="Y154" s="505">
        <f t="shared" si="17"/>
        <v>1.6877924035768275</v>
      </c>
      <c r="AA154" s="508"/>
      <c r="AB154" s="510"/>
      <c r="AC154" s="508"/>
      <c r="AD154" s="508"/>
      <c r="AE154" s="508"/>
      <c r="AF154" s="508"/>
      <c r="AG154" s="508"/>
      <c r="AH154" s="508"/>
      <c r="AI154" s="508"/>
      <c r="AJ154" s="508"/>
      <c r="AK154" s="508"/>
    </row>
    <row r="155" spans="1:37" ht="42">
      <c r="A155" s="381" t="s">
        <v>3411</v>
      </c>
      <c r="B155" s="412" t="s">
        <v>1239</v>
      </c>
      <c r="C155" s="413" t="s">
        <v>2117</v>
      </c>
      <c r="D155" s="413" t="s">
        <v>3148</v>
      </c>
      <c r="E155" s="366" t="s">
        <v>4506</v>
      </c>
      <c r="F155" s="366" t="s">
        <v>4507</v>
      </c>
      <c r="G155" s="363" t="s">
        <v>1739</v>
      </c>
      <c r="H155" s="363" t="s">
        <v>3412</v>
      </c>
      <c r="I155" s="414" t="s">
        <v>3413</v>
      </c>
      <c r="J155" s="364" t="s">
        <v>2111</v>
      </c>
      <c r="K155" s="365" t="s">
        <v>3530</v>
      </c>
      <c r="L155" s="398" t="s">
        <v>1349</v>
      </c>
      <c r="N155" s="464">
        <f>[1]pdc2019!$N155</f>
        <v>186460.07</v>
      </c>
      <c r="O155" s="464">
        <f>[1]pdc2019!$O155</f>
        <v>186460.07</v>
      </c>
      <c r="P155" s="464">
        <f>[1]pdc2019!$P155</f>
        <v>186460.06666666665</v>
      </c>
      <c r="Q155" s="464">
        <f>[1]pdc2019!$V155</f>
        <v>186460.07</v>
      </c>
      <c r="R155" s="464">
        <f>[1]pdc2019!$AB155</f>
        <v>186460.07</v>
      </c>
      <c r="S155" s="464">
        <f>[1]pdc2019!$AE155</f>
        <v>186460.07</v>
      </c>
      <c r="T155" s="507">
        <f t="shared" si="14"/>
        <v>0</v>
      </c>
      <c r="U155" s="505">
        <f t="shared" si="15"/>
        <v>0</v>
      </c>
      <c r="V155" s="507">
        <f t="shared" si="12"/>
        <v>0</v>
      </c>
      <c r="W155" s="505">
        <f t="shared" si="13"/>
        <v>0</v>
      </c>
      <c r="X155" s="507">
        <f t="shared" si="16"/>
        <v>3.3333333558402956E-3</v>
      </c>
      <c r="Y155" s="505">
        <f t="shared" si="17"/>
        <v>1.7876928907245712E-8</v>
      </c>
      <c r="AA155" s="508"/>
      <c r="AB155" s="510"/>
      <c r="AC155" s="508"/>
      <c r="AD155" s="508"/>
      <c r="AE155" s="508"/>
      <c r="AF155" s="508"/>
      <c r="AG155" s="508"/>
      <c r="AH155" s="508"/>
      <c r="AI155" s="508"/>
      <c r="AJ155" s="508"/>
      <c r="AK155" s="508"/>
    </row>
    <row r="156" spans="1:37" ht="21">
      <c r="A156" s="381" t="s">
        <v>6020</v>
      </c>
      <c r="B156" s="421" t="s">
        <v>1239</v>
      </c>
      <c r="C156" s="422" t="s">
        <v>2117</v>
      </c>
      <c r="D156" s="422" t="s">
        <v>2607</v>
      </c>
      <c r="E156" s="423" t="s">
        <v>6021</v>
      </c>
      <c r="F156" s="423" t="s">
        <v>6022</v>
      </c>
      <c r="G156" s="424" t="s">
        <v>1735</v>
      </c>
      <c r="H156" s="424" t="s">
        <v>2572</v>
      </c>
      <c r="I156" s="425" t="s">
        <v>2573</v>
      </c>
      <c r="J156" s="426" t="s">
        <v>2111</v>
      </c>
      <c r="K156" s="365" t="s">
        <v>3530</v>
      </c>
      <c r="L156" s="455" t="s">
        <v>2005</v>
      </c>
      <c r="N156" s="464">
        <f>[1]pdc2019!$N156</f>
        <v>0</v>
      </c>
      <c r="O156" s="464">
        <f>[1]pdc2019!$O156</f>
        <v>1000000</v>
      </c>
      <c r="P156" s="464">
        <f>[1]pdc2019!$P156</f>
        <v>0</v>
      </c>
      <c r="Q156" s="464">
        <f>[1]pdc2019!$V156</f>
        <v>1250000</v>
      </c>
      <c r="R156" s="464">
        <f>[1]pdc2019!$AB156</f>
        <v>1250000</v>
      </c>
      <c r="S156" s="464">
        <f>[1]pdc2019!$AE156</f>
        <v>1250000</v>
      </c>
      <c r="T156" s="507"/>
      <c r="U156" s="505"/>
      <c r="V156" s="507"/>
      <c r="W156" s="505"/>
      <c r="X156" s="507"/>
      <c r="Y156" s="505"/>
      <c r="AA156" s="508"/>
      <c r="AB156" s="510"/>
      <c r="AC156" s="508"/>
      <c r="AD156" s="508"/>
      <c r="AE156" s="508"/>
      <c r="AF156" s="508"/>
      <c r="AG156" s="508"/>
      <c r="AH156" s="508"/>
      <c r="AI156" s="508"/>
      <c r="AJ156" s="508"/>
      <c r="AK156" s="508"/>
    </row>
    <row r="157" spans="1:37" ht="21">
      <c r="A157" s="399" t="s">
        <v>2574</v>
      </c>
      <c r="B157" s="400" t="s">
        <v>2575</v>
      </c>
      <c r="C157" s="401" t="s">
        <v>3139</v>
      </c>
      <c r="D157" s="401" t="s">
        <v>3140</v>
      </c>
      <c r="E157" s="358" t="s">
        <v>4330</v>
      </c>
      <c r="F157" s="358" t="s">
        <v>5500</v>
      </c>
      <c r="G157" s="359"/>
      <c r="H157" s="359"/>
      <c r="I157" s="402"/>
      <c r="J157" s="360"/>
      <c r="K157" s="361"/>
      <c r="L157" s="403"/>
      <c r="N157" s="464">
        <f>[1]pdc2019!$N157</f>
        <v>0</v>
      </c>
      <c r="O157" s="464">
        <f>[1]pdc2019!$O157</f>
        <v>0</v>
      </c>
      <c r="P157" s="464">
        <f>[1]pdc2019!$P157</f>
        <v>0</v>
      </c>
      <c r="Q157" s="464">
        <f>[1]pdc2019!$V157</f>
        <v>0</v>
      </c>
      <c r="R157" s="464">
        <f>[1]pdc2019!$AB157</f>
        <v>0</v>
      </c>
      <c r="S157" s="464">
        <f>[1]pdc2019!$AE157</f>
        <v>0</v>
      </c>
      <c r="T157" s="507">
        <f>IF(N157="","",Q157-N157)</f>
        <v>0</v>
      </c>
      <c r="U157" s="505" t="str">
        <f t="shared" si="15"/>
        <v/>
      </c>
      <c r="V157" s="507">
        <f t="shared" si="12"/>
        <v>0</v>
      </c>
      <c r="W157" s="505" t="str">
        <f t="shared" si="13"/>
        <v/>
      </c>
      <c r="X157" s="507">
        <f>IF(P157="","",Q157-P157)</f>
        <v>0</v>
      </c>
      <c r="Y157" s="505" t="str">
        <f>IF(P157=0,"",X157/P157)</f>
        <v/>
      </c>
      <c r="AA157" s="508"/>
      <c r="AB157" s="508"/>
      <c r="AC157" s="508"/>
      <c r="AD157" s="508"/>
      <c r="AE157" s="508"/>
      <c r="AF157" s="508"/>
      <c r="AG157" s="508"/>
      <c r="AH157" s="508"/>
      <c r="AI157" s="508"/>
      <c r="AJ157" s="508"/>
      <c r="AK157" s="508"/>
    </row>
    <row r="158" spans="1:37" ht="21">
      <c r="A158" s="404" t="s">
        <v>2578</v>
      </c>
      <c r="B158" s="405" t="s">
        <v>2575</v>
      </c>
      <c r="C158" s="406" t="s">
        <v>3141</v>
      </c>
      <c r="D158" s="406" t="s">
        <v>3140</v>
      </c>
      <c r="E158" s="362" t="s">
        <v>2577</v>
      </c>
      <c r="F158" s="362" t="s">
        <v>2576</v>
      </c>
      <c r="G158" s="363"/>
      <c r="H158" s="363"/>
      <c r="I158" s="414"/>
      <c r="J158" s="364"/>
      <c r="K158" s="365"/>
      <c r="N158" s="464">
        <f>[1]pdc2019!$N158</f>
        <v>0</v>
      </c>
      <c r="O158" s="464">
        <f>[1]pdc2019!$O158</f>
        <v>0</v>
      </c>
      <c r="P158" s="464">
        <f>[1]pdc2019!$P158</f>
        <v>0</v>
      </c>
      <c r="Q158" s="464">
        <f>[1]pdc2019!$V158</f>
        <v>0</v>
      </c>
      <c r="R158" s="464">
        <f>[1]pdc2019!$AB158</f>
        <v>0</v>
      </c>
      <c r="S158" s="464">
        <f>[1]pdc2019!$AE158</f>
        <v>0</v>
      </c>
      <c r="T158" s="507">
        <f>IF(N158="","",Q158-N158)</f>
        <v>0</v>
      </c>
      <c r="U158" s="505" t="str">
        <f>IF(N158=0,"",T158/N158)</f>
        <v/>
      </c>
      <c r="V158" s="507">
        <f t="shared" si="12"/>
        <v>0</v>
      </c>
      <c r="W158" s="505" t="str">
        <f t="shared" si="13"/>
        <v/>
      </c>
      <c r="X158" s="507">
        <f>IF(P158="","",Q158-P158)</f>
        <v>0</v>
      </c>
      <c r="Y158" s="505" t="str">
        <f>IF(P158=0,"",X158/P158)</f>
        <v/>
      </c>
      <c r="AA158" s="508"/>
      <c r="AB158" s="508"/>
      <c r="AC158" s="508"/>
      <c r="AD158" s="508"/>
      <c r="AE158" s="508"/>
      <c r="AF158" s="508"/>
      <c r="AG158" s="508"/>
      <c r="AH158" s="508"/>
      <c r="AI158" s="508"/>
      <c r="AJ158" s="508"/>
      <c r="AK158" s="508"/>
    </row>
    <row r="159" spans="1:37" ht="21">
      <c r="A159" s="381" t="s">
        <v>2579</v>
      </c>
      <c r="B159" s="412" t="s">
        <v>2575</v>
      </c>
      <c r="C159" s="413" t="s">
        <v>3141</v>
      </c>
      <c r="D159" s="413" t="s">
        <v>3138</v>
      </c>
      <c r="E159" s="366" t="s">
        <v>3717</v>
      </c>
      <c r="F159" s="366" t="s">
        <v>3718</v>
      </c>
      <c r="G159" s="363" t="s">
        <v>1323</v>
      </c>
      <c r="H159" s="363" t="s">
        <v>3414</v>
      </c>
      <c r="I159" s="414" t="s">
        <v>2580</v>
      </c>
      <c r="J159" s="364" t="s">
        <v>1362</v>
      </c>
      <c r="K159" s="365" t="s">
        <v>3531</v>
      </c>
      <c r="L159" s="398" t="s">
        <v>2581</v>
      </c>
      <c r="N159" s="464">
        <f>[1]pdc2019!$N159</f>
        <v>45733871.039999999</v>
      </c>
      <c r="O159" s="464">
        <f>[1]pdc2019!$O159</f>
        <v>47600000</v>
      </c>
      <c r="P159" s="464">
        <f>[1]pdc2019!$P159</f>
        <v>46963366.773333333</v>
      </c>
      <c r="Q159" s="464">
        <f>[1]pdc2019!$V159</f>
        <v>52851000</v>
      </c>
      <c r="R159" s="464">
        <f>[1]pdc2019!$AB159</f>
        <v>55276000</v>
      </c>
      <c r="S159" s="464">
        <f>[1]pdc2019!$AE159</f>
        <v>55704550</v>
      </c>
      <c r="T159" s="507">
        <f t="shared" si="14"/>
        <v>7117128.9600000009</v>
      </c>
      <c r="U159" s="505">
        <f t="shared" si="15"/>
        <v>0.15562052365467119</v>
      </c>
      <c r="V159" s="507">
        <f t="shared" si="12"/>
        <v>5251000</v>
      </c>
      <c r="W159" s="505">
        <f t="shared" si="13"/>
        <v>0.11031512605042017</v>
      </c>
      <c r="X159" s="507">
        <f t="shared" si="16"/>
        <v>5887633.2266666666</v>
      </c>
      <c r="Y159" s="505">
        <f t="shared" si="17"/>
        <v>0.12536650651736864</v>
      </c>
      <c r="AA159" s="508"/>
      <c r="AB159" s="508"/>
      <c r="AC159" s="508"/>
      <c r="AD159" s="508"/>
      <c r="AE159" s="508"/>
      <c r="AF159" s="508"/>
      <c r="AG159" s="508"/>
      <c r="AH159" s="508"/>
      <c r="AI159" s="508"/>
      <c r="AJ159" s="508"/>
      <c r="AK159" s="508"/>
    </row>
    <row r="160" spans="1:37" ht="21">
      <c r="A160" s="381" t="s">
        <v>2583</v>
      </c>
      <c r="B160" s="412" t="s">
        <v>2575</v>
      </c>
      <c r="C160" s="413" t="s">
        <v>3141</v>
      </c>
      <c r="D160" s="413" t="s">
        <v>3148</v>
      </c>
      <c r="E160" s="366" t="s">
        <v>3719</v>
      </c>
      <c r="F160" s="366" t="s">
        <v>3720</v>
      </c>
      <c r="G160" s="363" t="s">
        <v>1323</v>
      </c>
      <c r="H160" s="363" t="s">
        <v>3414</v>
      </c>
      <c r="I160" s="414" t="s">
        <v>2580</v>
      </c>
      <c r="J160" s="364" t="s">
        <v>1362</v>
      </c>
      <c r="K160" s="365" t="s">
        <v>3531</v>
      </c>
      <c r="L160" s="398" t="s">
        <v>2581</v>
      </c>
      <c r="N160" s="464">
        <f>[1]pdc2019!$N160</f>
        <v>1687384.39</v>
      </c>
      <c r="O160" s="464">
        <f>[1]pdc2019!$O160</f>
        <v>1680000</v>
      </c>
      <c r="P160" s="464">
        <f>[1]pdc2019!$P160</f>
        <v>1741165.0666666667</v>
      </c>
      <c r="Q160" s="464">
        <f>[1]pdc2019!$V160</f>
        <v>1964000</v>
      </c>
      <c r="R160" s="464">
        <f>[1]pdc2019!$AB160</f>
        <v>2052200</v>
      </c>
      <c r="S160" s="464">
        <f>[1]pdc2019!$AE160</f>
        <v>2100000</v>
      </c>
      <c r="T160" s="507">
        <f t="shared" si="14"/>
        <v>276615.6100000001</v>
      </c>
      <c r="U160" s="505">
        <f t="shared" si="15"/>
        <v>0.16393159237415969</v>
      </c>
      <c r="V160" s="507">
        <f t="shared" si="12"/>
        <v>284000</v>
      </c>
      <c r="W160" s="505">
        <f t="shared" si="13"/>
        <v>0.16904761904761906</v>
      </c>
      <c r="X160" s="507">
        <f t="shared" si="16"/>
        <v>222834.93333333335</v>
      </c>
      <c r="Y160" s="505">
        <f t="shared" si="17"/>
        <v>0.12798036073623653</v>
      </c>
      <c r="AA160" s="508"/>
      <c r="AB160" s="508"/>
      <c r="AC160" s="508"/>
      <c r="AD160" s="508"/>
      <c r="AE160" s="508"/>
      <c r="AF160" s="508"/>
      <c r="AG160" s="508"/>
      <c r="AH160" s="508"/>
      <c r="AI160" s="508"/>
      <c r="AJ160" s="508"/>
      <c r="AK160" s="508"/>
    </row>
    <row r="161" spans="1:37">
      <c r="A161" s="381" t="s">
        <v>2584</v>
      </c>
      <c r="B161" s="412" t="s">
        <v>2575</v>
      </c>
      <c r="C161" s="413" t="s">
        <v>3141</v>
      </c>
      <c r="D161" s="413" t="s">
        <v>2607</v>
      </c>
      <c r="E161" s="366" t="s">
        <v>2586</v>
      </c>
      <c r="F161" s="366" t="s">
        <v>2585</v>
      </c>
      <c r="G161" s="363" t="s">
        <v>1323</v>
      </c>
      <c r="H161" s="363" t="s">
        <v>3414</v>
      </c>
      <c r="I161" s="414" t="s">
        <v>2580</v>
      </c>
      <c r="J161" s="364" t="s">
        <v>1362</v>
      </c>
      <c r="K161" s="365" t="s">
        <v>3531</v>
      </c>
      <c r="L161" s="398" t="s">
        <v>2581</v>
      </c>
      <c r="N161" s="464">
        <f>[1]pdc2019!$N161</f>
        <v>23074.32</v>
      </c>
      <c r="O161" s="464">
        <f>[1]pdc2019!$O161</f>
        <v>23000</v>
      </c>
      <c r="P161" s="464">
        <f>[1]pdc2019!$P161</f>
        <v>23000</v>
      </c>
      <c r="Q161" s="464">
        <f>[1]pdc2019!$V161</f>
        <v>23000</v>
      </c>
      <c r="R161" s="464">
        <f>[1]pdc2019!$AB161</f>
        <v>23000</v>
      </c>
      <c r="S161" s="464">
        <f>[1]pdc2019!$AE161</f>
        <v>23000</v>
      </c>
      <c r="T161" s="507">
        <f t="shared" si="14"/>
        <v>-74.319999999999709</v>
      </c>
      <c r="U161" s="505">
        <f t="shared" si="15"/>
        <v>-3.2208966504754942E-3</v>
      </c>
      <c r="V161" s="507">
        <f t="shared" si="12"/>
        <v>0</v>
      </c>
      <c r="W161" s="505">
        <f t="shared" si="13"/>
        <v>0</v>
      </c>
      <c r="X161" s="507">
        <f t="shared" si="16"/>
        <v>0</v>
      </c>
      <c r="Y161" s="505">
        <f t="shared" si="17"/>
        <v>0</v>
      </c>
      <c r="AA161" s="508"/>
      <c r="AB161" s="510"/>
      <c r="AC161" s="508"/>
      <c r="AD161" s="508"/>
      <c r="AE161" s="508"/>
      <c r="AF161" s="508"/>
      <c r="AG161" s="508"/>
      <c r="AH161" s="508"/>
      <c r="AI161" s="508"/>
      <c r="AJ161" s="508"/>
      <c r="AK161" s="508"/>
    </row>
    <row r="162" spans="1:37" ht="21">
      <c r="A162" s="404" t="s">
        <v>3415</v>
      </c>
      <c r="B162" s="405" t="s">
        <v>2575</v>
      </c>
      <c r="C162" s="406" t="s">
        <v>3142</v>
      </c>
      <c r="D162" s="406" t="s">
        <v>3140</v>
      </c>
      <c r="E162" s="362" t="s">
        <v>3416</v>
      </c>
      <c r="F162" s="362" t="s">
        <v>3417</v>
      </c>
      <c r="G162" s="363"/>
      <c r="H162" s="363"/>
      <c r="I162" s="414"/>
      <c r="J162" s="364"/>
      <c r="K162" s="365"/>
      <c r="N162" s="464">
        <f>[1]pdc2019!$N162</f>
        <v>0</v>
      </c>
      <c r="O162" s="464">
        <f>[1]pdc2019!$O162</f>
        <v>0</v>
      </c>
      <c r="P162" s="464">
        <f>[1]pdc2019!$P162</f>
        <v>0</v>
      </c>
      <c r="Q162" s="464">
        <f>[1]pdc2019!$V162</f>
        <v>0</v>
      </c>
      <c r="R162" s="464">
        <f>[1]pdc2019!$AB162</f>
        <v>0</v>
      </c>
      <c r="S162" s="464">
        <f>[1]pdc2019!$AE162</f>
        <v>0</v>
      </c>
      <c r="T162" s="507">
        <f t="shared" si="14"/>
        <v>0</v>
      </c>
      <c r="U162" s="505" t="str">
        <f t="shared" si="15"/>
        <v/>
      </c>
      <c r="V162" s="507">
        <f t="shared" si="12"/>
        <v>0</v>
      </c>
      <c r="W162" s="505" t="str">
        <f t="shared" si="13"/>
        <v/>
      </c>
      <c r="X162" s="507">
        <f t="shared" si="16"/>
        <v>0</v>
      </c>
      <c r="Y162" s="505" t="str">
        <f t="shared" si="17"/>
        <v/>
      </c>
      <c r="AA162" s="508"/>
      <c r="AB162" s="508"/>
      <c r="AC162" s="508"/>
      <c r="AD162" s="508"/>
      <c r="AE162" s="508"/>
      <c r="AF162" s="508"/>
      <c r="AG162" s="508"/>
      <c r="AH162" s="508"/>
      <c r="AI162" s="508"/>
      <c r="AJ162" s="508"/>
      <c r="AK162" s="508"/>
    </row>
    <row r="163" spans="1:37" ht="31.5">
      <c r="A163" s="381" t="s">
        <v>3418</v>
      </c>
      <c r="B163" s="412" t="s">
        <v>2575</v>
      </c>
      <c r="C163" s="413" t="s">
        <v>3142</v>
      </c>
      <c r="D163" s="413" t="s">
        <v>2794</v>
      </c>
      <c r="E163" s="366" t="s">
        <v>5311</v>
      </c>
      <c r="F163" s="366" t="s">
        <v>4508</v>
      </c>
      <c r="G163" s="363" t="s">
        <v>1327</v>
      </c>
      <c r="H163" s="363" t="s">
        <v>3419</v>
      </c>
      <c r="I163" s="414" t="s">
        <v>3390</v>
      </c>
      <c r="J163" s="364" t="s">
        <v>1362</v>
      </c>
      <c r="K163" s="365" t="s">
        <v>3531</v>
      </c>
      <c r="L163" s="398" t="s">
        <v>1349</v>
      </c>
      <c r="N163" s="464">
        <f>[1]pdc2019!$N163</f>
        <v>598802.85</v>
      </c>
      <c r="O163" s="464">
        <f>[1]pdc2019!$O163</f>
        <v>598802.85</v>
      </c>
      <c r="P163" s="464">
        <f>[1]pdc2019!$P163</f>
        <v>598802.85333333339</v>
      </c>
      <c r="Q163" s="464">
        <f>[1]pdc2019!$V163</f>
        <v>598802.85</v>
      </c>
      <c r="R163" s="464">
        <f>[1]pdc2019!$AB163</f>
        <v>598802.85</v>
      </c>
      <c r="S163" s="464">
        <f>[1]pdc2019!$AE163</f>
        <v>598802.85</v>
      </c>
      <c r="T163" s="507">
        <f t="shared" si="14"/>
        <v>0</v>
      </c>
      <c r="U163" s="505">
        <f t="shared" si="15"/>
        <v>0</v>
      </c>
      <c r="V163" s="507">
        <f t="shared" si="12"/>
        <v>0</v>
      </c>
      <c r="W163" s="505">
        <f t="shared" si="13"/>
        <v>0</v>
      </c>
      <c r="X163" s="507">
        <f t="shared" si="16"/>
        <v>-3.3333334140479565E-3</v>
      </c>
      <c r="Y163" s="505">
        <f t="shared" si="17"/>
        <v>-5.5666625425921305E-9</v>
      </c>
      <c r="AA163" s="508"/>
      <c r="AB163" s="508"/>
      <c r="AC163" s="508"/>
      <c r="AD163" s="508"/>
      <c r="AE163" s="508"/>
      <c r="AF163" s="508"/>
      <c r="AG163" s="508"/>
      <c r="AH163" s="508"/>
      <c r="AI163" s="508"/>
      <c r="AJ163" s="508"/>
      <c r="AK163" s="508"/>
    </row>
    <row r="164" spans="1:37" ht="31.5">
      <c r="A164" s="381" t="s">
        <v>4331</v>
      </c>
      <c r="B164" s="412" t="s">
        <v>2575</v>
      </c>
      <c r="C164" s="413" t="s">
        <v>3142</v>
      </c>
      <c r="D164" s="413" t="s">
        <v>1364</v>
      </c>
      <c r="E164" s="366" t="s">
        <v>5312</v>
      </c>
      <c r="F164" s="366" t="s">
        <v>4332</v>
      </c>
      <c r="G164" s="363" t="s">
        <v>186</v>
      </c>
      <c r="H164" s="363" t="s">
        <v>3039</v>
      </c>
      <c r="I164" s="414" t="s">
        <v>3040</v>
      </c>
      <c r="J164" s="364" t="s">
        <v>2829</v>
      </c>
      <c r="K164" s="365" t="s">
        <v>2831</v>
      </c>
      <c r="L164" s="398" t="s">
        <v>1349</v>
      </c>
      <c r="N164" s="464">
        <f>[1]pdc2019!$N164</f>
        <v>0</v>
      </c>
      <c r="O164" s="464">
        <f>[1]pdc2019!$O164</f>
        <v>0</v>
      </c>
      <c r="P164" s="464">
        <f>[1]pdc2019!$P164</f>
        <v>0</v>
      </c>
      <c r="Q164" s="464">
        <f>[1]pdc2019!$V164</f>
        <v>0</v>
      </c>
      <c r="R164" s="464">
        <f>[1]pdc2019!$AB164</f>
        <v>0</v>
      </c>
      <c r="S164" s="464">
        <f>[1]pdc2019!$AE164</f>
        <v>0</v>
      </c>
      <c r="T164" s="507">
        <f t="shared" si="14"/>
        <v>0</v>
      </c>
      <c r="U164" s="505" t="str">
        <f t="shared" si="15"/>
        <v/>
      </c>
      <c r="V164" s="507">
        <f t="shared" si="12"/>
        <v>0</v>
      </c>
      <c r="W164" s="505" t="str">
        <f t="shared" si="13"/>
        <v/>
      </c>
      <c r="X164" s="507">
        <f t="shared" si="16"/>
        <v>0</v>
      </c>
      <c r="Y164" s="505" t="str">
        <f t="shared" si="17"/>
        <v/>
      </c>
      <c r="AA164" s="508"/>
      <c r="AB164" s="508"/>
      <c r="AC164" s="508"/>
      <c r="AD164" s="508"/>
      <c r="AE164" s="508"/>
      <c r="AF164" s="508"/>
      <c r="AG164" s="508"/>
      <c r="AH164" s="508"/>
      <c r="AI164" s="508"/>
      <c r="AJ164" s="508"/>
      <c r="AK164" s="508"/>
    </row>
    <row r="165" spans="1:37" ht="42">
      <c r="A165" s="381" t="s">
        <v>5871</v>
      </c>
      <c r="B165" s="412" t="s">
        <v>2575</v>
      </c>
      <c r="C165" s="413" t="s">
        <v>3142</v>
      </c>
      <c r="D165" s="413" t="s">
        <v>2116</v>
      </c>
      <c r="E165" s="366" t="s">
        <v>5872</v>
      </c>
      <c r="F165" s="366" t="s">
        <v>5873</v>
      </c>
      <c r="G165" s="363" t="s">
        <v>182</v>
      </c>
      <c r="H165" s="363" t="s">
        <v>3386</v>
      </c>
      <c r="I165" s="477" t="s">
        <v>3387</v>
      </c>
      <c r="J165" s="364" t="s">
        <v>2829</v>
      </c>
      <c r="K165" s="365" t="s">
        <v>2831</v>
      </c>
      <c r="L165" s="432"/>
      <c r="N165" s="464">
        <f>[1]pdc2019!$N165</f>
        <v>1166552.2</v>
      </c>
      <c r="O165" s="464">
        <f>[1]pdc2019!$O165</f>
        <v>1485000</v>
      </c>
      <c r="P165" s="464">
        <f>[1]pdc2019!$P165</f>
        <v>1485000</v>
      </c>
      <c r="Q165" s="464">
        <f>[1]pdc2019!$V165</f>
        <v>1749000</v>
      </c>
      <c r="R165" s="464">
        <f>[1]pdc2019!$AB165</f>
        <v>1837200</v>
      </c>
      <c r="S165" s="464">
        <f>[1]pdc2019!$AE165</f>
        <v>1898000</v>
      </c>
      <c r="T165" s="507">
        <f t="shared" si="14"/>
        <v>582447.80000000005</v>
      </c>
      <c r="U165" s="505">
        <f t="shared" si="15"/>
        <v>0.49928995890625388</v>
      </c>
      <c r="V165" s="507">
        <f t="shared" si="12"/>
        <v>264000</v>
      </c>
      <c r="W165" s="505">
        <f t="shared" si="13"/>
        <v>0.17777777777777778</v>
      </c>
      <c r="X165" s="507">
        <f t="shared" si="16"/>
        <v>264000</v>
      </c>
      <c r="Y165" s="505">
        <f t="shared" si="17"/>
        <v>0.17777777777777778</v>
      </c>
      <c r="AA165" s="508"/>
      <c r="AB165" s="508"/>
      <c r="AC165" s="508"/>
      <c r="AD165" s="508"/>
      <c r="AE165" s="508"/>
      <c r="AF165" s="508"/>
      <c r="AG165" s="508"/>
      <c r="AH165" s="508"/>
      <c r="AI165" s="508"/>
      <c r="AJ165" s="508"/>
      <c r="AK165" s="508"/>
    </row>
    <row r="166" spans="1:37" ht="42">
      <c r="A166" s="381" t="s">
        <v>6023</v>
      </c>
      <c r="B166" s="421" t="s">
        <v>2575</v>
      </c>
      <c r="C166" s="422" t="s">
        <v>3142</v>
      </c>
      <c r="D166" s="422" t="s">
        <v>2446</v>
      </c>
      <c r="E166" s="423" t="s">
        <v>6024</v>
      </c>
      <c r="F166" s="423" t="s">
        <v>6025</v>
      </c>
      <c r="G166" s="424" t="s">
        <v>184</v>
      </c>
      <c r="H166" s="424" t="s">
        <v>3676</v>
      </c>
      <c r="I166" s="431" t="s">
        <v>1973</v>
      </c>
      <c r="J166" s="426" t="s">
        <v>2829</v>
      </c>
      <c r="K166" s="365" t="s">
        <v>2831</v>
      </c>
      <c r="L166" s="398" t="s">
        <v>2596</v>
      </c>
      <c r="N166" s="464">
        <f>[1]pdc2019!$N166</f>
        <v>0</v>
      </c>
      <c r="O166" s="464">
        <f>[1]pdc2019!$O166</f>
        <v>15000</v>
      </c>
      <c r="P166" s="464">
        <f>[1]pdc2019!$P166</f>
        <v>2433.0666666666666</v>
      </c>
      <c r="Q166" s="464">
        <f>[1]pdc2019!$V166</f>
        <v>15000</v>
      </c>
      <c r="R166" s="464">
        <f>[1]pdc2019!$AB166</f>
        <v>15000</v>
      </c>
      <c r="S166" s="464">
        <f>[1]pdc2019!$AE166</f>
        <v>15000</v>
      </c>
      <c r="T166" s="507"/>
      <c r="U166" s="505"/>
      <c r="V166" s="507"/>
      <c r="W166" s="505"/>
      <c r="X166" s="507"/>
      <c r="Y166" s="505"/>
      <c r="AA166" s="508"/>
      <c r="AB166" s="508"/>
      <c r="AC166" s="508"/>
      <c r="AD166" s="508"/>
      <c r="AE166" s="508"/>
      <c r="AF166" s="508"/>
      <c r="AG166" s="508"/>
      <c r="AH166" s="508"/>
      <c r="AI166" s="508"/>
      <c r="AJ166" s="508"/>
      <c r="AK166" s="508"/>
    </row>
    <row r="167" spans="1:37" ht="21">
      <c r="A167" s="399" t="s">
        <v>2587</v>
      </c>
      <c r="B167" s="400" t="s">
        <v>2588</v>
      </c>
      <c r="C167" s="401" t="s">
        <v>3139</v>
      </c>
      <c r="D167" s="401" t="s">
        <v>3140</v>
      </c>
      <c r="E167" s="358" t="s">
        <v>4509</v>
      </c>
      <c r="F167" s="358" t="s">
        <v>4510</v>
      </c>
      <c r="G167" s="359"/>
      <c r="H167" s="359"/>
      <c r="I167" s="402"/>
      <c r="J167" s="360"/>
      <c r="K167" s="361"/>
      <c r="L167" s="403"/>
      <c r="N167" s="464">
        <f>[1]pdc2019!$N167</f>
        <v>0</v>
      </c>
      <c r="O167" s="464">
        <f>[1]pdc2019!$O167</f>
        <v>0</v>
      </c>
      <c r="P167" s="464">
        <f>[1]pdc2019!$P167</f>
        <v>0</v>
      </c>
      <c r="Q167" s="464">
        <f>[1]pdc2019!$V167</f>
        <v>0</v>
      </c>
      <c r="R167" s="464">
        <f>[1]pdc2019!$AB167</f>
        <v>0</v>
      </c>
      <c r="S167" s="464">
        <f>[1]pdc2019!$AE167</f>
        <v>0</v>
      </c>
      <c r="T167" s="507">
        <f t="shared" si="14"/>
        <v>0</v>
      </c>
      <c r="U167" s="505" t="str">
        <f t="shared" si="15"/>
        <v/>
      </c>
      <c r="V167" s="507">
        <f t="shared" si="12"/>
        <v>0</v>
      </c>
      <c r="W167" s="505" t="str">
        <f t="shared" si="13"/>
        <v/>
      </c>
      <c r="X167" s="507">
        <f t="shared" si="16"/>
        <v>0</v>
      </c>
      <c r="Y167" s="505" t="str">
        <f t="shared" si="17"/>
        <v/>
      </c>
      <c r="AA167" s="508"/>
      <c r="AB167" s="508"/>
      <c r="AC167" s="508"/>
      <c r="AD167" s="508"/>
      <c r="AE167" s="508"/>
      <c r="AF167" s="508"/>
      <c r="AG167" s="508"/>
      <c r="AH167" s="508"/>
      <c r="AI167" s="508"/>
      <c r="AJ167" s="508"/>
      <c r="AK167" s="508"/>
    </row>
    <row r="168" spans="1:37" ht="21">
      <c r="A168" s="404" t="s">
        <v>2591</v>
      </c>
      <c r="B168" s="405" t="s">
        <v>2588</v>
      </c>
      <c r="C168" s="406" t="s">
        <v>3141</v>
      </c>
      <c r="D168" s="406" t="s">
        <v>3140</v>
      </c>
      <c r="E168" s="362" t="s">
        <v>2590</v>
      </c>
      <c r="F168" s="362" t="s">
        <v>2589</v>
      </c>
      <c r="G168" s="363"/>
      <c r="H168" s="363"/>
      <c r="I168" s="414"/>
      <c r="J168" s="364"/>
      <c r="K168" s="365"/>
      <c r="N168" s="464">
        <f>[1]pdc2019!$N168</f>
        <v>0</v>
      </c>
      <c r="O168" s="464">
        <f>[1]pdc2019!$O168</f>
        <v>0</v>
      </c>
      <c r="P168" s="464">
        <f>[1]pdc2019!$P168</f>
        <v>0</v>
      </c>
      <c r="Q168" s="464">
        <f>[1]pdc2019!$V168</f>
        <v>0</v>
      </c>
      <c r="R168" s="464">
        <f>[1]pdc2019!$AB168</f>
        <v>0</v>
      </c>
      <c r="S168" s="464">
        <f>[1]pdc2019!$AE168</f>
        <v>0</v>
      </c>
      <c r="T168" s="507">
        <f t="shared" si="14"/>
        <v>0</v>
      </c>
      <c r="U168" s="505" t="str">
        <f t="shared" si="15"/>
        <v/>
      </c>
      <c r="V168" s="507">
        <f t="shared" si="12"/>
        <v>0</v>
      </c>
      <c r="W168" s="505" t="str">
        <f t="shared" si="13"/>
        <v/>
      </c>
      <c r="X168" s="507">
        <f t="shared" si="16"/>
        <v>0</v>
      </c>
      <c r="Y168" s="505" t="str">
        <f t="shared" si="17"/>
        <v/>
      </c>
      <c r="AA168" s="508"/>
      <c r="AB168" s="508"/>
      <c r="AC168" s="508"/>
      <c r="AD168" s="508"/>
      <c r="AE168" s="508"/>
      <c r="AF168" s="508"/>
      <c r="AG168" s="508"/>
      <c r="AH168" s="508"/>
      <c r="AI168" s="508"/>
      <c r="AJ168" s="508"/>
      <c r="AK168" s="508"/>
    </row>
    <row r="169" spans="1:37" ht="21">
      <c r="A169" s="381" t="s">
        <v>2592</v>
      </c>
      <c r="B169" s="412" t="s">
        <v>2588</v>
      </c>
      <c r="C169" s="413" t="s">
        <v>3141</v>
      </c>
      <c r="D169" s="413" t="s">
        <v>3138</v>
      </c>
      <c r="E169" s="366" t="s">
        <v>2053</v>
      </c>
      <c r="F169" s="366" t="s">
        <v>2052</v>
      </c>
      <c r="G169" s="363" t="s">
        <v>1335</v>
      </c>
      <c r="H169" s="363" t="s">
        <v>4863</v>
      </c>
      <c r="I169" s="414" t="s">
        <v>2054</v>
      </c>
      <c r="J169" s="364" t="s">
        <v>2582</v>
      </c>
      <c r="K169" s="365" t="s">
        <v>3532</v>
      </c>
      <c r="L169" s="398" t="s">
        <v>2055</v>
      </c>
      <c r="N169" s="464">
        <f>[1]pdc2019!$N169</f>
        <v>823350.77</v>
      </c>
      <c r="O169" s="464">
        <f>[1]pdc2019!$O169</f>
        <v>870000</v>
      </c>
      <c r="P169" s="464">
        <f>[1]pdc2019!$P169</f>
        <v>835273.17333333334</v>
      </c>
      <c r="Q169" s="464">
        <f>[1]pdc2019!$V169</f>
        <v>870000</v>
      </c>
      <c r="R169" s="464">
        <f>[1]pdc2019!$AB169</f>
        <v>870000</v>
      </c>
      <c r="S169" s="464">
        <f>[1]pdc2019!$AE169</f>
        <v>870000</v>
      </c>
      <c r="T169" s="507">
        <f t="shared" si="14"/>
        <v>46649.229999999981</v>
      </c>
      <c r="U169" s="505">
        <f t="shared" si="15"/>
        <v>5.6657783899321523E-2</v>
      </c>
      <c r="V169" s="507">
        <f t="shared" si="12"/>
        <v>0</v>
      </c>
      <c r="W169" s="505">
        <f t="shared" si="13"/>
        <v>0</v>
      </c>
      <c r="X169" s="507">
        <f t="shared" si="16"/>
        <v>34726.82666666666</v>
      </c>
      <c r="Y169" s="505">
        <f t="shared" si="17"/>
        <v>4.1575412422359924E-2</v>
      </c>
      <c r="AA169" s="508"/>
      <c r="AB169" s="508"/>
      <c r="AC169" s="508"/>
      <c r="AD169" s="508"/>
      <c r="AE169" s="508"/>
      <c r="AF169" s="508"/>
      <c r="AG169" s="508"/>
      <c r="AH169" s="508"/>
      <c r="AI169" s="508"/>
      <c r="AJ169" s="508"/>
      <c r="AK169" s="508"/>
    </row>
    <row r="170" spans="1:37" ht="21">
      <c r="A170" s="381" t="s">
        <v>2057</v>
      </c>
      <c r="B170" s="412" t="s">
        <v>2588</v>
      </c>
      <c r="C170" s="413" t="s">
        <v>3141</v>
      </c>
      <c r="D170" s="413" t="s">
        <v>3148</v>
      </c>
      <c r="E170" s="366" t="s">
        <v>2059</v>
      </c>
      <c r="F170" s="366" t="s">
        <v>2058</v>
      </c>
      <c r="G170" s="363" t="s">
        <v>1335</v>
      </c>
      <c r="H170" s="363" t="s">
        <v>4863</v>
      </c>
      <c r="I170" s="414" t="s">
        <v>2054</v>
      </c>
      <c r="J170" s="364" t="s">
        <v>2582</v>
      </c>
      <c r="K170" s="365" t="s">
        <v>3532</v>
      </c>
      <c r="L170" s="398" t="s">
        <v>2055</v>
      </c>
      <c r="N170" s="464">
        <f>[1]pdc2019!$N170</f>
        <v>114335.12</v>
      </c>
      <c r="O170" s="464">
        <f>[1]pdc2019!$O170</f>
        <v>121000</v>
      </c>
      <c r="P170" s="464">
        <f>[1]pdc2019!$P170</f>
        <v>117351.05333333333</v>
      </c>
      <c r="Q170" s="464">
        <f>[1]pdc2019!$V170</f>
        <v>121000</v>
      </c>
      <c r="R170" s="464">
        <f>[1]pdc2019!$AB170</f>
        <v>121000</v>
      </c>
      <c r="S170" s="464">
        <f>[1]pdc2019!$AE170</f>
        <v>121000</v>
      </c>
      <c r="T170" s="507">
        <f t="shared" si="14"/>
        <v>6664.8800000000047</v>
      </c>
      <c r="U170" s="505">
        <f t="shared" si="15"/>
        <v>5.8292500152184255E-2</v>
      </c>
      <c r="V170" s="507">
        <f t="shared" si="12"/>
        <v>0</v>
      </c>
      <c r="W170" s="505">
        <f t="shared" si="13"/>
        <v>0</v>
      </c>
      <c r="X170" s="507">
        <f t="shared" si="16"/>
        <v>3648.9466666666704</v>
      </c>
      <c r="Y170" s="505">
        <f t="shared" si="17"/>
        <v>3.109428132955833E-2</v>
      </c>
      <c r="AA170" s="508"/>
      <c r="AB170" s="508"/>
      <c r="AC170" s="508"/>
      <c r="AD170" s="508"/>
      <c r="AE170" s="508"/>
      <c r="AF170" s="508"/>
      <c r="AG170" s="508"/>
      <c r="AH170" s="508"/>
      <c r="AI170" s="508"/>
      <c r="AJ170" s="508"/>
      <c r="AK170" s="508"/>
    </row>
    <row r="171" spans="1:37" ht="21">
      <c r="A171" s="404" t="s">
        <v>2060</v>
      </c>
      <c r="B171" s="405" t="s">
        <v>2588</v>
      </c>
      <c r="C171" s="406" t="s">
        <v>3142</v>
      </c>
      <c r="D171" s="406" t="s">
        <v>3140</v>
      </c>
      <c r="E171" s="362" t="s">
        <v>2061</v>
      </c>
      <c r="F171" s="362" t="s">
        <v>4341</v>
      </c>
      <c r="G171" s="363"/>
      <c r="H171" s="363"/>
      <c r="I171" s="414"/>
      <c r="J171" s="364"/>
      <c r="K171" s="365"/>
      <c r="N171" s="464">
        <f>[1]pdc2019!$N171</f>
        <v>0</v>
      </c>
      <c r="O171" s="464">
        <f>[1]pdc2019!$O171</f>
        <v>0</v>
      </c>
      <c r="P171" s="464">
        <f>[1]pdc2019!$P171</f>
        <v>0</v>
      </c>
      <c r="Q171" s="464">
        <f>[1]pdc2019!$V171</f>
        <v>0</v>
      </c>
      <c r="R171" s="464">
        <f>[1]pdc2019!$AB171</f>
        <v>0</v>
      </c>
      <c r="S171" s="464">
        <f>[1]pdc2019!$AE171</f>
        <v>0</v>
      </c>
      <c r="T171" s="507">
        <f t="shared" si="14"/>
        <v>0</v>
      </c>
      <c r="U171" s="505" t="str">
        <f t="shared" si="15"/>
        <v/>
      </c>
      <c r="V171" s="507">
        <f t="shared" si="12"/>
        <v>0</v>
      </c>
      <c r="W171" s="505" t="str">
        <f t="shared" si="13"/>
        <v/>
      </c>
      <c r="X171" s="507">
        <f t="shared" si="16"/>
        <v>0</v>
      </c>
      <c r="Y171" s="505" t="str">
        <f t="shared" si="17"/>
        <v/>
      </c>
      <c r="AA171" s="508"/>
      <c r="AB171" s="508"/>
      <c r="AC171" s="508"/>
      <c r="AD171" s="508"/>
      <c r="AE171" s="508"/>
      <c r="AF171" s="508"/>
      <c r="AG171" s="508"/>
      <c r="AH171" s="508"/>
      <c r="AI171" s="508"/>
      <c r="AJ171" s="508"/>
      <c r="AK171" s="508"/>
    </row>
    <row r="172" spans="1:37" ht="21">
      <c r="A172" s="381" t="s">
        <v>2062</v>
      </c>
      <c r="B172" s="412" t="s">
        <v>2588</v>
      </c>
      <c r="C172" s="413" t="s">
        <v>3142</v>
      </c>
      <c r="D172" s="413" t="s">
        <v>3138</v>
      </c>
      <c r="E172" s="366" t="s">
        <v>2061</v>
      </c>
      <c r="F172" s="366" t="s">
        <v>4341</v>
      </c>
      <c r="G172" s="363" t="s">
        <v>128</v>
      </c>
      <c r="H172" s="363" t="s">
        <v>193</v>
      </c>
      <c r="I172" s="414" t="s">
        <v>3420</v>
      </c>
      <c r="J172" s="364" t="s">
        <v>2865</v>
      </c>
      <c r="K172" s="365" t="s">
        <v>2866</v>
      </c>
      <c r="L172" s="398" t="s">
        <v>2055</v>
      </c>
      <c r="N172" s="464">
        <f>[1]pdc2019!$N172</f>
        <v>60000</v>
      </c>
      <c r="O172" s="464">
        <f>[1]pdc2019!$O172</f>
        <v>50000</v>
      </c>
      <c r="P172" s="464">
        <f>[1]pdc2019!$P172</f>
        <v>60000</v>
      </c>
      <c r="Q172" s="464">
        <f>[1]pdc2019!$V172</f>
        <v>60000</v>
      </c>
      <c r="R172" s="464">
        <f>[1]pdc2019!$AB172</f>
        <v>50000</v>
      </c>
      <c r="S172" s="464">
        <f>[1]pdc2019!$AE172</f>
        <v>50000</v>
      </c>
      <c r="T172" s="507">
        <f t="shared" si="14"/>
        <v>0</v>
      </c>
      <c r="U172" s="505">
        <f t="shared" si="15"/>
        <v>0</v>
      </c>
      <c r="V172" s="507">
        <f t="shared" si="12"/>
        <v>10000</v>
      </c>
      <c r="W172" s="505">
        <f t="shared" si="13"/>
        <v>0.2</v>
      </c>
      <c r="X172" s="507">
        <f t="shared" si="16"/>
        <v>0</v>
      </c>
      <c r="Y172" s="505">
        <f t="shared" si="17"/>
        <v>0</v>
      </c>
      <c r="AA172" s="508"/>
      <c r="AB172" s="508"/>
      <c r="AC172" s="508"/>
      <c r="AD172" s="508"/>
      <c r="AE172" s="508"/>
      <c r="AF172" s="508"/>
      <c r="AG172" s="508"/>
      <c r="AH172" s="508"/>
      <c r="AI172" s="508"/>
      <c r="AJ172" s="508"/>
      <c r="AK172" s="508"/>
    </row>
    <row r="173" spans="1:37" ht="21">
      <c r="A173" s="404" t="s">
        <v>2063</v>
      </c>
      <c r="B173" s="405" t="s">
        <v>2588</v>
      </c>
      <c r="C173" s="406" t="s">
        <v>2117</v>
      </c>
      <c r="D173" s="406" t="s">
        <v>3140</v>
      </c>
      <c r="E173" s="362" t="s">
        <v>2065</v>
      </c>
      <c r="F173" s="362" t="s">
        <v>2064</v>
      </c>
      <c r="G173" s="363"/>
      <c r="H173" s="363"/>
      <c r="I173" s="414"/>
      <c r="J173" s="364"/>
      <c r="K173" s="365"/>
      <c r="N173" s="464">
        <f>[1]pdc2019!$N173</f>
        <v>0</v>
      </c>
      <c r="O173" s="464">
        <f>[1]pdc2019!$O173</f>
        <v>0</v>
      </c>
      <c r="P173" s="464">
        <f>[1]pdc2019!$P173</f>
        <v>0</v>
      </c>
      <c r="Q173" s="464">
        <f>[1]pdc2019!$V173</f>
        <v>0</v>
      </c>
      <c r="R173" s="464">
        <f>[1]pdc2019!$AB173</f>
        <v>0</v>
      </c>
      <c r="S173" s="464">
        <f>[1]pdc2019!$AE173</f>
        <v>0</v>
      </c>
      <c r="T173" s="507">
        <f t="shared" si="14"/>
        <v>0</v>
      </c>
      <c r="U173" s="505" t="str">
        <f t="shared" si="15"/>
        <v/>
      </c>
      <c r="V173" s="507">
        <f t="shared" si="12"/>
        <v>0</v>
      </c>
      <c r="W173" s="505" t="str">
        <f t="shared" si="13"/>
        <v/>
      </c>
      <c r="X173" s="507">
        <f t="shared" si="16"/>
        <v>0</v>
      </c>
      <c r="Y173" s="505" t="str">
        <f t="shared" si="17"/>
        <v/>
      </c>
      <c r="AA173" s="508"/>
      <c r="AB173" s="508"/>
      <c r="AC173" s="508"/>
      <c r="AD173" s="508"/>
      <c r="AE173" s="508"/>
      <c r="AF173" s="508"/>
      <c r="AG173" s="508"/>
      <c r="AH173" s="508"/>
      <c r="AI173" s="508"/>
      <c r="AJ173" s="508"/>
      <c r="AK173" s="508"/>
    </row>
    <row r="174" spans="1:37" ht="21">
      <c r="A174" s="381" t="s">
        <v>2066</v>
      </c>
      <c r="B174" s="412" t="s">
        <v>2588</v>
      </c>
      <c r="C174" s="413" t="s">
        <v>2117</v>
      </c>
      <c r="D174" s="413" t="s">
        <v>3138</v>
      </c>
      <c r="E174" s="366" t="s">
        <v>2065</v>
      </c>
      <c r="F174" s="366" t="s">
        <v>2064</v>
      </c>
      <c r="G174" s="363" t="s">
        <v>1340</v>
      </c>
      <c r="H174" s="363" t="s">
        <v>4864</v>
      </c>
      <c r="I174" s="414" t="s">
        <v>3421</v>
      </c>
      <c r="J174" s="364" t="s">
        <v>2582</v>
      </c>
      <c r="K174" s="365" t="s">
        <v>3532</v>
      </c>
      <c r="L174" s="398" t="s">
        <v>2055</v>
      </c>
      <c r="N174" s="464">
        <f>[1]pdc2019!$N174</f>
        <v>0</v>
      </c>
      <c r="O174" s="464">
        <f>[1]pdc2019!$O174</f>
        <v>0</v>
      </c>
      <c r="P174" s="464">
        <f>[1]pdc2019!$P174</f>
        <v>0</v>
      </c>
      <c r="Q174" s="464">
        <f>[1]pdc2019!$V174</f>
        <v>0</v>
      </c>
      <c r="R174" s="464">
        <f>[1]pdc2019!$AB174</f>
        <v>0</v>
      </c>
      <c r="S174" s="464">
        <f>[1]pdc2019!$AE174</f>
        <v>0</v>
      </c>
      <c r="T174" s="507">
        <f t="shared" si="14"/>
        <v>0</v>
      </c>
      <c r="U174" s="505" t="str">
        <f t="shared" si="15"/>
        <v/>
      </c>
      <c r="V174" s="507">
        <f t="shared" si="12"/>
        <v>0</v>
      </c>
      <c r="W174" s="505" t="str">
        <f t="shared" si="13"/>
        <v/>
      </c>
      <c r="X174" s="507">
        <f t="shared" si="16"/>
        <v>0</v>
      </c>
      <c r="Y174" s="505" t="str">
        <f t="shared" si="17"/>
        <v/>
      </c>
      <c r="AA174" s="508"/>
      <c r="AB174" s="508"/>
      <c r="AC174" s="508"/>
      <c r="AD174" s="508"/>
      <c r="AE174" s="508"/>
      <c r="AF174" s="508"/>
      <c r="AG174" s="508"/>
      <c r="AH174" s="508"/>
      <c r="AI174" s="508"/>
      <c r="AJ174" s="508"/>
      <c r="AK174" s="508"/>
    </row>
    <row r="175" spans="1:37" ht="21">
      <c r="A175" s="399" t="s">
        <v>2067</v>
      </c>
      <c r="B175" s="400" t="s">
        <v>2068</v>
      </c>
      <c r="C175" s="401" t="s">
        <v>3139</v>
      </c>
      <c r="D175" s="401" t="s">
        <v>3140</v>
      </c>
      <c r="E175" s="358" t="s">
        <v>2070</v>
      </c>
      <c r="F175" s="358" t="s">
        <v>2069</v>
      </c>
      <c r="G175" s="359"/>
      <c r="H175" s="359"/>
      <c r="I175" s="402"/>
      <c r="J175" s="360"/>
      <c r="K175" s="361"/>
      <c r="L175" s="403"/>
      <c r="N175" s="464">
        <f>[1]pdc2019!$N175</f>
        <v>0</v>
      </c>
      <c r="O175" s="464">
        <f>[1]pdc2019!$O175</f>
        <v>0</v>
      </c>
      <c r="P175" s="464">
        <f>[1]pdc2019!$P175</f>
        <v>0</v>
      </c>
      <c r="Q175" s="464">
        <f>[1]pdc2019!$V175</f>
        <v>0</v>
      </c>
      <c r="R175" s="464">
        <f>[1]pdc2019!$AB175</f>
        <v>0</v>
      </c>
      <c r="S175" s="464">
        <f>[1]pdc2019!$AE175</f>
        <v>0</v>
      </c>
      <c r="T175" s="507">
        <f t="shared" si="14"/>
        <v>0</v>
      </c>
      <c r="U175" s="505" t="str">
        <f t="shared" si="15"/>
        <v/>
      </c>
      <c r="V175" s="507">
        <f t="shared" si="12"/>
        <v>0</v>
      </c>
      <c r="W175" s="505" t="str">
        <f t="shared" si="13"/>
        <v/>
      </c>
      <c r="X175" s="507">
        <f t="shared" si="16"/>
        <v>0</v>
      </c>
      <c r="Y175" s="505" t="str">
        <f t="shared" si="17"/>
        <v/>
      </c>
      <c r="AA175" s="508"/>
      <c r="AB175" s="508"/>
      <c r="AC175" s="508"/>
      <c r="AD175" s="508"/>
      <c r="AE175" s="508"/>
      <c r="AF175" s="508"/>
      <c r="AG175" s="508"/>
      <c r="AH175" s="508"/>
      <c r="AI175" s="508"/>
      <c r="AJ175" s="508"/>
      <c r="AK175" s="508"/>
    </row>
    <row r="176" spans="1:37" ht="21">
      <c r="A176" s="404" t="s">
        <v>2071</v>
      </c>
      <c r="B176" s="405" t="s">
        <v>2068</v>
      </c>
      <c r="C176" s="406" t="s">
        <v>3141</v>
      </c>
      <c r="D176" s="406" t="s">
        <v>3140</v>
      </c>
      <c r="E176" s="362" t="s">
        <v>2070</v>
      </c>
      <c r="F176" s="362" t="s">
        <v>2069</v>
      </c>
      <c r="G176" s="363"/>
      <c r="H176" s="363"/>
      <c r="I176" s="414"/>
      <c r="J176" s="364"/>
      <c r="K176" s="365"/>
      <c r="N176" s="464">
        <f>[1]pdc2019!$N176</f>
        <v>0</v>
      </c>
      <c r="O176" s="464">
        <f>[1]pdc2019!$O176</f>
        <v>0</v>
      </c>
      <c r="P176" s="464">
        <f>[1]pdc2019!$P176</f>
        <v>0</v>
      </c>
      <c r="Q176" s="464">
        <f>[1]pdc2019!$V176</f>
        <v>0</v>
      </c>
      <c r="R176" s="464">
        <f>[1]pdc2019!$AB176</f>
        <v>0</v>
      </c>
      <c r="S176" s="464">
        <f>[1]pdc2019!$AE176</f>
        <v>0</v>
      </c>
      <c r="T176" s="507">
        <f t="shared" si="14"/>
        <v>0</v>
      </c>
      <c r="U176" s="505" t="str">
        <f t="shared" si="15"/>
        <v/>
      </c>
      <c r="V176" s="507">
        <f t="shared" si="12"/>
        <v>0</v>
      </c>
      <c r="W176" s="505" t="str">
        <f t="shared" si="13"/>
        <v/>
      </c>
      <c r="X176" s="507">
        <f t="shared" si="16"/>
        <v>0</v>
      </c>
      <c r="Y176" s="505" t="str">
        <f t="shared" si="17"/>
        <v/>
      </c>
      <c r="AA176" s="508"/>
      <c r="AB176" s="508"/>
      <c r="AC176" s="508"/>
      <c r="AD176" s="508"/>
      <c r="AE176" s="508"/>
      <c r="AF176" s="508"/>
      <c r="AG176" s="508"/>
      <c r="AH176" s="508"/>
      <c r="AI176" s="508"/>
      <c r="AJ176" s="508"/>
      <c r="AK176" s="508"/>
    </row>
    <row r="177" spans="1:37" ht="31.5">
      <c r="A177" s="381" t="s">
        <v>4378</v>
      </c>
      <c r="B177" s="412" t="s">
        <v>2068</v>
      </c>
      <c r="C177" s="413" t="s">
        <v>3141</v>
      </c>
      <c r="D177" s="413" t="s">
        <v>3058</v>
      </c>
      <c r="E177" s="366" t="s">
        <v>4379</v>
      </c>
      <c r="F177" s="366" t="s">
        <v>4380</v>
      </c>
      <c r="G177" s="363" t="s">
        <v>1337</v>
      </c>
      <c r="H177" s="363" t="s">
        <v>4865</v>
      </c>
      <c r="I177" s="414" t="s">
        <v>3237</v>
      </c>
      <c r="J177" s="364" t="s">
        <v>2582</v>
      </c>
      <c r="K177" s="365" t="s">
        <v>3532</v>
      </c>
      <c r="L177" s="398" t="s">
        <v>2055</v>
      </c>
      <c r="N177" s="464">
        <f>[1]pdc2019!$N177</f>
        <v>174913.29</v>
      </c>
      <c r="O177" s="464">
        <f>[1]pdc2019!$O177</f>
        <v>160000</v>
      </c>
      <c r="P177" s="464">
        <f>[1]pdc2019!$P177</f>
        <v>160000</v>
      </c>
      <c r="Q177" s="464">
        <f>[1]pdc2019!$V177</f>
        <v>300000</v>
      </c>
      <c r="R177" s="464">
        <f>[1]pdc2019!$AB177</f>
        <v>300000</v>
      </c>
      <c r="S177" s="464">
        <f>[1]pdc2019!$AE177</f>
        <v>300000</v>
      </c>
      <c r="T177" s="507">
        <f t="shared" si="14"/>
        <v>125086.70999999999</v>
      </c>
      <c r="U177" s="505">
        <f t="shared" si="15"/>
        <v>0.71513553944357222</v>
      </c>
      <c r="V177" s="507">
        <f t="shared" si="12"/>
        <v>140000</v>
      </c>
      <c r="W177" s="505">
        <f t="shared" si="13"/>
        <v>0.875</v>
      </c>
      <c r="X177" s="507">
        <f t="shared" si="16"/>
        <v>140000</v>
      </c>
      <c r="Y177" s="505">
        <f t="shared" si="17"/>
        <v>0.875</v>
      </c>
      <c r="AA177" s="508"/>
      <c r="AB177" s="508"/>
      <c r="AC177" s="508"/>
      <c r="AD177" s="508"/>
      <c r="AE177" s="508"/>
      <c r="AF177" s="508"/>
      <c r="AG177" s="508"/>
      <c r="AH177" s="508"/>
      <c r="AI177" s="508"/>
      <c r="AJ177" s="508"/>
      <c r="AK177" s="508"/>
    </row>
    <row r="178" spans="1:37" ht="21">
      <c r="A178" s="381" t="s">
        <v>2072</v>
      </c>
      <c r="B178" s="412" t="s">
        <v>2068</v>
      </c>
      <c r="C178" s="413" t="s">
        <v>3141</v>
      </c>
      <c r="D178" s="413" t="s">
        <v>3138</v>
      </c>
      <c r="E178" s="366" t="s">
        <v>3422</v>
      </c>
      <c r="F178" s="366" t="s">
        <v>4511</v>
      </c>
      <c r="G178" s="363" t="s">
        <v>1339</v>
      </c>
      <c r="H178" s="363" t="s">
        <v>4866</v>
      </c>
      <c r="I178" s="414" t="s">
        <v>3239</v>
      </c>
      <c r="J178" s="364" t="s">
        <v>2582</v>
      </c>
      <c r="K178" s="365" t="s">
        <v>3532</v>
      </c>
      <c r="L178" s="398" t="s">
        <v>2055</v>
      </c>
      <c r="N178" s="464">
        <f>[1]pdc2019!$N178</f>
        <v>6888714.9199999999</v>
      </c>
      <c r="O178" s="464">
        <f>[1]pdc2019!$O178</f>
        <v>9703771.379999999</v>
      </c>
      <c r="P178" s="464">
        <f>[1]pdc2019!$P178</f>
        <v>8602392.3733333331</v>
      </c>
      <c r="Q178" s="464">
        <f>[1]pdc2019!$V178</f>
        <v>14531751.15</v>
      </c>
      <c r="R178" s="464">
        <f>[1]pdc2019!$AB178</f>
        <v>14632662.74</v>
      </c>
      <c r="S178" s="464">
        <f>[1]pdc2019!$AE178</f>
        <v>14632662.74</v>
      </c>
      <c r="T178" s="507">
        <f t="shared" si="14"/>
        <v>7643036.2300000004</v>
      </c>
      <c r="U178" s="505">
        <f t="shared" si="15"/>
        <v>1.1095010199667257</v>
      </c>
      <c r="V178" s="507">
        <f t="shared" si="12"/>
        <v>4827979.7700000014</v>
      </c>
      <c r="W178" s="505">
        <f t="shared" si="13"/>
        <v>0.49753643000604181</v>
      </c>
      <c r="X178" s="507">
        <f t="shared" si="16"/>
        <v>5929358.7766666673</v>
      </c>
      <c r="Y178" s="505">
        <f t="shared" si="17"/>
        <v>0.68926858010420022</v>
      </c>
      <c r="AA178" s="508"/>
      <c r="AB178" s="508"/>
      <c r="AC178" s="508"/>
      <c r="AD178" s="508"/>
      <c r="AE178" s="508"/>
      <c r="AF178" s="508"/>
      <c r="AG178" s="508"/>
      <c r="AH178" s="508"/>
      <c r="AI178" s="508"/>
      <c r="AJ178" s="508"/>
      <c r="AK178" s="508"/>
    </row>
    <row r="179" spans="1:37" ht="31.5">
      <c r="A179" s="381" t="s">
        <v>4381</v>
      </c>
      <c r="B179" s="412" t="s">
        <v>2068</v>
      </c>
      <c r="C179" s="413" t="s">
        <v>3141</v>
      </c>
      <c r="D179" s="413" t="s">
        <v>1364</v>
      </c>
      <c r="E179" s="366" t="s">
        <v>4382</v>
      </c>
      <c r="F179" s="366" t="s">
        <v>4383</v>
      </c>
      <c r="G179" s="363" t="s">
        <v>1338</v>
      </c>
      <c r="H179" s="363" t="s">
        <v>4867</v>
      </c>
      <c r="I179" s="414" t="s">
        <v>4868</v>
      </c>
      <c r="J179" s="364" t="s">
        <v>2582</v>
      </c>
      <c r="K179" s="365" t="s">
        <v>3532</v>
      </c>
      <c r="L179" s="398" t="s">
        <v>2055</v>
      </c>
      <c r="N179" s="464">
        <f>[1]pdc2019!$N179</f>
        <v>0</v>
      </c>
      <c r="O179" s="464">
        <f>[1]pdc2019!$O179</f>
        <v>0</v>
      </c>
      <c r="P179" s="464">
        <f>[1]pdc2019!$P179</f>
        <v>0</v>
      </c>
      <c r="Q179" s="464">
        <f>[1]pdc2019!$V179</f>
        <v>0</v>
      </c>
      <c r="R179" s="464">
        <f>[1]pdc2019!$AB179</f>
        <v>0</v>
      </c>
      <c r="S179" s="464">
        <f>[1]pdc2019!$AE179</f>
        <v>0</v>
      </c>
      <c r="T179" s="507">
        <f t="shared" si="14"/>
        <v>0</v>
      </c>
      <c r="U179" s="505" t="str">
        <f t="shared" si="15"/>
        <v/>
      </c>
      <c r="V179" s="507">
        <f t="shared" si="12"/>
        <v>0</v>
      </c>
      <c r="W179" s="505" t="str">
        <f t="shared" si="13"/>
        <v/>
      </c>
      <c r="X179" s="507">
        <f t="shared" si="16"/>
        <v>0</v>
      </c>
      <c r="Y179" s="505" t="str">
        <f t="shared" si="17"/>
        <v/>
      </c>
      <c r="AA179" s="508"/>
      <c r="AB179" s="508"/>
      <c r="AC179" s="508"/>
      <c r="AD179" s="508"/>
      <c r="AE179" s="508"/>
      <c r="AF179" s="508"/>
      <c r="AG179" s="508"/>
      <c r="AH179" s="508"/>
      <c r="AI179" s="508"/>
      <c r="AJ179" s="508"/>
      <c r="AK179" s="508"/>
    </row>
    <row r="180" spans="1:37" ht="21">
      <c r="A180" s="381" t="s">
        <v>2073</v>
      </c>
      <c r="B180" s="412" t="s">
        <v>2068</v>
      </c>
      <c r="C180" s="413" t="s">
        <v>3141</v>
      </c>
      <c r="D180" s="413" t="s">
        <v>3148</v>
      </c>
      <c r="E180" s="366" t="s">
        <v>4384</v>
      </c>
      <c r="F180" s="366" t="s">
        <v>4385</v>
      </c>
      <c r="G180" s="363" t="s">
        <v>1340</v>
      </c>
      <c r="H180" s="363" t="s">
        <v>4864</v>
      </c>
      <c r="I180" s="414" t="s">
        <v>3421</v>
      </c>
      <c r="J180" s="364" t="s">
        <v>2582</v>
      </c>
      <c r="K180" s="365" t="s">
        <v>3532</v>
      </c>
      <c r="L180" s="398" t="s">
        <v>2055</v>
      </c>
      <c r="N180" s="464">
        <f>[1]pdc2019!$N180</f>
        <v>7909723.5699999994</v>
      </c>
      <c r="O180" s="464">
        <f>[1]pdc2019!$O180</f>
        <v>10843360.060000001</v>
      </c>
      <c r="P180" s="464">
        <f>[1]pdc2019!$P180</f>
        <v>10142067.413333332</v>
      </c>
      <c r="Q180" s="464">
        <f>[1]pdc2019!$V180</f>
        <v>10895174.189999999</v>
      </c>
      <c r="R180" s="464">
        <f>[1]pdc2019!$AB180</f>
        <v>11144262.6</v>
      </c>
      <c r="S180" s="464">
        <f>[1]pdc2019!$AE180</f>
        <v>11144262.6</v>
      </c>
      <c r="T180" s="507">
        <f t="shared" si="14"/>
        <v>2985450.62</v>
      </c>
      <c r="U180" s="505">
        <f t="shared" si="15"/>
        <v>0.37744057596692981</v>
      </c>
      <c r="V180" s="507">
        <f t="shared" si="12"/>
        <v>51814.129999998957</v>
      </c>
      <c r="W180" s="505">
        <f t="shared" si="13"/>
        <v>4.7784201311488091E-3</v>
      </c>
      <c r="X180" s="507">
        <f t="shared" si="16"/>
        <v>753106.77666666731</v>
      </c>
      <c r="Y180" s="505">
        <f t="shared" si="17"/>
        <v>7.4255745497864747E-2</v>
      </c>
      <c r="AA180" s="508"/>
      <c r="AB180" s="508"/>
      <c r="AC180" s="508"/>
      <c r="AD180" s="508"/>
      <c r="AE180" s="508"/>
      <c r="AF180" s="508"/>
      <c r="AG180" s="508"/>
      <c r="AH180" s="508"/>
      <c r="AI180" s="508"/>
      <c r="AJ180" s="508"/>
      <c r="AK180" s="508"/>
    </row>
    <row r="181" spans="1:37" ht="52.5">
      <c r="A181" s="381" t="s">
        <v>5978</v>
      </c>
      <c r="B181" s="412" t="s">
        <v>2068</v>
      </c>
      <c r="C181" s="413" t="s">
        <v>3141</v>
      </c>
      <c r="D181" s="413" t="s">
        <v>1387</v>
      </c>
      <c r="E181" s="366" t="s">
        <v>5979</v>
      </c>
      <c r="F181" s="366" t="s">
        <v>5980</v>
      </c>
      <c r="G181" s="363" t="s">
        <v>42</v>
      </c>
      <c r="H181" s="363" t="s">
        <v>2740</v>
      </c>
      <c r="I181" s="414" t="s">
        <v>3401</v>
      </c>
      <c r="J181" s="364" t="s">
        <v>2006</v>
      </c>
      <c r="K181" s="365" t="s">
        <v>3533</v>
      </c>
      <c r="L181" s="398" t="s">
        <v>2055</v>
      </c>
      <c r="N181" s="464">
        <f>[1]pdc2019!$N181</f>
        <v>4773693.3099999996</v>
      </c>
      <c r="O181" s="464">
        <f>[1]pdc2019!$O181</f>
        <v>5150000</v>
      </c>
      <c r="P181" s="464">
        <f>[1]pdc2019!$P181</f>
        <v>5065115.2666666666</v>
      </c>
      <c r="Q181" s="464">
        <f>[1]pdc2019!$V181</f>
        <v>5891150</v>
      </c>
      <c r="R181" s="464">
        <f>[1]pdc2019!$AB181</f>
        <v>6131150</v>
      </c>
      <c r="S181" s="464">
        <f>[1]pdc2019!$AE181</f>
        <v>6131150</v>
      </c>
      <c r="T181" s="507">
        <f t="shared" si="14"/>
        <v>1117456.6900000004</v>
      </c>
      <c r="U181" s="505">
        <f t="shared" si="15"/>
        <v>0.23408640175084908</v>
      </c>
      <c r="V181" s="507">
        <f t="shared" si="12"/>
        <v>741150</v>
      </c>
      <c r="W181" s="505">
        <f t="shared" si="13"/>
        <v>0.14391262135922331</v>
      </c>
      <c r="X181" s="507">
        <f t="shared" si="16"/>
        <v>826034.7333333334</v>
      </c>
      <c r="Y181" s="505">
        <f t="shared" si="17"/>
        <v>0.16308310667072809</v>
      </c>
      <c r="AA181" s="508"/>
      <c r="AB181" s="508"/>
      <c r="AC181" s="508"/>
      <c r="AD181" s="508"/>
      <c r="AE181" s="508"/>
      <c r="AF181" s="508"/>
      <c r="AG181" s="508"/>
      <c r="AH181" s="508"/>
      <c r="AI181" s="508"/>
      <c r="AJ181" s="508"/>
      <c r="AK181" s="508"/>
    </row>
    <row r="182" spans="1:37" ht="21">
      <c r="A182" s="404" t="s">
        <v>3424</v>
      </c>
      <c r="B182" s="405" t="s">
        <v>2068</v>
      </c>
      <c r="C182" s="406" t="s">
        <v>2728</v>
      </c>
      <c r="D182" s="406" t="s">
        <v>3140</v>
      </c>
      <c r="E182" s="362" t="s">
        <v>3425</v>
      </c>
      <c r="F182" s="362" t="s">
        <v>3426</v>
      </c>
      <c r="G182" s="363"/>
      <c r="H182" s="363"/>
      <c r="I182" s="414"/>
      <c r="J182" s="364"/>
      <c r="K182" s="365"/>
      <c r="N182" s="464">
        <f>[1]pdc2019!$N182</f>
        <v>0</v>
      </c>
      <c r="O182" s="464">
        <f>[1]pdc2019!$O182</f>
        <v>0</v>
      </c>
      <c r="P182" s="464">
        <f>[1]pdc2019!$P182</f>
        <v>0</v>
      </c>
      <c r="Q182" s="464">
        <f>[1]pdc2019!$V182</f>
        <v>0</v>
      </c>
      <c r="R182" s="464">
        <f>[1]pdc2019!$AB182</f>
        <v>0</v>
      </c>
      <c r="S182" s="464">
        <f>[1]pdc2019!$AE182</f>
        <v>0</v>
      </c>
      <c r="T182" s="507">
        <f t="shared" si="14"/>
        <v>0</v>
      </c>
      <c r="U182" s="505" t="str">
        <f t="shared" si="15"/>
        <v/>
      </c>
      <c r="V182" s="507">
        <f t="shared" si="12"/>
        <v>0</v>
      </c>
      <c r="W182" s="505" t="str">
        <f t="shared" si="13"/>
        <v/>
      </c>
      <c r="X182" s="507">
        <f t="shared" si="16"/>
        <v>0</v>
      </c>
      <c r="Y182" s="505" t="str">
        <f t="shared" si="17"/>
        <v/>
      </c>
      <c r="AA182" s="508"/>
      <c r="AB182" s="508"/>
      <c r="AC182" s="508"/>
      <c r="AD182" s="508"/>
      <c r="AE182" s="508"/>
      <c r="AF182" s="508"/>
      <c r="AG182" s="508"/>
      <c r="AH182" s="508"/>
      <c r="AI182" s="508"/>
      <c r="AJ182" s="508"/>
      <c r="AK182" s="508"/>
    </row>
    <row r="183" spans="1:37" ht="31.5">
      <c r="A183" s="381" t="s">
        <v>3427</v>
      </c>
      <c r="B183" s="412" t="s">
        <v>2068</v>
      </c>
      <c r="C183" s="413" t="s">
        <v>2728</v>
      </c>
      <c r="D183" s="413" t="s">
        <v>3138</v>
      </c>
      <c r="E183" s="366" t="s">
        <v>5313</v>
      </c>
      <c r="F183" s="366" t="s">
        <v>3428</v>
      </c>
      <c r="G183" s="363" t="s">
        <v>182</v>
      </c>
      <c r="H183" s="363" t="s">
        <v>3386</v>
      </c>
      <c r="I183" s="414" t="s">
        <v>3387</v>
      </c>
      <c r="J183" s="364" t="s">
        <v>2829</v>
      </c>
      <c r="K183" s="365" t="s">
        <v>2831</v>
      </c>
      <c r="L183" s="398" t="s">
        <v>2055</v>
      </c>
      <c r="N183" s="464">
        <f>[1]pdc2019!$N183</f>
        <v>1320058.6700000002</v>
      </c>
      <c r="O183" s="464">
        <f>[1]pdc2019!$O183</f>
        <v>1000000</v>
      </c>
      <c r="P183" s="464">
        <f>[1]pdc2019!$P183</f>
        <v>1000000</v>
      </c>
      <c r="Q183" s="464">
        <f>[1]pdc2019!$V183</f>
        <v>1485000</v>
      </c>
      <c r="R183" s="464">
        <f>[1]pdc2019!$AB183</f>
        <v>1485000</v>
      </c>
      <c r="S183" s="464">
        <f>[1]pdc2019!$AE183</f>
        <v>1485000</v>
      </c>
      <c r="T183" s="507">
        <f t="shared" si="14"/>
        <v>164941.32999999984</v>
      </c>
      <c r="U183" s="505">
        <f t="shared" si="15"/>
        <v>0.12494999938146675</v>
      </c>
      <c r="V183" s="507">
        <f t="shared" si="12"/>
        <v>485000</v>
      </c>
      <c r="W183" s="505">
        <f t="shared" si="13"/>
        <v>0.48499999999999999</v>
      </c>
      <c r="X183" s="507">
        <f t="shared" si="16"/>
        <v>485000</v>
      </c>
      <c r="Y183" s="505">
        <f t="shared" si="17"/>
        <v>0.48499999999999999</v>
      </c>
      <c r="AA183" s="508"/>
      <c r="AB183" s="508"/>
      <c r="AC183" s="508"/>
      <c r="AD183" s="508"/>
      <c r="AE183" s="508"/>
      <c r="AF183" s="508"/>
      <c r="AG183" s="508"/>
      <c r="AH183" s="508"/>
      <c r="AI183" s="508"/>
      <c r="AJ183" s="508"/>
      <c r="AK183" s="508"/>
    </row>
    <row r="184" spans="1:37" ht="31.5">
      <c r="A184" s="381" t="s">
        <v>3429</v>
      </c>
      <c r="B184" s="412" t="s">
        <v>2068</v>
      </c>
      <c r="C184" s="413" t="s">
        <v>2728</v>
      </c>
      <c r="D184" s="413" t="s">
        <v>2794</v>
      </c>
      <c r="E184" s="366" t="s">
        <v>5314</v>
      </c>
      <c r="F184" s="366" t="s">
        <v>4512</v>
      </c>
      <c r="G184" s="363" t="s">
        <v>1334</v>
      </c>
      <c r="H184" s="363" t="s">
        <v>4869</v>
      </c>
      <c r="I184" s="414" t="s">
        <v>3390</v>
      </c>
      <c r="J184" s="364" t="s">
        <v>2582</v>
      </c>
      <c r="K184" s="365" t="s">
        <v>3532</v>
      </c>
      <c r="L184" s="398" t="s">
        <v>1349</v>
      </c>
      <c r="N184" s="464">
        <f>[1]pdc2019!$N184</f>
        <v>3671876.49</v>
      </c>
      <c r="O184" s="464">
        <f>[1]pdc2019!$O184</f>
        <v>3671876.49</v>
      </c>
      <c r="P184" s="464">
        <f>[1]pdc2019!$P184</f>
        <v>3671876.4933333336</v>
      </c>
      <c r="Q184" s="464">
        <f>[1]pdc2019!$V184</f>
        <v>3671876.49</v>
      </c>
      <c r="R184" s="464">
        <f>[1]pdc2019!$AB184</f>
        <v>3671876.49</v>
      </c>
      <c r="S184" s="464">
        <f>[1]pdc2019!$AE184</f>
        <v>3671876.49</v>
      </c>
      <c r="T184" s="507">
        <f t="shared" si="14"/>
        <v>0</v>
      </c>
      <c r="U184" s="505">
        <f t="shared" si="15"/>
        <v>0</v>
      </c>
      <c r="V184" s="507">
        <f t="shared" si="12"/>
        <v>0</v>
      </c>
      <c r="W184" s="505">
        <f t="shared" si="13"/>
        <v>0</v>
      </c>
      <c r="X184" s="507">
        <f t="shared" si="16"/>
        <v>-3.3333334140479565E-3</v>
      </c>
      <c r="Y184" s="505">
        <f t="shared" si="17"/>
        <v>-9.0780107122338215E-10</v>
      </c>
      <c r="AA184" s="508"/>
      <c r="AB184" s="508"/>
      <c r="AC184" s="508"/>
      <c r="AD184" s="508"/>
      <c r="AE184" s="508"/>
      <c r="AF184" s="508"/>
      <c r="AG184" s="508"/>
      <c r="AH184" s="508"/>
      <c r="AI184" s="508"/>
      <c r="AJ184" s="508"/>
      <c r="AK184" s="508"/>
    </row>
    <row r="185" spans="1:37" ht="21">
      <c r="A185" s="381" t="s">
        <v>3430</v>
      </c>
      <c r="B185" s="412" t="s">
        <v>2068</v>
      </c>
      <c r="C185" s="413" t="s">
        <v>2728</v>
      </c>
      <c r="D185" s="413" t="s">
        <v>1364</v>
      </c>
      <c r="E185" s="366" t="s">
        <v>4386</v>
      </c>
      <c r="F185" s="366" t="s">
        <v>4387</v>
      </c>
      <c r="G185" s="363" t="s">
        <v>1337</v>
      </c>
      <c r="H185" s="363" t="s">
        <v>4865</v>
      </c>
      <c r="I185" s="414" t="s">
        <v>3237</v>
      </c>
      <c r="J185" s="364" t="s">
        <v>2582</v>
      </c>
      <c r="K185" s="365" t="s">
        <v>3532</v>
      </c>
      <c r="L185" s="398" t="s">
        <v>2055</v>
      </c>
      <c r="N185" s="464">
        <f>[1]pdc2019!$N185</f>
        <v>65916.329999999987</v>
      </c>
      <c r="O185" s="464">
        <f>[1]pdc2019!$O185</f>
        <v>100000</v>
      </c>
      <c r="P185" s="464">
        <f>[1]pdc2019!$P185</f>
        <v>127577.33333333333</v>
      </c>
      <c r="Q185" s="464">
        <f>[1]pdc2019!$V185</f>
        <v>130000</v>
      </c>
      <c r="R185" s="464">
        <f>[1]pdc2019!$AB185</f>
        <v>130000</v>
      </c>
      <c r="S185" s="464">
        <f>[1]pdc2019!$AE185</f>
        <v>130000</v>
      </c>
      <c r="T185" s="507">
        <f t="shared" si="14"/>
        <v>64083.670000000013</v>
      </c>
      <c r="U185" s="505">
        <f t="shared" si="15"/>
        <v>0.97219717784652182</v>
      </c>
      <c r="V185" s="507">
        <f t="shared" si="12"/>
        <v>30000</v>
      </c>
      <c r="W185" s="505">
        <f t="shared" si="13"/>
        <v>0.3</v>
      </c>
      <c r="X185" s="507">
        <f t="shared" si="16"/>
        <v>2422.6666666666715</v>
      </c>
      <c r="Y185" s="505">
        <f t="shared" si="17"/>
        <v>1.8989789199753391E-2</v>
      </c>
      <c r="AA185" s="508"/>
      <c r="AB185" s="508"/>
      <c r="AC185" s="508"/>
      <c r="AD185" s="508"/>
      <c r="AE185" s="508"/>
      <c r="AF185" s="508"/>
      <c r="AG185" s="508"/>
      <c r="AH185" s="508"/>
      <c r="AI185" s="508"/>
      <c r="AJ185" s="508"/>
      <c r="AK185" s="508"/>
    </row>
    <row r="186" spans="1:37" ht="21">
      <c r="A186" s="381" t="s">
        <v>3238</v>
      </c>
      <c r="B186" s="412" t="s">
        <v>2068</v>
      </c>
      <c r="C186" s="413" t="s">
        <v>2728</v>
      </c>
      <c r="D186" s="413" t="s">
        <v>1365</v>
      </c>
      <c r="E186" s="366" t="s">
        <v>4388</v>
      </c>
      <c r="F186" s="366" t="s">
        <v>4513</v>
      </c>
      <c r="G186" s="363" t="s">
        <v>1339</v>
      </c>
      <c r="H186" s="363" t="s">
        <v>4866</v>
      </c>
      <c r="I186" s="414" t="s">
        <v>3239</v>
      </c>
      <c r="J186" s="364" t="s">
        <v>2582</v>
      </c>
      <c r="K186" s="365" t="s">
        <v>3532</v>
      </c>
      <c r="L186" s="398" t="s">
        <v>2055</v>
      </c>
      <c r="N186" s="464">
        <f>[1]pdc2019!$N186</f>
        <v>0</v>
      </c>
      <c r="O186" s="464">
        <f>[1]pdc2019!$O186</f>
        <v>0</v>
      </c>
      <c r="P186" s="464">
        <f>[1]pdc2019!$P186</f>
        <v>0</v>
      </c>
      <c r="Q186" s="464">
        <f>[1]pdc2019!$V186</f>
        <v>0</v>
      </c>
      <c r="R186" s="464">
        <f>[1]pdc2019!$AB186</f>
        <v>0</v>
      </c>
      <c r="S186" s="464">
        <f>[1]pdc2019!$AE186</f>
        <v>0</v>
      </c>
      <c r="T186" s="507">
        <f t="shared" si="14"/>
        <v>0</v>
      </c>
      <c r="U186" s="505" t="str">
        <f t="shared" si="15"/>
        <v/>
      </c>
      <c r="V186" s="507">
        <f t="shared" si="12"/>
        <v>0</v>
      </c>
      <c r="W186" s="505" t="str">
        <f t="shared" si="13"/>
        <v/>
      </c>
      <c r="X186" s="507">
        <f t="shared" si="16"/>
        <v>0</v>
      </c>
      <c r="Y186" s="505" t="str">
        <f t="shared" si="17"/>
        <v/>
      </c>
      <c r="AA186" s="508"/>
      <c r="AB186" s="508"/>
      <c r="AC186" s="508"/>
      <c r="AD186" s="508"/>
      <c r="AE186" s="508"/>
      <c r="AF186" s="508"/>
      <c r="AG186" s="508"/>
      <c r="AH186" s="508"/>
      <c r="AI186" s="508"/>
      <c r="AJ186" s="508"/>
      <c r="AK186" s="508"/>
    </row>
    <row r="187" spans="1:37" ht="21">
      <c r="A187" s="381" t="s">
        <v>4389</v>
      </c>
      <c r="B187" s="412" t="s">
        <v>2068</v>
      </c>
      <c r="C187" s="413" t="s">
        <v>2728</v>
      </c>
      <c r="D187" s="413" t="s">
        <v>2445</v>
      </c>
      <c r="E187" s="366" t="s">
        <v>4390</v>
      </c>
      <c r="F187" s="366" t="s">
        <v>4391</v>
      </c>
      <c r="G187" s="363" t="s">
        <v>1338</v>
      </c>
      <c r="H187" s="363" t="s">
        <v>4867</v>
      </c>
      <c r="I187" s="414" t="s">
        <v>4868</v>
      </c>
      <c r="J187" s="364" t="s">
        <v>2582</v>
      </c>
      <c r="K187" s="365" t="s">
        <v>3532</v>
      </c>
      <c r="L187" s="398" t="s">
        <v>2055</v>
      </c>
      <c r="N187" s="464">
        <f>[1]pdc2019!$N187</f>
        <v>0</v>
      </c>
      <c r="O187" s="464">
        <f>[1]pdc2019!$O187</f>
        <v>0</v>
      </c>
      <c r="P187" s="464">
        <f>[1]pdc2019!$P187</f>
        <v>0</v>
      </c>
      <c r="Q187" s="464">
        <f>[1]pdc2019!$V187</f>
        <v>0</v>
      </c>
      <c r="R187" s="464">
        <f>[1]pdc2019!$AB187</f>
        <v>0</v>
      </c>
      <c r="S187" s="464">
        <f>[1]pdc2019!$AE187</f>
        <v>0</v>
      </c>
      <c r="T187" s="507">
        <f t="shared" si="14"/>
        <v>0</v>
      </c>
      <c r="U187" s="505" t="str">
        <f t="shared" si="15"/>
        <v/>
      </c>
      <c r="V187" s="507">
        <f t="shared" si="12"/>
        <v>0</v>
      </c>
      <c r="W187" s="505" t="str">
        <f t="shared" si="13"/>
        <v/>
      </c>
      <c r="X187" s="507">
        <f t="shared" si="16"/>
        <v>0</v>
      </c>
      <c r="Y187" s="505" t="str">
        <f t="shared" si="17"/>
        <v/>
      </c>
      <c r="AA187" s="508"/>
      <c r="AB187" s="508"/>
      <c r="AC187" s="508"/>
      <c r="AD187" s="508"/>
      <c r="AE187" s="508"/>
      <c r="AF187" s="508"/>
      <c r="AG187" s="508"/>
      <c r="AH187" s="508"/>
      <c r="AI187" s="508"/>
      <c r="AJ187" s="508"/>
      <c r="AK187" s="508"/>
    </row>
    <row r="188" spans="1:37" ht="31.5">
      <c r="A188" s="381" t="s">
        <v>3240</v>
      </c>
      <c r="B188" s="412" t="s">
        <v>2068</v>
      </c>
      <c r="C188" s="413" t="s">
        <v>2728</v>
      </c>
      <c r="D188" s="413" t="s">
        <v>3148</v>
      </c>
      <c r="E188" s="366" t="s">
        <v>4392</v>
      </c>
      <c r="F188" s="366" t="s">
        <v>4514</v>
      </c>
      <c r="G188" s="363" t="s">
        <v>1341</v>
      </c>
      <c r="H188" s="363" t="s">
        <v>4870</v>
      </c>
      <c r="I188" s="414" t="s">
        <v>3242</v>
      </c>
      <c r="J188" s="364" t="s">
        <v>2582</v>
      </c>
      <c r="K188" s="365" t="s">
        <v>3532</v>
      </c>
      <c r="L188" s="398" t="s">
        <v>1349</v>
      </c>
      <c r="N188" s="464">
        <f>[1]pdc2019!$N188</f>
        <v>667896.13</v>
      </c>
      <c r="O188" s="464">
        <f>[1]pdc2019!$O188</f>
        <v>987897.57000000007</v>
      </c>
      <c r="P188" s="464">
        <f>[1]pdc2019!$P188</f>
        <v>854994.6</v>
      </c>
      <c r="Q188" s="464">
        <f>[1]pdc2019!$V188</f>
        <v>400000</v>
      </c>
      <c r="R188" s="464">
        <f>[1]pdc2019!$AB188</f>
        <v>400000</v>
      </c>
      <c r="S188" s="464">
        <f>[1]pdc2019!$AE188</f>
        <v>400000</v>
      </c>
      <c r="T188" s="507">
        <f t="shared" si="14"/>
        <v>-267896.13</v>
      </c>
      <c r="U188" s="505">
        <f t="shared" si="15"/>
        <v>-0.40110448012327904</v>
      </c>
      <c r="V188" s="507">
        <f t="shared" si="12"/>
        <v>-587897.57000000007</v>
      </c>
      <c r="W188" s="505">
        <f t="shared" si="13"/>
        <v>-0.59509972273744938</v>
      </c>
      <c r="X188" s="507">
        <f t="shared" si="16"/>
        <v>-454994.6</v>
      </c>
      <c r="Y188" s="505">
        <f t="shared" si="17"/>
        <v>-0.53216078791608745</v>
      </c>
      <c r="AA188" s="508"/>
      <c r="AB188" s="508"/>
      <c r="AC188" s="508"/>
      <c r="AD188" s="508"/>
      <c r="AE188" s="508"/>
      <c r="AF188" s="508"/>
      <c r="AG188" s="508"/>
      <c r="AH188" s="508"/>
      <c r="AI188" s="508"/>
      <c r="AJ188" s="508"/>
      <c r="AK188" s="508"/>
    </row>
    <row r="189" spans="1:37" ht="21">
      <c r="A189" s="381" t="s">
        <v>3243</v>
      </c>
      <c r="B189" s="412" t="s">
        <v>2068</v>
      </c>
      <c r="C189" s="413" t="s">
        <v>2728</v>
      </c>
      <c r="D189" s="413" t="s">
        <v>2607</v>
      </c>
      <c r="E189" s="366" t="s">
        <v>4393</v>
      </c>
      <c r="F189" s="366" t="s">
        <v>3423</v>
      </c>
      <c r="G189" s="363" t="s">
        <v>1340</v>
      </c>
      <c r="H189" s="363" t="s">
        <v>4864</v>
      </c>
      <c r="I189" s="414" t="s">
        <v>3421</v>
      </c>
      <c r="J189" s="364" t="s">
        <v>2582</v>
      </c>
      <c r="K189" s="365" t="s">
        <v>3532</v>
      </c>
      <c r="L189" s="398" t="s">
        <v>2055</v>
      </c>
      <c r="N189" s="464">
        <f>[1]pdc2019!$N189</f>
        <v>162993.20000000001</v>
      </c>
      <c r="O189" s="464">
        <f>[1]pdc2019!$O189</f>
        <v>100000</v>
      </c>
      <c r="P189" s="464">
        <f>[1]pdc2019!$P189</f>
        <v>157655.33333333334</v>
      </c>
      <c r="Q189" s="464">
        <f>[1]pdc2019!$V189</f>
        <v>200000</v>
      </c>
      <c r="R189" s="464">
        <f>[1]pdc2019!$AB189</f>
        <v>200000</v>
      </c>
      <c r="S189" s="464">
        <f>[1]pdc2019!$AE189</f>
        <v>200000</v>
      </c>
      <c r="T189" s="507">
        <f t="shared" si="14"/>
        <v>37006.799999999988</v>
      </c>
      <c r="U189" s="505">
        <f t="shared" si="15"/>
        <v>0.22704505464031619</v>
      </c>
      <c r="V189" s="507">
        <f t="shared" si="12"/>
        <v>100000</v>
      </c>
      <c r="W189" s="505">
        <f t="shared" si="13"/>
        <v>1</v>
      </c>
      <c r="X189" s="507">
        <f t="shared" si="16"/>
        <v>42344.666666666657</v>
      </c>
      <c r="Y189" s="505">
        <f t="shared" si="17"/>
        <v>0.26859013121450581</v>
      </c>
      <c r="AA189" s="508"/>
      <c r="AB189" s="508"/>
      <c r="AC189" s="508"/>
      <c r="AD189" s="508"/>
      <c r="AE189" s="508"/>
      <c r="AF189" s="508"/>
      <c r="AG189" s="508"/>
      <c r="AH189" s="508"/>
      <c r="AI189" s="508"/>
      <c r="AJ189" s="508"/>
      <c r="AK189" s="508"/>
    </row>
    <row r="190" spans="1:37" ht="31.5">
      <c r="A190" s="381" t="s">
        <v>4394</v>
      </c>
      <c r="B190" s="412" t="s">
        <v>2068</v>
      </c>
      <c r="C190" s="413" t="s">
        <v>2728</v>
      </c>
      <c r="D190" s="413" t="s">
        <v>1390</v>
      </c>
      <c r="E190" s="366" t="s">
        <v>4395</v>
      </c>
      <c r="F190" s="366" t="s">
        <v>4396</v>
      </c>
      <c r="G190" s="363" t="s">
        <v>182</v>
      </c>
      <c r="H190" s="363" t="s">
        <v>3386</v>
      </c>
      <c r="I190" s="414" t="s">
        <v>3387</v>
      </c>
      <c r="J190" s="364" t="s">
        <v>2829</v>
      </c>
      <c r="K190" s="365" t="s">
        <v>2831</v>
      </c>
      <c r="L190" s="398" t="s">
        <v>2055</v>
      </c>
      <c r="N190" s="464">
        <f>[1]pdc2019!$N190</f>
        <v>0</v>
      </c>
      <c r="O190" s="464">
        <f>[1]pdc2019!$O190</f>
        <v>0</v>
      </c>
      <c r="P190" s="464">
        <f>[1]pdc2019!$P190</f>
        <v>0</v>
      </c>
      <c r="Q190" s="464">
        <f>[1]pdc2019!$V190</f>
        <v>0</v>
      </c>
      <c r="R190" s="464">
        <f>[1]pdc2019!$AB190</f>
        <v>0</v>
      </c>
      <c r="S190" s="464">
        <f>[1]pdc2019!$AE190</f>
        <v>0</v>
      </c>
      <c r="T190" s="507">
        <f t="shared" si="14"/>
        <v>0</v>
      </c>
      <c r="U190" s="505" t="str">
        <f t="shared" si="15"/>
        <v/>
      </c>
      <c r="V190" s="507">
        <f t="shared" si="12"/>
        <v>0</v>
      </c>
      <c r="W190" s="505" t="str">
        <f t="shared" si="13"/>
        <v/>
      </c>
      <c r="X190" s="507">
        <f t="shared" si="16"/>
        <v>0</v>
      </c>
      <c r="Y190" s="505" t="str">
        <f t="shared" si="17"/>
        <v/>
      </c>
      <c r="AA190" s="508"/>
      <c r="AB190" s="508"/>
      <c r="AC190" s="508"/>
      <c r="AD190" s="508"/>
      <c r="AE190" s="508"/>
      <c r="AF190" s="508"/>
      <c r="AG190" s="508"/>
      <c r="AH190" s="508"/>
      <c r="AI190" s="508"/>
      <c r="AJ190" s="508"/>
      <c r="AK190" s="508"/>
    </row>
    <row r="191" spans="1:37" ht="31.5">
      <c r="A191" s="381" t="s">
        <v>4397</v>
      </c>
      <c r="B191" s="412" t="s">
        <v>2068</v>
      </c>
      <c r="C191" s="413" t="s">
        <v>2728</v>
      </c>
      <c r="D191" s="413" t="s">
        <v>1391</v>
      </c>
      <c r="E191" s="366" t="s">
        <v>5315</v>
      </c>
      <c r="F191" s="366" t="s">
        <v>4515</v>
      </c>
      <c r="G191" s="363" t="s">
        <v>186</v>
      </c>
      <c r="H191" s="363" t="s">
        <v>3039</v>
      </c>
      <c r="I191" s="414" t="s">
        <v>3040</v>
      </c>
      <c r="J191" s="364" t="s">
        <v>2829</v>
      </c>
      <c r="K191" s="365" t="s">
        <v>2831</v>
      </c>
      <c r="L191" s="398" t="s">
        <v>1349</v>
      </c>
      <c r="N191" s="464">
        <f>[1]pdc2019!$N191</f>
        <v>0</v>
      </c>
      <c r="O191" s="464">
        <f>[1]pdc2019!$O191</f>
        <v>0</v>
      </c>
      <c r="P191" s="464">
        <f>[1]pdc2019!$P191</f>
        <v>0</v>
      </c>
      <c r="Q191" s="464">
        <f>[1]pdc2019!$V191</f>
        <v>0</v>
      </c>
      <c r="R191" s="464">
        <f>[1]pdc2019!$AB191</f>
        <v>0</v>
      </c>
      <c r="S191" s="464">
        <f>[1]pdc2019!$AE191</f>
        <v>0</v>
      </c>
      <c r="T191" s="507">
        <f t="shared" si="14"/>
        <v>0</v>
      </c>
      <c r="U191" s="505" t="str">
        <f t="shared" si="15"/>
        <v/>
      </c>
      <c r="V191" s="507">
        <f t="shared" si="12"/>
        <v>0</v>
      </c>
      <c r="W191" s="505" t="str">
        <f t="shared" si="13"/>
        <v/>
      </c>
      <c r="X191" s="507">
        <f t="shared" si="16"/>
        <v>0</v>
      </c>
      <c r="Y191" s="505" t="str">
        <f t="shared" si="17"/>
        <v/>
      </c>
      <c r="AA191" s="508"/>
      <c r="AB191" s="508"/>
      <c r="AC191" s="508"/>
      <c r="AD191" s="508"/>
      <c r="AE191" s="508"/>
      <c r="AF191" s="508"/>
      <c r="AG191" s="508"/>
      <c r="AH191" s="508"/>
      <c r="AI191" s="508"/>
      <c r="AJ191" s="508"/>
      <c r="AK191" s="508"/>
    </row>
    <row r="192" spans="1:37" ht="31.5">
      <c r="A192" s="404" t="s">
        <v>4871</v>
      </c>
      <c r="B192" s="405" t="s">
        <v>2068</v>
      </c>
      <c r="C192" s="406" t="s">
        <v>4872</v>
      </c>
      <c r="D192" s="406" t="s">
        <v>3140</v>
      </c>
      <c r="E192" s="362" t="s">
        <v>5131</v>
      </c>
      <c r="F192" s="362" t="s">
        <v>5316</v>
      </c>
      <c r="G192" s="363"/>
      <c r="H192" s="363"/>
      <c r="I192" s="414"/>
      <c r="J192" s="364"/>
      <c r="K192" s="365"/>
      <c r="L192" s="398"/>
      <c r="N192" s="464">
        <f>[1]pdc2019!$N192</f>
        <v>0</v>
      </c>
      <c r="O192" s="464">
        <f>[1]pdc2019!$O192</f>
        <v>0</v>
      </c>
      <c r="P192" s="464">
        <f>[1]pdc2019!$P192</f>
        <v>0</v>
      </c>
      <c r="Q192" s="464">
        <f>[1]pdc2019!$V192</f>
        <v>0</v>
      </c>
      <c r="R192" s="464">
        <f>[1]pdc2019!$AB192</f>
        <v>0</v>
      </c>
      <c r="S192" s="464">
        <f>[1]pdc2019!$AE192</f>
        <v>0</v>
      </c>
      <c r="T192" s="507">
        <f t="shared" si="14"/>
        <v>0</v>
      </c>
      <c r="U192" s="505" t="str">
        <f t="shared" si="15"/>
        <v/>
      </c>
      <c r="V192" s="507">
        <f t="shared" si="12"/>
        <v>0</v>
      </c>
      <c r="W192" s="505" t="str">
        <f t="shared" si="13"/>
        <v/>
      </c>
      <c r="X192" s="507">
        <f t="shared" si="16"/>
        <v>0</v>
      </c>
      <c r="Y192" s="505" t="str">
        <f t="shared" si="17"/>
        <v/>
      </c>
      <c r="AA192" s="508"/>
      <c r="AB192" s="510"/>
      <c r="AC192" s="508"/>
      <c r="AD192" s="508"/>
      <c r="AE192" s="508"/>
      <c r="AF192" s="508"/>
      <c r="AG192" s="508"/>
      <c r="AH192" s="508"/>
      <c r="AI192" s="508"/>
      <c r="AJ192" s="508"/>
      <c r="AK192" s="508"/>
    </row>
    <row r="193" spans="1:37" ht="42">
      <c r="A193" s="381" t="s">
        <v>4873</v>
      </c>
      <c r="B193" s="412" t="s">
        <v>2068</v>
      </c>
      <c r="C193" s="413" t="s">
        <v>4872</v>
      </c>
      <c r="D193" s="413" t="s">
        <v>4874</v>
      </c>
      <c r="E193" s="366" t="s">
        <v>5317</v>
      </c>
      <c r="F193" s="366" t="s">
        <v>5191</v>
      </c>
      <c r="G193" s="363" t="s">
        <v>4693</v>
      </c>
      <c r="H193" s="363" t="s">
        <v>3241</v>
      </c>
      <c r="I193" s="414" t="s">
        <v>4875</v>
      </c>
      <c r="J193" s="364" t="s">
        <v>2582</v>
      </c>
      <c r="K193" s="365" t="s">
        <v>3532</v>
      </c>
      <c r="L193" s="398" t="s">
        <v>2055</v>
      </c>
      <c r="N193" s="464">
        <f>[1]pdc2019!$N193</f>
        <v>31764.880000000001</v>
      </c>
      <c r="O193" s="464">
        <f>[1]pdc2019!$O193</f>
        <v>31764.880000000001</v>
      </c>
      <c r="P193" s="464">
        <f>[1]pdc2019!$P193</f>
        <v>31764.880000000001</v>
      </c>
      <c r="Q193" s="464">
        <f>[1]pdc2019!$V193</f>
        <v>31764.880000000001</v>
      </c>
      <c r="R193" s="464">
        <f>[1]pdc2019!$AB193</f>
        <v>31764.880000000001</v>
      </c>
      <c r="S193" s="464">
        <f>[1]pdc2019!$AE193</f>
        <v>31764.880000000001</v>
      </c>
      <c r="T193" s="507">
        <f t="shared" si="14"/>
        <v>0</v>
      </c>
      <c r="U193" s="505">
        <f t="shared" si="15"/>
        <v>0</v>
      </c>
      <c r="V193" s="507">
        <f t="shared" si="12"/>
        <v>0</v>
      </c>
      <c r="W193" s="505">
        <f t="shared" si="13"/>
        <v>0</v>
      </c>
      <c r="X193" s="507">
        <f t="shared" si="16"/>
        <v>0</v>
      </c>
      <c r="Y193" s="505">
        <f t="shared" si="17"/>
        <v>0</v>
      </c>
      <c r="AA193" s="508"/>
      <c r="AB193" s="510"/>
      <c r="AC193" s="508"/>
      <c r="AD193" s="508"/>
      <c r="AE193" s="508"/>
      <c r="AF193" s="508"/>
      <c r="AG193" s="508"/>
      <c r="AH193" s="508"/>
      <c r="AI193" s="508"/>
      <c r="AJ193" s="508"/>
      <c r="AK193" s="508"/>
    </row>
    <row r="194" spans="1:37" ht="42">
      <c r="A194" s="381" t="s">
        <v>4876</v>
      </c>
      <c r="B194" s="412" t="s">
        <v>2068</v>
      </c>
      <c r="C194" s="413" t="s">
        <v>4872</v>
      </c>
      <c r="D194" s="413" t="s">
        <v>3058</v>
      </c>
      <c r="E194" s="366" t="s">
        <v>5132</v>
      </c>
      <c r="F194" s="366" t="s">
        <v>5192</v>
      </c>
      <c r="G194" s="363" t="s">
        <v>4698</v>
      </c>
      <c r="H194" s="363" t="s">
        <v>4877</v>
      </c>
      <c r="I194" s="414" t="s">
        <v>4878</v>
      </c>
      <c r="J194" s="364" t="s">
        <v>2582</v>
      </c>
      <c r="K194" s="365" t="s">
        <v>3532</v>
      </c>
      <c r="L194" s="398" t="s">
        <v>2055</v>
      </c>
      <c r="N194" s="464">
        <f>[1]pdc2019!$N194</f>
        <v>0</v>
      </c>
      <c r="O194" s="464">
        <f>[1]pdc2019!$O194</f>
        <v>0</v>
      </c>
      <c r="P194" s="464">
        <f>[1]pdc2019!$P194</f>
        <v>0</v>
      </c>
      <c r="Q194" s="464">
        <f>[1]pdc2019!$V194</f>
        <v>0</v>
      </c>
      <c r="R194" s="464">
        <f>[1]pdc2019!$AB194</f>
        <v>0</v>
      </c>
      <c r="S194" s="464">
        <f>[1]pdc2019!$AE194</f>
        <v>0</v>
      </c>
      <c r="T194" s="507">
        <f t="shared" si="14"/>
        <v>0</v>
      </c>
      <c r="U194" s="505" t="str">
        <f t="shared" si="15"/>
        <v/>
      </c>
      <c r="V194" s="507">
        <f t="shared" si="12"/>
        <v>0</v>
      </c>
      <c r="W194" s="505" t="str">
        <f t="shared" si="13"/>
        <v/>
      </c>
      <c r="X194" s="507">
        <f t="shared" si="16"/>
        <v>0</v>
      </c>
      <c r="Y194" s="505" t="str">
        <f t="shared" si="17"/>
        <v/>
      </c>
      <c r="AA194" s="508"/>
      <c r="AB194" s="508"/>
      <c r="AC194" s="508"/>
      <c r="AD194" s="508"/>
      <c r="AE194" s="508"/>
      <c r="AF194" s="508"/>
      <c r="AG194" s="508"/>
      <c r="AH194" s="508"/>
      <c r="AI194" s="508"/>
      <c r="AJ194" s="508"/>
      <c r="AK194" s="508"/>
    </row>
    <row r="195" spans="1:37" ht="31.5">
      <c r="A195" s="381" t="s">
        <v>4879</v>
      </c>
      <c r="B195" s="412" t="s">
        <v>2068</v>
      </c>
      <c r="C195" s="413" t="s">
        <v>4872</v>
      </c>
      <c r="D195" s="413" t="s">
        <v>3138</v>
      </c>
      <c r="E195" s="366" t="s">
        <v>5133</v>
      </c>
      <c r="F195" s="366" t="s">
        <v>4880</v>
      </c>
      <c r="G195" s="363" t="s">
        <v>4704</v>
      </c>
      <c r="H195" s="363" t="s">
        <v>4881</v>
      </c>
      <c r="I195" s="414" t="s">
        <v>4882</v>
      </c>
      <c r="J195" s="364" t="s">
        <v>2582</v>
      </c>
      <c r="K195" s="365" t="s">
        <v>3532</v>
      </c>
      <c r="L195" s="398" t="s">
        <v>2055</v>
      </c>
      <c r="N195" s="464">
        <f>[1]pdc2019!$N195</f>
        <v>0</v>
      </c>
      <c r="O195" s="464">
        <f>[1]pdc2019!$O195</f>
        <v>0</v>
      </c>
      <c r="P195" s="464">
        <f>[1]pdc2019!$P195</f>
        <v>0</v>
      </c>
      <c r="Q195" s="464">
        <f>[1]pdc2019!$V195</f>
        <v>0</v>
      </c>
      <c r="R195" s="464">
        <f>[1]pdc2019!$AB195</f>
        <v>0</v>
      </c>
      <c r="S195" s="464">
        <f>[1]pdc2019!$AE195</f>
        <v>0</v>
      </c>
      <c r="T195" s="507">
        <f t="shared" si="14"/>
        <v>0</v>
      </c>
      <c r="U195" s="505" t="str">
        <f t="shared" si="15"/>
        <v/>
      </c>
      <c r="V195" s="507">
        <f t="shared" si="12"/>
        <v>0</v>
      </c>
      <c r="W195" s="505" t="str">
        <f t="shared" si="13"/>
        <v/>
      </c>
      <c r="X195" s="507">
        <f t="shared" si="16"/>
        <v>0</v>
      </c>
      <c r="Y195" s="505" t="str">
        <f t="shared" si="17"/>
        <v/>
      </c>
      <c r="AA195" s="508"/>
      <c r="AB195" s="508"/>
      <c r="AC195" s="508"/>
      <c r="AD195" s="508"/>
      <c r="AE195" s="508"/>
      <c r="AF195" s="508"/>
      <c r="AG195" s="508"/>
      <c r="AH195" s="508"/>
      <c r="AI195" s="508"/>
      <c r="AJ195" s="508"/>
      <c r="AK195" s="508"/>
    </row>
    <row r="196" spans="1:37" ht="42">
      <c r="A196" s="381" t="s">
        <v>4883</v>
      </c>
      <c r="B196" s="412" t="s">
        <v>2068</v>
      </c>
      <c r="C196" s="413" t="s">
        <v>4872</v>
      </c>
      <c r="D196" s="413" t="s">
        <v>1364</v>
      </c>
      <c r="E196" s="366" t="s">
        <v>5134</v>
      </c>
      <c r="F196" s="366" t="s">
        <v>5193</v>
      </c>
      <c r="G196" s="363" t="s">
        <v>4701</v>
      </c>
      <c r="H196" s="363" t="s">
        <v>4884</v>
      </c>
      <c r="I196" s="414" t="s">
        <v>4885</v>
      </c>
      <c r="J196" s="364" t="s">
        <v>2582</v>
      </c>
      <c r="K196" s="365" t="s">
        <v>3532</v>
      </c>
      <c r="L196" s="398" t="s">
        <v>2055</v>
      </c>
      <c r="N196" s="464">
        <f>[1]pdc2019!$N196</f>
        <v>0</v>
      </c>
      <c r="O196" s="464">
        <f>[1]pdc2019!$O196</f>
        <v>0</v>
      </c>
      <c r="P196" s="464">
        <f>[1]pdc2019!$P196</f>
        <v>0</v>
      </c>
      <c r="Q196" s="464">
        <f>[1]pdc2019!$V196</f>
        <v>0</v>
      </c>
      <c r="R196" s="464">
        <f>[1]pdc2019!$AB196</f>
        <v>0</v>
      </c>
      <c r="S196" s="464">
        <f>[1]pdc2019!$AE196</f>
        <v>0</v>
      </c>
      <c r="T196" s="507">
        <f t="shared" si="14"/>
        <v>0</v>
      </c>
      <c r="U196" s="505" t="str">
        <f t="shared" si="15"/>
        <v/>
      </c>
      <c r="V196" s="507">
        <f t="shared" si="12"/>
        <v>0</v>
      </c>
      <c r="W196" s="505" t="str">
        <f t="shared" si="13"/>
        <v/>
      </c>
      <c r="X196" s="507">
        <f t="shared" si="16"/>
        <v>0</v>
      </c>
      <c r="Y196" s="505" t="str">
        <f t="shared" si="17"/>
        <v/>
      </c>
      <c r="AA196" s="508"/>
      <c r="AB196" s="508"/>
      <c r="AC196" s="508"/>
      <c r="AD196" s="508"/>
      <c r="AE196" s="508"/>
      <c r="AF196" s="508"/>
      <c r="AG196" s="508"/>
      <c r="AH196" s="508"/>
      <c r="AI196" s="508"/>
      <c r="AJ196" s="508"/>
      <c r="AK196" s="508"/>
    </row>
    <row r="197" spans="1:37" ht="42">
      <c r="A197" s="381" t="s">
        <v>4886</v>
      </c>
      <c r="B197" s="412" t="s">
        <v>2068</v>
      </c>
      <c r="C197" s="413" t="s">
        <v>4872</v>
      </c>
      <c r="D197" s="413" t="s">
        <v>3148</v>
      </c>
      <c r="E197" s="366" t="s">
        <v>4887</v>
      </c>
      <c r="F197" s="366" t="s">
        <v>5194</v>
      </c>
      <c r="G197" s="363" t="s">
        <v>4707</v>
      </c>
      <c r="H197" s="363" t="s">
        <v>4888</v>
      </c>
      <c r="I197" s="414" t="s">
        <v>4889</v>
      </c>
      <c r="J197" s="364" t="s">
        <v>2582</v>
      </c>
      <c r="K197" s="365" t="s">
        <v>3532</v>
      </c>
      <c r="L197" s="398" t="s">
        <v>2055</v>
      </c>
      <c r="N197" s="464">
        <f>[1]pdc2019!$N197</f>
        <v>0</v>
      </c>
      <c r="O197" s="464">
        <f>[1]pdc2019!$O197</f>
        <v>0</v>
      </c>
      <c r="P197" s="464">
        <f>[1]pdc2019!$P197</f>
        <v>0</v>
      </c>
      <c r="Q197" s="464">
        <f>[1]pdc2019!$V197</f>
        <v>0</v>
      </c>
      <c r="R197" s="464">
        <f>[1]pdc2019!$AB197</f>
        <v>0</v>
      </c>
      <c r="S197" s="464">
        <f>[1]pdc2019!$AE197</f>
        <v>0</v>
      </c>
      <c r="T197" s="507">
        <f t="shared" si="14"/>
        <v>0</v>
      </c>
      <c r="U197" s="505" t="str">
        <f t="shared" si="15"/>
        <v/>
      </c>
      <c r="V197" s="507">
        <f t="shared" si="12"/>
        <v>0</v>
      </c>
      <c r="W197" s="505" t="str">
        <f t="shared" si="13"/>
        <v/>
      </c>
      <c r="X197" s="507">
        <f t="shared" si="16"/>
        <v>0</v>
      </c>
      <c r="Y197" s="505" t="str">
        <f t="shared" si="17"/>
        <v/>
      </c>
      <c r="AA197" s="508"/>
      <c r="AB197" s="508"/>
      <c r="AC197" s="508"/>
      <c r="AD197" s="508"/>
      <c r="AE197" s="508"/>
      <c r="AF197" s="508"/>
      <c r="AG197" s="508"/>
      <c r="AH197" s="508"/>
      <c r="AI197" s="508"/>
      <c r="AJ197" s="508"/>
      <c r="AK197" s="508"/>
    </row>
    <row r="198" spans="1:37" ht="42">
      <c r="A198" s="381" t="s">
        <v>4890</v>
      </c>
      <c r="B198" s="412" t="s">
        <v>2068</v>
      </c>
      <c r="C198" s="413" t="s">
        <v>4872</v>
      </c>
      <c r="D198" s="413" t="s">
        <v>2607</v>
      </c>
      <c r="E198" s="366" t="s">
        <v>5135</v>
      </c>
      <c r="F198" s="366" t="s">
        <v>4891</v>
      </c>
      <c r="G198" s="363" t="s">
        <v>4698</v>
      </c>
      <c r="H198" s="363" t="s">
        <v>4877</v>
      </c>
      <c r="I198" s="414" t="s">
        <v>4878</v>
      </c>
      <c r="J198" s="364" t="s">
        <v>2582</v>
      </c>
      <c r="K198" s="365" t="s">
        <v>3532</v>
      </c>
      <c r="L198" s="398" t="s">
        <v>2055</v>
      </c>
      <c r="N198" s="464">
        <f>[1]pdc2019!$N198</f>
        <v>0</v>
      </c>
      <c r="O198" s="464">
        <f>[1]pdc2019!$O198</f>
        <v>0</v>
      </c>
      <c r="P198" s="464">
        <f>[1]pdc2019!$P198</f>
        <v>0</v>
      </c>
      <c r="Q198" s="464">
        <f>[1]pdc2019!$V198</f>
        <v>0</v>
      </c>
      <c r="R198" s="464">
        <f>[1]pdc2019!$AB198</f>
        <v>0</v>
      </c>
      <c r="S198" s="464">
        <f>[1]pdc2019!$AE198</f>
        <v>0</v>
      </c>
      <c r="T198" s="507">
        <f t="shared" si="14"/>
        <v>0</v>
      </c>
      <c r="U198" s="505" t="str">
        <f t="shared" si="15"/>
        <v/>
      </c>
      <c r="V198" s="507">
        <f t="shared" si="12"/>
        <v>0</v>
      </c>
      <c r="W198" s="505" t="str">
        <f t="shared" si="13"/>
        <v/>
      </c>
      <c r="X198" s="507">
        <f t="shared" si="16"/>
        <v>0</v>
      </c>
      <c r="Y198" s="505" t="str">
        <f t="shared" si="17"/>
        <v/>
      </c>
      <c r="AA198" s="508"/>
      <c r="AB198" s="508"/>
      <c r="AC198" s="508"/>
      <c r="AD198" s="508"/>
      <c r="AE198" s="508"/>
      <c r="AF198" s="508"/>
      <c r="AG198" s="508"/>
      <c r="AH198" s="508"/>
      <c r="AI198" s="508"/>
      <c r="AJ198" s="508"/>
      <c r="AK198" s="508"/>
    </row>
    <row r="199" spans="1:37" ht="31.5">
      <c r="A199" s="381" t="s">
        <v>4892</v>
      </c>
      <c r="B199" s="412" t="s">
        <v>2068</v>
      </c>
      <c r="C199" s="413" t="s">
        <v>4872</v>
      </c>
      <c r="D199" s="413" t="s">
        <v>1538</v>
      </c>
      <c r="E199" s="366" t="s">
        <v>5136</v>
      </c>
      <c r="F199" s="366" t="s">
        <v>5195</v>
      </c>
      <c r="G199" s="363" t="s">
        <v>4704</v>
      </c>
      <c r="H199" s="363" t="s">
        <v>4881</v>
      </c>
      <c r="I199" s="414" t="s">
        <v>4882</v>
      </c>
      <c r="J199" s="364" t="s">
        <v>2582</v>
      </c>
      <c r="K199" s="365" t="s">
        <v>3532</v>
      </c>
      <c r="L199" s="398" t="s">
        <v>2055</v>
      </c>
      <c r="N199" s="464">
        <f>[1]pdc2019!$N199</f>
        <v>0</v>
      </c>
      <c r="O199" s="464">
        <f>[1]pdc2019!$O199</f>
        <v>0</v>
      </c>
      <c r="P199" s="464">
        <f>[1]pdc2019!$P199</f>
        <v>0</v>
      </c>
      <c r="Q199" s="464">
        <f>[1]pdc2019!$V199</f>
        <v>0</v>
      </c>
      <c r="R199" s="464">
        <f>[1]pdc2019!$AB199</f>
        <v>0</v>
      </c>
      <c r="S199" s="464">
        <f>[1]pdc2019!$AE199</f>
        <v>0</v>
      </c>
      <c r="T199" s="507">
        <f t="shared" si="14"/>
        <v>0</v>
      </c>
      <c r="U199" s="505" t="str">
        <f t="shared" si="15"/>
        <v/>
      </c>
      <c r="V199" s="507">
        <f t="shared" si="12"/>
        <v>0</v>
      </c>
      <c r="W199" s="505" t="str">
        <f t="shared" si="13"/>
        <v/>
      </c>
      <c r="X199" s="507">
        <f t="shared" si="16"/>
        <v>0</v>
      </c>
      <c r="Y199" s="505" t="str">
        <f t="shared" si="17"/>
        <v/>
      </c>
      <c r="AA199" s="508"/>
      <c r="AB199" s="508"/>
      <c r="AC199" s="508"/>
      <c r="AD199" s="508"/>
      <c r="AE199" s="508"/>
      <c r="AF199" s="508"/>
      <c r="AG199" s="508"/>
      <c r="AH199" s="508"/>
      <c r="AI199" s="508"/>
      <c r="AJ199" s="508"/>
      <c r="AK199" s="508"/>
    </row>
    <row r="200" spans="1:37" ht="42">
      <c r="A200" s="381" t="s">
        <v>4893</v>
      </c>
      <c r="B200" s="412" t="s">
        <v>2068</v>
      </c>
      <c r="C200" s="413" t="s">
        <v>4872</v>
      </c>
      <c r="D200" s="413" t="s">
        <v>1390</v>
      </c>
      <c r="E200" s="366" t="s">
        <v>5137</v>
      </c>
      <c r="F200" s="366" t="s">
        <v>5196</v>
      </c>
      <c r="G200" s="363" t="s">
        <v>4701</v>
      </c>
      <c r="H200" s="363" t="s">
        <v>4884</v>
      </c>
      <c r="I200" s="414" t="s">
        <v>4885</v>
      </c>
      <c r="J200" s="364" t="s">
        <v>2582</v>
      </c>
      <c r="K200" s="365" t="s">
        <v>3532</v>
      </c>
      <c r="L200" s="398" t="s">
        <v>2055</v>
      </c>
      <c r="N200" s="464">
        <f>[1]pdc2019!$N200</f>
        <v>0</v>
      </c>
      <c r="O200" s="464">
        <f>[1]pdc2019!$O200</f>
        <v>0</v>
      </c>
      <c r="P200" s="464">
        <f>[1]pdc2019!$P200</f>
        <v>0</v>
      </c>
      <c r="Q200" s="464">
        <f>[1]pdc2019!$V200</f>
        <v>0</v>
      </c>
      <c r="R200" s="464">
        <f>[1]pdc2019!$AB200</f>
        <v>0</v>
      </c>
      <c r="S200" s="464">
        <f>[1]pdc2019!$AE200</f>
        <v>0</v>
      </c>
      <c r="T200" s="507">
        <f t="shared" si="14"/>
        <v>0</v>
      </c>
      <c r="U200" s="505" t="str">
        <f t="shared" si="15"/>
        <v/>
      </c>
      <c r="V200" s="507">
        <f t="shared" si="12"/>
        <v>0</v>
      </c>
      <c r="W200" s="505" t="str">
        <f t="shared" si="13"/>
        <v/>
      </c>
      <c r="X200" s="507">
        <f t="shared" si="16"/>
        <v>0</v>
      </c>
      <c r="Y200" s="505" t="str">
        <f t="shared" si="17"/>
        <v/>
      </c>
      <c r="AA200" s="508"/>
      <c r="AB200" s="508"/>
      <c r="AC200" s="508"/>
      <c r="AD200" s="508"/>
      <c r="AE200" s="508"/>
      <c r="AF200" s="508"/>
      <c r="AG200" s="508"/>
      <c r="AH200" s="508"/>
      <c r="AI200" s="508"/>
      <c r="AJ200" s="508"/>
      <c r="AK200" s="508"/>
    </row>
    <row r="201" spans="1:37" ht="42">
      <c r="A201" s="381" t="s">
        <v>4894</v>
      </c>
      <c r="B201" s="412" t="s">
        <v>2068</v>
      </c>
      <c r="C201" s="413" t="s">
        <v>4872</v>
      </c>
      <c r="D201" s="413" t="s">
        <v>1372</v>
      </c>
      <c r="E201" s="366" t="s">
        <v>4895</v>
      </c>
      <c r="F201" s="366" t="s">
        <v>5197</v>
      </c>
      <c r="G201" s="363" t="s">
        <v>4707</v>
      </c>
      <c r="H201" s="363" t="s">
        <v>4888</v>
      </c>
      <c r="I201" s="414" t="s">
        <v>4889</v>
      </c>
      <c r="J201" s="364" t="s">
        <v>2582</v>
      </c>
      <c r="K201" s="365" t="s">
        <v>3532</v>
      </c>
      <c r="L201" s="398" t="s">
        <v>2055</v>
      </c>
      <c r="N201" s="464">
        <f>[1]pdc2019!$N201</f>
        <v>0</v>
      </c>
      <c r="O201" s="464">
        <f>[1]pdc2019!$O201</f>
        <v>0</v>
      </c>
      <c r="P201" s="464">
        <f>[1]pdc2019!$P201</f>
        <v>0</v>
      </c>
      <c r="Q201" s="464">
        <f>[1]pdc2019!$V201</f>
        <v>0</v>
      </c>
      <c r="R201" s="464">
        <f>[1]pdc2019!$AB201</f>
        <v>0</v>
      </c>
      <c r="S201" s="464">
        <f>[1]pdc2019!$AE201</f>
        <v>0</v>
      </c>
      <c r="T201" s="507">
        <f t="shared" si="14"/>
        <v>0</v>
      </c>
      <c r="U201" s="505" t="str">
        <f t="shared" si="15"/>
        <v/>
      </c>
      <c r="V201" s="507">
        <f t="shared" si="12"/>
        <v>0</v>
      </c>
      <c r="W201" s="505" t="str">
        <f t="shared" si="13"/>
        <v/>
      </c>
      <c r="X201" s="507">
        <f t="shared" si="16"/>
        <v>0</v>
      </c>
      <c r="Y201" s="505" t="str">
        <f t="shared" si="17"/>
        <v/>
      </c>
      <c r="AA201" s="508"/>
      <c r="AB201" s="508"/>
      <c r="AC201" s="508"/>
      <c r="AD201" s="508"/>
      <c r="AE201" s="508"/>
      <c r="AF201" s="508"/>
      <c r="AG201" s="508"/>
      <c r="AH201" s="508"/>
      <c r="AI201" s="508"/>
      <c r="AJ201" s="508"/>
      <c r="AK201" s="508"/>
    </row>
    <row r="202" spans="1:37" ht="52.5">
      <c r="A202" s="381" t="s">
        <v>4896</v>
      </c>
      <c r="B202" s="412" t="s">
        <v>2068</v>
      </c>
      <c r="C202" s="413" t="s">
        <v>4872</v>
      </c>
      <c r="D202" s="413" t="s">
        <v>2269</v>
      </c>
      <c r="E202" s="366" t="s">
        <v>5888</v>
      </c>
      <c r="F202" s="366" t="s">
        <v>5198</v>
      </c>
      <c r="G202" s="363" t="s">
        <v>4710</v>
      </c>
      <c r="H202" s="363" t="s">
        <v>4897</v>
      </c>
      <c r="I202" s="414" t="s">
        <v>4898</v>
      </c>
      <c r="J202" s="364" t="s">
        <v>2582</v>
      </c>
      <c r="K202" s="365" t="s">
        <v>3532</v>
      </c>
      <c r="L202" s="481" t="s">
        <v>1349</v>
      </c>
      <c r="N202" s="464">
        <f>[1]pdc2019!$N202</f>
        <v>0</v>
      </c>
      <c r="O202" s="464">
        <f>[1]pdc2019!$O202</f>
        <v>0</v>
      </c>
      <c r="P202" s="464">
        <f>[1]pdc2019!$P202</f>
        <v>0</v>
      </c>
      <c r="Q202" s="464">
        <f>[1]pdc2019!$V202</f>
        <v>0</v>
      </c>
      <c r="R202" s="464">
        <f>[1]pdc2019!$AB202</f>
        <v>0</v>
      </c>
      <c r="S202" s="464">
        <f>[1]pdc2019!$AE202</f>
        <v>0</v>
      </c>
      <c r="T202" s="507">
        <f t="shared" si="14"/>
        <v>0</v>
      </c>
      <c r="U202" s="505" t="str">
        <f t="shared" si="15"/>
        <v/>
      </c>
      <c r="V202" s="507">
        <f t="shared" si="12"/>
        <v>0</v>
      </c>
      <c r="W202" s="505" t="str">
        <f t="shared" si="13"/>
        <v/>
      </c>
      <c r="X202" s="507">
        <f t="shared" si="16"/>
        <v>0</v>
      </c>
      <c r="Y202" s="505" t="str">
        <f t="shared" si="17"/>
        <v/>
      </c>
      <c r="AA202" s="508"/>
      <c r="AB202" s="508"/>
      <c r="AC202" s="508"/>
      <c r="AD202" s="508"/>
      <c r="AE202" s="508"/>
      <c r="AF202" s="508"/>
      <c r="AG202" s="508"/>
      <c r="AH202" s="508"/>
      <c r="AI202" s="508"/>
      <c r="AJ202" s="508"/>
      <c r="AK202" s="508"/>
    </row>
    <row r="203" spans="1:37" ht="84">
      <c r="A203" s="399" t="s">
        <v>2593</v>
      </c>
      <c r="B203" s="400" t="s">
        <v>3145</v>
      </c>
      <c r="C203" s="401" t="s">
        <v>3139</v>
      </c>
      <c r="D203" s="401" t="s">
        <v>3140</v>
      </c>
      <c r="E203" s="358" t="s">
        <v>4398</v>
      </c>
      <c r="F203" s="358" t="s">
        <v>5199</v>
      </c>
      <c r="G203" s="359"/>
      <c r="H203" s="359"/>
      <c r="I203" s="402"/>
      <c r="J203" s="360"/>
      <c r="K203" s="361"/>
      <c r="L203" s="403"/>
      <c r="N203" s="464">
        <f>[1]pdc2019!$N203</f>
        <v>0</v>
      </c>
      <c r="O203" s="464">
        <f>[1]pdc2019!$O203</f>
        <v>0</v>
      </c>
      <c r="P203" s="464">
        <f>[1]pdc2019!$P203</f>
        <v>0</v>
      </c>
      <c r="Q203" s="464">
        <f>[1]pdc2019!$V203</f>
        <v>0</v>
      </c>
      <c r="R203" s="464">
        <f>[1]pdc2019!$AB203</f>
        <v>0</v>
      </c>
      <c r="S203" s="464">
        <f>[1]pdc2019!$AE203</f>
        <v>0</v>
      </c>
      <c r="T203" s="507">
        <f t="shared" si="14"/>
        <v>0</v>
      </c>
      <c r="U203" s="505" t="str">
        <f t="shared" si="15"/>
        <v/>
      </c>
      <c r="V203" s="507">
        <f t="shared" si="12"/>
        <v>0</v>
      </c>
      <c r="W203" s="505" t="str">
        <f t="shared" si="13"/>
        <v/>
      </c>
      <c r="X203" s="507">
        <f t="shared" si="16"/>
        <v>0</v>
      </c>
      <c r="Y203" s="505" t="str">
        <f t="shared" si="17"/>
        <v/>
      </c>
      <c r="AA203" s="508"/>
      <c r="AB203" s="508"/>
      <c r="AC203" s="508"/>
      <c r="AD203" s="508"/>
      <c r="AE203" s="508"/>
      <c r="AF203" s="508"/>
      <c r="AG203" s="508"/>
      <c r="AH203" s="508"/>
      <c r="AI203" s="508"/>
      <c r="AJ203" s="508"/>
      <c r="AK203" s="508"/>
    </row>
    <row r="204" spans="1:37" ht="21">
      <c r="A204" s="404" t="s">
        <v>2594</v>
      </c>
      <c r="B204" s="405" t="s">
        <v>3145</v>
      </c>
      <c r="C204" s="406" t="s">
        <v>3141</v>
      </c>
      <c r="D204" s="406" t="s">
        <v>3140</v>
      </c>
      <c r="E204" s="362" t="s">
        <v>3244</v>
      </c>
      <c r="F204" s="362" t="s">
        <v>4399</v>
      </c>
      <c r="G204" s="363"/>
      <c r="H204" s="363"/>
      <c r="I204" s="414"/>
      <c r="J204" s="364"/>
      <c r="K204" s="365"/>
      <c r="N204" s="464">
        <f>[1]pdc2019!$N204</f>
        <v>0</v>
      </c>
      <c r="O204" s="464">
        <f>[1]pdc2019!$O204</f>
        <v>0</v>
      </c>
      <c r="P204" s="464">
        <f>[1]pdc2019!$P204</f>
        <v>0</v>
      </c>
      <c r="Q204" s="464">
        <f>[1]pdc2019!$V204</f>
        <v>0</v>
      </c>
      <c r="R204" s="464">
        <f>[1]pdc2019!$AB204</f>
        <v>0</v>
      </c>
      <c r="S204" s="464">
        <f>[1]pdc2019!$AE204</f>
        <v>0</v>
      </c>
      <c r="T204" s="507">
        <f t="shared" si="14"/>
        <v>0</v>
      </c>
      <c r="U204" s="505" t="str">
        <f t="shared" si="15"/>
        <v/>
      </c>
      <c r="V204" s="507">
        <f t="shared" si="12"/>
        <v>0</v>
      </c>
      <c r="W204" s="505" t="str">
        <f t="shared" si="13"/>
        <v/>
      </c>
      <c r="X204" s="507">
        <f t="shared" si="16"/>
        <v>0</v>
      </c>
      <c r="Y204" s="505" t="str">
        <f t="shared" si="17"/>
        <v/>
      </c>
      <c r="AA204" s="508"/>
      <c r="AB204" s="508"/>
      <c r="AC204" s="508"/>
      <c r="AD204" s="508"/>
      <c r="AE204" s="508"/>
      <c r="AF204" s="508"/>
      <c r="AG204" s="508"/>
      <c r="AH204" s="508"/>
      <c r="AI204" s="508"/>
      <c r="AJ204" s="508"/>
      <c r="AK204" s="508"/>
    </row>
    <row r="205" spans="1:37" ht="42">
      <c r="A205" s="381" t="s">
        <v>5120</v>
      </c>
      <c r="B205" s="412" t="s">
        <v>3145</v>
      </c>
      <c r="C205" s="413" t="s">
        <v>3141</v>
      </c>
      <c r="D205" s="413" t="s">
        <v>4874</v>
      </c>
      <c r="E205" s="366" t="s">
        <v>5121</v>
      </c>
      <c r="F205" s="366" t="s">
        <v>5200</v>
      </c>
      <c r="G205" s="363" t="s">
        <v>60</v>
      </c>
      <c r="H205" s="363" t="s">
        <v>5122</v>
      </c>
      <c r="I205" s="414" t="s">
        <v>1233</v>
      </c>
      <c r="J205" s="364" t="s">
        <v>1935</v>
      </c>
      <c r="K205" s="365" t="s">
        <v>3537</v>
      </c>
      <c r="L205" s="398" t="s">
        <v>2596</v>
      </c>
      <c r="N205" s="464">
        <f>[1]pdc2019!$N205</f>
        <v>0</v>
      </c>
      <c r="O205" s="464">
        <f>[1]pdc2019!$O205</f>
        <v>0</v>
      </c>
      <c r="P205" s="464">
        <f>[1]pdc2019!$P205</f>
        <v>0</v>
      </c>
      <c r="Q205" s="464">
        <f>[1]pdc2019!$V205</f>
        <v>0</v>
      </c>
      <c r="R205" s="464">
        <f>[1]pdc2019!$AB205</f>
        <v>0</v>
      </c>
      <c r="S205" s="464">
        <f>[1]pdc2019!$AE205</f>
        <v>0</v>
      </c>
      <c r="T205" s="507">
        <f t="shared" si="14"/>
        <v>0</v>
      </c>
      <c r="U205" s="505" t="str">
        <f t="shared" si="15"/>
        <v/>
      </c>
      <c r="V205" s="507">
        <f t="shared" si="12"/>
        <v>0</v>
      </c>
      <c r="W205" s="505" t="str">
        <f t="shared" si="13"/>
        <v/>
      </c>
      <c r="X205" s="507">
        <f t="shared" si="16"/>
        <v>0</v>
      </c>
      <c r="Y205" s="505" t="str">
        <f t="shared" si="17"/>
        <v/>
      </c>
      <c r="AA205" s="508"/>
      <c r="AB205" s="508"/>
      <c r="AC205" s="508"/>
      <c r="AD205" s="508"/>
      <c r="AE205" s="508"/>
      <c r="AF205" s="508"/>
      <c r="AG205" s="508"/>
      <c r="AH205" s="508"/>
      <c r="AI205" s="508"/>
      <c r="AJ205" s="508"/>
      <c r="AK205" s="508"/>
    </row>
    <row r="206" spans="1:37" ht="42">
      <c r="A206" s="381" t="s">
        <v>5123</v>
      </c>
      <c r="B206" s="412" t="s">
        <v>3145</v>
      </c>
      <c r="C206" s="413" t="s">
        <v>3141</v>
      </c>
      <c r="D206" s="413" t="s">
        <v>5124</v>
      </c>
      <c r="E206" s="366" t="s">
        <v>5125</v>
      </c>
      <c r="F206" s="366" t="s">
        <v>5201</v>
      </c>
      <c r="G206" s="363" t="s">
        <v>62</v>
      </c>
      <c r="H206" s="363" t="s">
        <v>5126</v>
      </c>
      <c r="I206" s="414" t="s">
        <v>3390</v>
      </c>
      <c r="J206" s="364" t="s">
        <v>1935</v>
      </c>
      <c r="K206" s="365" t="s">
        <v>3537</v>
      </c>
      <c r="L206" s="398" t="s">
        <v>2596</v>
      </c>
      <c r="N206" s="464">
        <f>[1]pdc2019!$N206</f>
        <v>0</v>
      </c>
      <c r="O206" s="464">
        <f>[1]pdc2019!$O206</f>
        <v>0</v>
      </c>
      <c r="P206" s="464">
        <f>[1]pdc2019!$P206</f>
        <v>0</v>
      </c>
      <c r="Q206" s="464">
        <f>[1]pdc2019!$V206</f>
        <v>0</v>
      </c>
      <c r="R206" s="464">
        <f>[1]pdc2019!$AB206</f>
        <v>0</v>
      </c>
      <c r="S206" s="464">
        <f>[1]pdc2019!$AE206</f>
        <v>0</v>
      </c>
      <c r="T206" s="507">
        <f t="shared" si="14"/>
        <v>0</v>
      </c>
      <c r="U206" s="505" t="str">
        <f t="shared" si="15"/>
        <v/>
      </c>
      <c r="V206" s="507">
        <f t="shared" si="12"/>
        <v>0</v>
      </c>
      <c r="W206" s="505" t="str">
        <f t="shared" si="13"/>
        <v/>
      </c>
      <c r="X206" s="507">
        <f t="shared" si="16"/>
        <v>0</v>
      </c>
      <c r="Y206" s="505" t="str">
        <f t="shared" si="17"/>
        <v/>
      </c>
      <c r="AA206" s="508"/>
      <c r="AB206" s="508"/>
      <c r="AC206" s="508"/>
      <c r="AD206" s="508"/>
      <c r="AE206" s="508"/>
      <c r="AF206" s="508"/>
      <c r="AG206" s="508"/>
      <c r="AH206" s="508"/>
      <c r="AI206" s="508"/>
      <c r="AJ206" s="508"/>
      <c r="AK206" s="508"/>
    </row>
    <row r="207" spans="1:37" ht="21">
      <c r="A207" s="381" t="s">
        <v>2595</v>
      </c>
      <c r="B207" s="412" t="s">
        <v>3145</v>
      </c>
      <c r="C207" s="413" t="s">
        <v>3141</v>
      </c>
      <c r="D207" s="413" t="s">
        <v>3138</v>
      </c>
      <c r="E207" s="366" t="s">
        <v>3244</v>
      </c>
      <c r="F207" s="366" t="s">
        <v>4399</v>
      </c>
      <c r="G207" s="363" t="s">
        <v>64</v>
      </c>
      <c r="H207" s="363" t="s">
        <v>3245</v>
      </c>
      <c r="I207" s="414" t="s">
        <v>1237</v>
      </c>
      <c r="J207" s="364" t="s">
        <v>1935</v>
      </c>
      <c r="K207" s="365" t="s">
        <v>3537</v>
      </c>
      <c r="L207" s="398" t="s">
        <v>2596</v>
      </c>
      <c r="N207" s="464">
        <f>[1]pdc2019!$N207</f>
        <v>8908510.9399999995</v>
      </c>
      <c r="O207" s="464">
        <f>[1]pdc2019!$O207</f>
        <v>9845000</v>
      </c>
      <c r="P207" s="464">
        <f>[1]pdc2019!$P207</f>
        <v>10239011.773333333</v>
      </c>
      <c r="Q207" s="464">
        <f>[1]pdc2019!$V207</f>
        <v>10178000</v>
      </c>
      <c r="R207" s="464">
        <f>[1]pdc2019!$AB207</f>
        <v>10181060</v>
      </c>
      <c r="S207" s="464">
        <f>[1]pdc2019!$AE207</f>
        <v>10184175.08</v>
      </c>
      <c r="T207" s="507">
        <f t="shared" si="14"/>
        <v>1269489.0600000005</v>
      </c>
      <c r="U207" s="505">
        <f t="shared" si="15"/>
        <v>0.14250294673825709</v>
      </c>
      <c r="V207" s="507">
        <f t="shared" si="12"/>
        <v>333000</v>
      </c>
      <c r="W207" s="505">
        <f t="shared" si="13"/>
        <v>3.3824276282376844E-2</v>
      </c>
      <c r="X207" s="507">
        <f t="shared" si="16"/>
        <v>-61011.773333333433</v>
      </c>
      <c r="Y207" s="505">
        <f t="shared" si="17"/>
        <v>-5.9587560483359923E-3</v>
      </c>
      <c r="AA207" s="508"/>
      <c r="AB207" s="508"/>
      <c r="AC207" s="508"/>
      <c r="AD207" s="508"/>
      <c r="AE207" s="508"/>
      <c r="AF207" s="508"/>
      <c r="AG207" s="508"/>
      <c r="AH207" s="508"/>
      <c r="AI207" s="508"/>
      <c r="AJ207" s="508"/>
      <c r="AK207" s="508"/>
    </row>
    <row r="208" spans="1:37" ht="21">
      <c r="A208" s="404" t="s">
        <v>4400</v>
      </c>
      <c r="B208" s="405" t="s">
        <v>3145</v>
      </c>
      <c r="C208" s="406" t="s">
        <v>2728</v>
      </c>
      <c r="D208" s="406" t="s">
        <v>3140</v>
      </c>
      <c r="E208" s="362" t="s">
        <v>4401</v>
      </c>
      <c r="F208" s="362" t="s">
        <v>5501</v>
      </c>
      <c r="G208" s="363"/>
      <c r="H208" s="363"/>
      <c r="I208" s="414"/>
      <c r="J208" s="364"/>
      <c r="K208" s="365"/>
      <c r="N208" s="464">
        <f>[1]pdc2019!$N208</f>
        <v>0</v>
      </c>
      <c r="O208" s="464">
        <f>[1]pdc2019!$O208</f>
        <v>0</v>
      </c>
      <c r="P208" s="464">
        <f>[1]pdc2019!$P208</f>
        <v>0</v>
      </c>
      <c r="Q208" s="464">
        <f>[1]pdc2019!$V208</f>
        <v>0</v>
      </c>
      <c r="R208" s="464">
        <f>[1]pdc2019!$AB208</f>
        <v>0</v>
      </c>
      <c r="S208" s="464">
        <f>[1]pdc2019!$AE208</f>
        <v>0</v>
      </c>
      <c r="T208" s="507">
        <f t="shared" si="14"/>
        <v>0</v>
      </c>
      <c r="U208" s="505" t="str">
        <f t="shared" si="15"/>
        <v/>
      </c>
      <c r="V208" s="507">
        <f t="shared" ref="V208:V274" si="18">IF(O208="","",Q208-O208)</f>
        <v>0</v>
      </c>
      <c r="W208" s="505" t="str">
        <f t="shared" ref="W208:W274" si="19">IF(O208=0,"",V208/O208)</f>
        <v/>
      </c>
      <c r="X208" s="507">
        <f t="shared" si="16"/>
        <v>0</v>
      </c>
      <c r="Y208" s="505" t="str">
        <f t="shared" si="17"/>
        <v/>
      </c>
      <c r="AA208" s="508"/>
      <c r="AB208" s="508"/>
      <c r="AC208" s="508"/>
      <c r="AD208" s="508"/>
      <c r="AE208" s="508"/>
      <c r="AF208" s="508"/>
      <c r="AG208" s="508"/>
      <c r="AH208" s="508"/>
      <c r="AI208" s="508"/>
      <c r="AJ208" s="508"/>
      <c r="AK208" s="508"/>
    </row>
    <row r="209" spans="1:37" ht="42">
      <c r="A209" s="381" t="s">
        <v>4402</v>
      </c>
      <c r="B209" s="412" t="s">
        <v>3145</v>
      </c>
      <c r="C209" s="413" t="s">
        <v>2728</v>
      </c>
      <c r="D209" s="413" t="s">
        <v>3138</v>
      </c>
      <c r="E209" s="366" t="s">
        <v>4403</v>
      </c>
      <c r="F209" s="366" t="s">
        <v>4404</v>
      </c>
      <c r="G209" s="363" t="s">
        <v>1348</v>
      </c>
      <c r="H209" s="363" t="s">
        <v>2745</v>
      </c>
      <c r="I209" s="414" t="s">
        <v>2746</v>
      </c>
      <c r="J209" s="364" t="s">
        <v>2006</v>
      </c>
      <c r="K209" s="365" t="s">
        <v>3533</v>
      </c>
      <c r="L209" s="398" t="s">
        <v>2596</v>
      </c>
      <c r="N209" s="464">
        <f>[1]pdc2019!$N209</f>
        <v>0</v>
      </c>
      <c r="O209" s="464">
        <f>[1]pdc2019!$O209</f>
        <v>0</v>
      </c>
      <c r="P209" s="464">
        <f>[1]pdc2019!$P209</f>
        <v>0</v>
      </c>
      <c r="Q209" s="464">
        <f>[1]pdc2019!$V209</f>
        <v>0</v>
      </c>
      <c r="R209" s="464">
        <f>[1]pdc2019!$AB209</f>
        <v>0</v>
      </c>
      <c r="S209" s="464">
        <f>[1]pdc2019!$AE209</f>
        <v>0</v>
      </c>
      <c r="T209" s="507">
        <f t="shared" si="14"/>
        <v>0</v>
      </c>
      <c r="U209" s="505" t="str">
        <f t="shared" si="15"/>
        <v/>
      </c>
      <c r="V209" s="507">
        <f t="shared" si="18"/>
        <v>0</v>
      </c>
      <c r="W209" s="505" t="str">
        <f t="shared" si="19"/>
        <v/>
      </c>
      <c r="X209" s="507">
        <f t="shared" si="16"/>
        <v>0</v>
      </c>
      <c r="Y209" s="505" t="str">
        <f t="shared" si="17"/>
        <v/>
      </c>
      <c r="AA209" s="508"/>
      <c r="AB209" s="508"/>
      <c r="AC209" s="508"/>
      <c r="AD209" s="508"/>
      <c r="AE209" s="508"/>
      <c r="AF209" s="508"/>
      <c r="AG209" s="508"/>
      <c r="AH209" s="508"/>
      <c r="AI209" s="508"/>
      <c r="AJ209" s="508"/>
      <c r="AK209" s="508"/>
    </row>
    <row r="210" spans="1:37" ht="21">
      <c r="A210" s="404" t="s">
        <v>2597</v>
      </c>
      <c r="B210" s="405" t="s">
        <v>3145</v>
      </c>
      <c r="C210" s="406" t="s">
        <v>3142</v>
      </c>
      <c r="D210" s="406" t="s">
        <v>3140</v>
      </c>
      <c r="E210" s="362" t="s">
        <v>4405</v>
      </c>
      <c r="F210" s="362" t="s">
        <v>4406</v>
      </c>
      <c r="G210" s="363"/>
      <c r="H210" s="363"/>
      <c r="I210" s="414"/>
      <c r="J210" s="364"/>
      <c r="K210" s="365"/>
      <c r="N210" s="464">
        <f>[1]pdc2019!$N210</f>
        <v>0</v>
      </c>
      <c r="O210" s="464">
        <f>[1]pdc2019!$O210</f>
        <v>0</v>
      </c>
      <c r="P210" s="464">
        <f>[1]pdc2019!$P210</f>
        <v>0</v>
      </c>
      <c r="Q210" s="464">
        <f>[1]pdc2019!$V210</f>
        <v>0</v>
      </c>
      <c r="R210" s="464">
        <f>[1]pdc2019!$AB210</f>
        <v>0</v>
      </c>
      <c r="S210" s="464">
        <f>[1]pdc2019!$AE210</f>
        <v>0</v>
      </c>
      <c r="T210" s="507">
        <f t="shared" si="14"/>
        <v>0</v>
      </c>
      <c r="U210" s="505" t="str">
        <f t="shared" si="15"/>
        <v/>
      </c>
      <c r="V210" s="507">
        <f t="shared" si="18"/>
        <v>0</v>
      </c>
      <c r="W210" s="505" t="str">
        <f t="shared" si="19"/>
        <v/>
      </c>
      <c r="X210" s="507">
        <f t="shared" si="16"/>
        <v>0</v>
      </c>
      <c r="Y210" s="505" t="str">
        <f t="shared" si="17"/>
        <v/>
      </c>
      <c r="AA210" s="508"/>
      <c r="AB210" s="508"/>
      <c r="AC210" s="508"/>
      <c r="AD210" s="508"/>
      <c r="AE210" s="508"/>
      <c r="AF210" s="508"/>
      <c r="AG210" s="508"/>
      <c r="AH210" s="508"/>
      <c r="AI210" s="508"/>
      <c r="AJ210" s="508"/>
      <c r="AK210" s="508"/>
    </row>
    <row r="211" spans="1:37" ht="31.5">
      <c r="A211" s="381" t="s">
        <v>4407</v>
      </c>
      <c r="B211" s="412" t="s">
        <v>3145</v>
      </c>
      <c r="C211" s="413" t="s">
        <v>3142</v>
      </c>
      <c r="D211" s="413" t="s">
        <v>3058</v>
      </c>
      <c r="E211" s="366" t="s">
        <v>4408</v>
      </c>
      <c r="F211" s="366" t="s">
        <v>4409</v>
      </c>
      <c r="G211" s="363" t="s">
        <v>42</v>
      </c>
      <c r="H211" s="363" t="s">
        <v>2740</v>
      </c>
      <c r="I211" s="414" t="s">
        <v>3401</v>
      </c>
      <c r="J211" s="364" t="s">
        <v>2006</v>
      </c>
      <c r="K211" s="365" t="s">
        <v>3533</v>
      </c>
      <c r="L211" s="398" t="s">
        <v>2596</v>
      </c>
      <c r="N211" s="464">
        <f>[1]pdc2019!$N211</f>
        <v>0</v>
      </c>
      <c r="O211" s="464">
        <f>[1]pdc2019!$O211</f>
        <v>0</v>
      </c>
      <c r="P211" s="464">
        <f>[1]pdc2019!$P211</f>
        <v>0</v>
      </c>
      <c r="Q211" s="464">
        <f>[1]pdc2019!$V211</f>
        <v>0</v>
      </c>
      <c r="R211" s="464">
        <f>[1]pdc2019!$AB211</f>
        <v>0</v>
      </c>
      <c r="S211" s="464">
        <f>[1]pdc2019!$AE211</f>
        <v>0</v>
      </c>
      <c r="T211" s="507">
        <f t="shared" si="14"/>
        <v>0</v>
      </c>
      <c r="U211" s="505" t="str">
        <f t="shared" si="15"/>
        <v/>
      </c>
      <c r="V211" s="507">
        <f t="shared" si="18"/>
        <v>0</v>
      </c>
      <c r="W211" s="505" t="str">
        <f t="shared" si="19"/>
        <v/>
      </c>
      <c r="X211" s="507">
        <f t="shared" si="16"/>
        <v>0</v>
      </c>
      <c r="Y211" s="505" t="str">
        <f t="shared" si="17"/>
        <v/>
      </c>
      <c r="AA211" s="508"/>
      <c r="AB211" s="508"/>
      <c r="AC211" s="508"/>
      <c r="AD211" s="508"/>
      <c r="AE211" s="508"/>
      <c r="AF211" s="508"/>
      <c r="AG211" s="508"/>
      <c r="AH211" s="508"/>
      <c r="AI211" s="508"/>
      <c r="AJ211" s="508"/>
      <c r="AK211" s="508"/>
    </row>
    <row r="212" spans="1:37" ht="42">
      <c r="A212" s="381" t="s">
        <v>2598</v>
      </c>
      <c r="B212" s="412" t="s">
        <v>3145</v>
      </c>
      <c r="C212" s="413" t="s">
        <v>3142</v>
      </c>
      <c r="D212" s="413" t="s">
        <v>3138</v>
      </c>
      <c r="E212" s="366" t="s">
        <v>3246</v>
      </c>
      <c r="F212" s="366" t="s">
        <v>2739</v>
      </c>
      <c r="G212" s="363" t="s">
        <v>42</v>
      </c>
      <c r="H212" s="363" t="s">
        <v>2740</v>
      </c>
      <c r="I212" s="414" t="s">
        <v>3401</v>
      </c>
      <c r="J212" s="364" t="s">
        <v>2006</v>
      </c>
      <c r="K212" s="365" t="s">
        <v>3533</v>
      </c>
      <c r="L212" s="398" t="s">
        <v>2596</v>
      </c>
      <c r="N212" s="464">
        <f>[1]pdc2019!$N212</f>
        <v>1037215.48</v>
      </c>
      <c r="O212" s="464">
        <f>[1]pdc2019!$O212</f>
        <v>1462920</v>
      </c>
      <c r="P212" s="464">
        <f>[1]pdc2019!$P212</f>
        <v>1462920</v>
      </c>
      <c r="Q212" s="464">
        <f>[1]pdc2019!$V212</f>
        <v>1300928</v>
      </c>
      <c r="R212" s="464">
        <f>[1]pdc2019!$AB212</f>
        <v>1600000</v>
      </c>
      <c r="S212" s="464">
        <f>[1]pdc2019!$AE212</f>
        <v>1600000</v>
      </c>
      <c r="T212" s="507">
        <f t="shared" si="14"/>
        <v>263712.52</v>
      </c>
      <c r="U212" s="505">
        <f t="shared" si="15"/>
        <v>0.25425046683645719</v>
      </c>
      <c r="V212" s="507">
        <f t="shared" si="18"/>
        <v>-161992</v>
      </c>
      <c r="W212" s="505">
        <f t="shared" si="19"/>
        <v>-0.11073196073606212</v>
      </c>
      <c r="X212" s="507">
        <f t="shared" si="16"/>
        <v>-161992</v>
      </c>
      <c r="Y212" s="505">
        <f t="shared" si="17"/>
        <v>-0.11073196073606212</v>
      </c>
      <c r="AA212" s="508"/>
      <c r="AB212" s="508"/>
      <c r="AC212" s="508"/>
      <c r="AD212" s="508"/>
      <c r="AE212" s="508"/>
      <c r="AF212" s="508"/>
      <c r="AG212" s="508"/>
      <c r="AH212" s="508"/>
      <c r="AI212" s="508"/>
      <c r="AJ212" s="508"/>
      <c r="AK212" s="508"/>
    </row>
    <row r="213" spans="1:37" ht="42">
      <c r="A213" s="381" t="s">
        <v>2741</v>
      </c>
      <c r="B213" s="412" t="s">
        <v>3145</v>
      </c>
      <c r="C213" s="413" t="s">
        <v>3142</v>
      </c>
      <c r="D213" s="413" t="s">
        <v>3148</v>
      </c>
      <c r="E213" s="366" t="s">
        <v>5318</v>
      </c>
      <c r="F213" s="366" t="s">
        <v>2742</v>
      </c>
      <c r="G213" s="363" t="s">
        <v>44</v>
      </c>
      <c r="H213" s="363" t="s">
        <v>2743</v>
      </c>
      <c r="I213" s="414" t="s">
        <v>2744</v>
      </c>
      <c r="J213" s="364" t="s">
        <v>2006</v>
      </c>
      <c r="K213" s="365" t="s">
        <v>3533</v>
      </c>
      <c r="L213" s="398" t="s">
        <v>2596</v>
      </c>
      <c r="N213" s="464">
        <f>[1]pdc2019!$N213</f>
        <v>17295.45</v>
      </c>
      <c r="O213" s="464">
        <f>[1]pdc2019!$O213</f>
        <v>73000</v>
      </c>
      <c r="P213" s="464">
        <f>[1]pdc2019!$P213</f>
        <v>73000</v>
      </c>
      <c r="Q213" s="464">
        <f>[1]pdc2019!$V213</f>
        <v>74000</v>
      </c>
      <c r="R213" s="464">
        <f>[1]pdc2019!$AB213</f>
        <v>74000</v>
      </c>
      <c r="S213" s="464">
        <f>[1]pdc2019!$AE213</f>
        <v>74000</v>
      </c>
      <c r="T213" s="507">
        <f t="shared" si="14"/>
        <v>56704.55</v>
      </c>
      <c r="U213" s="505">
        <f t="shared" si="15"/>
        <v>3.278581939180536</v>
      </c>
      <c r="V213" s="507">
        <f t="shared" si="18"/>
        <v>1000</v>
      </c>
      <c r="W213" s="505">
        <f t="shared" si="19"/>
        <v>1.3698630136986301E-2</v>
      </c>
      <c r="X213" s="507">
        <f t="shared" si="16"/>
        <v>1000</v>
      </c>
      <c r="Y213" s="505">
        <f t="shared" si="17"/>
        <v>1.3698630136986301E-2</v>
      </c>
      <c r="AA213" s="508"/>
      <c r="AB213" s="508"/>
      <c r="AC213" s="508"/>
      <c r="AD213" s="508"/>
      <c r="AE213" s="508"/>
      <c r="AF213" s="508"/>
      <c r="AG213" s="508"/>
      <c r="AH213" s="508"/>
      <c r="AI213" s="508"/>
      <c r="AJ213" s="508"/>
      <c r="AK213" s="508"/>
    </row>
    <row r="214" spans="1:37" ht="42">
      <c r="A214" s="404" t="s">
        <v>2599</v>
      </c>
      <c r="B214" s="405" t="s">
        <v>3145</v>
      </c>
      <c r="C214" s="406" t="s">
        <v>3144</v>
      </c>
      <c r="D214" s="406" t="s">
        <v>3140</v>
      </c>
      <c r="E214" s="362" t="s">
        <v>5889</v>
      </c>
      <c r="F214" s="362" t="s">
        <v>5890</v>
      </c>
      <c r="G214" s="363"/>
      <c r="H214" s="363"/>
      <c r="I214" s="414"/>
      <c r="J214" s="364"/>
      <c r="K214" s="365"/>
      <c r="N214" s="464">
        <f>[1]pdc2019!$N214</f>
        <v>0</v>
      </c>
      <c r="O214" s="464">
        <f>[1]pdc2019!$O214</f>
        <v>0</v>
      </c>
      <c r="P214" s="464">
        <f>[1]pdc2019!$P214</f>
        <v>0</v>
      </c>
      <c r="Q214" s="464">
        <f>[1]pdc2019!$V214</f>
        <v>0</v>
      </c>
      <c r="R214" s="464">
        <f>[1]pdc2019!$AB214</f>
        <v>0</v>
      </c>
      <c r="S214" s="464">
        <f>[1]pdc2019!$AE214</f>
        <v>0</v>
      </c>
      <c r="T214" s="507">
        <f t="shared" si="14"/>
        <v>0</v>
      </c>
      <c r="U214" s="505" t="str">
        <f t="shared" si="15"/>
        <v/>
      </c>
      <c r="V214" s="507">
        <f t="shared" si="18"/>
        <v>0</v>
      </c>
      <c r="W214" s="505" t="str">
        <f t="shared" si="19"/>
        <v/>
      </c>
      <c r="X214" s="507">
        <f t="shared" si="16"/>
        <v>0</v>
      </c>
      <c r="Y214" s="505" t="str">
        <f t="shared" si="17"/>
        <v/>
      </c>
      <c r="AA214" s="508"/>
      <c r="AB214" s="510"/>
      <c r="AC214" s="508"/>
      <c r="AD214" s="508"/>
      <c r="AE214" s="508"/>
      <c r="AF214" s="508"/>
      <c r="AG214" s="508"/>
      <c r="AH214" s="508"/>
      <c r="AI214" s="508"/>
      <c r="AJ214" s="508"/>
      <c r="AK214" s="508"/>
    </row>
    <row r="215" spans="1:37" ht="42">
      <c r="A215" s="381" t="s">
        <v>4410</v>
      </c>
      <c r="B215" s="412" t="s">
        <v>3145</v>
      </c>
      <c r="C215" s="413" t="s">
        <v>3144</v>
      </c>
      <c r="D215" s="413" t="s">
        <v>2607</v>
      </c>
      <c r="E215" s="366" t="s">
        <v>5891</v>
      </c>
      <c r="F215" s="366" t="s">
        <v>5892</v>
      </c>
      <c r="G215" s="363" t="s">
        <v>650</v>
      </c>
      <c r="H215" s="363" t="s">
        <v>2748</v>
      </c>
      <c r="I215" s="414" t="s">
        <v>3401</v>
      </c>
      <c r="J215" s="364" t="s">
        <v>3550</v>
      </c>
      <c r="K215" s="365" t="s">
        <v>3552</v>
      </c>
      <c r="L215" s="398" t="s">
        <v>2596</v>
      </c>
      <c r="N215" s="464">
        <f>[1]pdc2019!$N215</f>
        <v>2517106.42</v>
      </c>
      <c r="O215" s="464">
        <f>[1]pdc2019!$O215</f>
        <v>3000000</v>
      </c>
      <c r="P215" s="464">
        <f>[1]pdc2019!$P215</f>
        <v>3221439.0666666664</v>
      </c>
      <c r="Q215" s="464">
        <f>[1]pdc2019!$V215</f>
        <v>3060000</v>
      </c>
      <c r="R215" s="464">
        <f>[1]pdc2019!$AB215</f>
        <v>3060000</v>
      </c>
      <c r="S215" s="464">
        <f>[1]pdc2019!$AE215</f>
        <v>3060000</v>
      </c>
      <c r="T215" s="507">
        <f t="shared" si="14"/>
        <v>542893.58000000007</v>
      </c>
      <c r="U215" s="505">
        <f t="shared" si="15"/>
        <v>0.21568161587701171</v>
      </c>
      <c r="V215" s="507">
        <f t="shared" si="18"/>
        <v>60000</v>
      </c>
      <c r="W215" s="505">
        <f t="shared" si="19"/>
        <v>0.02</v>
      </c>
      <c r="X215" s="507">
        <f t="shared" si="16"/>
        <v>-161439.06666666642</v>
      </c>
      <c r="Y215" s="505">
        <f t="shared" si="17"/>
        <v>-5.0113959421778841E-2</v>
      </c>
      <c r="AA215" s="508"/>
      <c r="AB215" s="508"/>
      <c r="AC215" s="508"/>
      <c r="AD215" s="508"/>
      <c r="AE215" s="508"/>
      <c r="AF215" s="508"/>
      <c r="AG215" s="508"/>
      <c r="AH215" s="508"/>
      <c r="AI215" s="508"/>
      <c r="AJ215" s="508"/>
      <c r="AK215" s="508"/>
    </row>
    <row r="216" spans="1:37" ht="42">
      <c r="A216" s="381" t="s">
        <v>4411</v>
      </c>
      <c r="B216" s="412" t="s">
        <v>3145</v>
      </c>
      <c r="C216" s="413" t="s">
        <v>3144</v>
      </c>
      <c r="D216" s="413" t="s">
        <v>1390</v>
      </c>
      <c r="E216" s="366" t="s">
        <v>5893</v>
      </c>
      <c r="F216" s="366" t="s">
        <v>5894</v>
      </c>
      <c r="G216" s="363" t="s">
        <v>647</v>
      </c>
      <c r="H216" s="363" t="s">
        <v>2752</v>
      </c>
      <c r="I216" s="414" t="s">
        <v>2753</v>
      </c>
      <c r="J216" s="364" t="s">
        <v>3550</v>
      </c>
      <c r="K216" s="365" t="s">
        <v>3552</v>
      </c>
      <c r="L216" s="398" t="s">
        <v>2596</v>
      </c>
      <c r="N216" s="464">
        <f>[1]pdc2019!$N216</f>
        <v>0</v>
      </c>
      <c r="O216" s="464">
        <f>[1]pdc2019!$O216</f>
        <v>0</v>
      </c>
      <c r="P216" s="464">
        <f>[1]pdc2019!$P216</f>
        <v>0</v>
      </c>
      <c r="Q216" s="464">
        <f>[1]pdc2019!$V216</f>
        <v>0</v>
      </c>
      <c r="R216" s="464">
        <f>[1]pdc2019!$AB216</f>
        <v>0</v>
      </c>
      <c r="S216" s="464">
        <f>[1]pdc2019!$AE216</f>
        <v>0</v>
      </c>
      <c r="T216" s="507">
        <f t="shared" si="14"/>
        <v>0</v>
      </c>
      <c r="U216" s="505" t="str">
        <f t="shared" si="15"/>
        <v/>
      </c>
      <c r="V216" s="507">
        <f t="shared" si="18"/>
        <v>0</v>
      </c>
      <c r="W216" s="505" t="str">
        <f t="shared" si="19"/>
        <v/>
      </c>
      <c r="X216" s="507">
        <f t="shared" si="16"/>
        <v>0</v>
      </c>
      <c r="Y216" s="505" t="str">
        <f t="shared" si="17"/>
        <v/>
      </c>
      <c r="AA216" s="508"/>
      <c r="AB216" s="508"/>
      <c r="AC216" s="508"/>
      <c r="AD216" s="508"/>
      <c r="AE216" s="508"/>
      <c r="AF216" s="508"/>
      <c r="AG216" s="508"/>
      <c r="AH216" s="508"/>
      <c r="AI216" s="508"/>
      <c r="AJ216" s="508"/>
      <c r="AK216" s="508"/>
    </row>
    <row r="217" spans="1:37" ht="42">
      <c r="A217" s="381" t="s">
        <v>4412</v>
      </c>
      <c r="B217" s="412" t="s">
        <v>3145</v>
      </c>
      <c r="C217" s="413" t="s">
        <v>3144</v>
      </c>
      <c r="D217" s="413" t="s">
        <v>1391</v>
      </c>
      <c r="E217" s="366" t="s">
        <v>5895</v>
      </c>
      <c r="F217" s="366" t="s">
        <v>5896</v>
      </c>
      <c r="G217" s="363" t="s">
        <v>649</v>
      </c>
      <c r="H217" s="363" t="s">
        <v>2747</v>
      </c>
      <c r="I217" s="414" t="s">
        <v>2245</v>
      </c>
      <c r="J217" s="364" t="s">
        <v>3550</v>
      </c>
      <c r="K217" s="365" t="s">
        <v>3552</v>
      </c>
      <c r="L217" s="398" t="s">
        <v>2596</v>
      </c>
      <c r="N217" s="464">
        <f>[1]pdc2019!$N217</f>
        <v>0</v>
      </c>
      <c r="O217" s="464">
        <f>[1]pdc2019!$O217</f>
        <v>0</v>
      </c>
      <c r="P217" s="464">
        <f>[1]pdc2019!$P217</f>
        <v>0</v>
      </c>
      <c r="Q217" s="464">
        <f>[1]pdc2019!$V217</f>
        <v>0</v>
      </c>
      <c r="R217" s="464">
        <f>[1]pdc2019!$AB217</f>
        <v>0</v>
      </c>
      <c r="S217" s="464">
        <f>[1]pdc2019!$AE217</f>
        <v>0</v>
      </c>
      <c r="T217" s="507">
        <f t="shared" si="14"/>
        <v>0</v>
      </c>
      <c r="U217" s="505" t="str">
        <f t="shared" si="15"/>
        <v/>
      </c>
      <c r="V217" s="507">
        <f t="shared" si="18"/>
        <v>0</v>
      </c>
      <c r="W217" s="505" t="str">
        <f t="shared" si="19"/>
        <v/>
      </c>
      <c r="X217" s="507">
        <f t="shared" si="16"/>
        <v>0</v>
      </c>
      <c r="Y217" s="505" t="str">
        <f t="shared" si="17"/>
        <v/>
      </c>
      <c r="AA217" s="508"/>
      <c r="AB217" s="510"/>
      <c r="AC217" s="508"/>
      <c r="AD217" s="508"/>
      <c r="AE217" s="508"/>
      <c r="AF217" s="508"/>
      <c r="AG217" s="508"/>
      <c r="AH217" s="508"/>
      <c r="AI217" s="508"/>
      <c r="AJ217" s="508"/>
      <c r="AK217" s="508"/>
    </row>
    <row r="218" spans="1:37" ht="42">
      <c r="A218" s="381" t="s">
        <v>4413</v>
      </c>
      <c r="B218" s="412" t="s">
        <v>3145</v>
      </c>
      <c r="C218" s="413" t="s">
        <v>3144</v>
      </c>
      <c r="D218" s="413" t="s">
        <v>2269</v>
      </c>
      <c r="E218" s="366" t="s">
        <v>5897</v>
      </c>
      <c r="F218" s="366" t="s">
        <v>5898</v>
      </c>
      <c r="G218" s="363" t="s">
        <v>650</v>
      </c>
      <c r="H218" s="363" t="s">
        <v>2748</v>
      </c>
      <c r="I218" s="414" t="s">
        <v>3401</v>
      </c>
      <c r="J218" s="364" t="s">
        <v>3550</v>
      </c>
      <c r="K218" s="365" t="s">
        <v>3552</v>
      </c>
      <c r="L218" s="398" t="s">
        <v>2596</v>
      </c>
      <c r="N218" s="464">
        <f>[1]pdc2019!$N218</f>
        <v>1737848.2</v>
      </c>
      <c r="O218" s="464">
        <f>[1]pdc2019!$O218</f>
        <v>2150000</v>
      </c>
      <c r="P218" s="464">
        <f>[1]pdc2019!$P218</f>
        <v>2095321.7333333334</v>
      </c>
      <c r="Q218" s="464">
        <f>[1]pdc2019!$V218</f>
        <v>2400000</v>
      </c>
      <c r="R218" s="464">
        <f>[1]pdc2019!$AB218</f>
        <v>2400000</v>
      </c>
      <c r="S218" s="464">
        <f>[1]pdc2019!$AE218</f>
        <v>2400000</v>
      </c>
      <c r="T218" s="507">
        <f t="shared" si="14"/>
        <v>662151.80000000005</v>
      </c>
      <c r="U218" s="505">
        <f t="shared" si="15"/>
        <v>0.38101820400654102</v>
      </c>
      <c r="V218" s="507">
        <f t="shared" si="18"/>
        <v>250000</v>
      </c>
      <c r="W218" s="505">
        <f t="shared" si="19"/>
        <v>0.11627906976744186</v>
      </c>
      <c r="X218" s="507">
        <f t="shared" si="16"/>
        <v>304678.2666666666</v>
      </c>
      <c r="Y218" s="505">
        <f t="shared" si="17"/>
        <v>0.14540882281690007</v>
      </c>
      <c r="AA218" s="508"/>
      <c r="AB218" s="508"/>
      <c r="AC218" s="508"/>
      <c r="AD218" s="508"/>
      <c r="AE218" s="508"/>
      <c r="AF218" s="508"/>
      <c r="AG218" s="508"/>
      <c r="AH218" s="508"/>
      <c r="AI218" s="508"/>
      <c r="AJ218" s="508"/>
      <c r="AK218" s="508"/>
    </row>
    <row r="219" spans="1:37" ht="42">
      <c r="A219" s="381" t="s">
        <v>4414</v>
      </c>
      <c r="B219" s="412" t="s">
        <v>3145</v>
      </c>
      <c r="C219" s="413" t="s">
        <v>3144</v>
      </c>
      <c r="D219" s="413" t="s">
        <v>1679</v>
      </c>
      <c r="E219" s="366" t="s">
        <v>5899</v>
      </c>
      <c r="F219" s="366" t="s">
        <v>5900</v>
      </c>
      <c r="G219" s="363" t="s">
        <v>651</v>
      </c>
      <c r="H219" s="363" t="s">
        <v>4899</v>
      </c>
      <c r="I219" s="414" t="s">
        <v>2749</v>
      </c>
      <c r="J219" s="364" t="s">
        <v>3550</v>
      </c>
      <c r="K219" s="365" t="s">
        <v>3552</v>
      </c>
      <c r="L219" s="398" t="s">
        <v>2596</v>
      </c>
      <c r="N219" s="464">
        <f>[1]pdc2019!$N219</f>
        <v>2392741.86</v>
      </c>
      <c r="O219" s="464">
        <f>[1]pdc2019!$O219</f>
        <v>2000000</v>
      </c>
      <c r="P219" s="464">
        <f>[1]pdc2019!$P219</f>
        <v>2463893.92</v>
      </c>
      <c r="Q219" s="464">
        <f>[1]pdc2019!$V219</f>
        <v>2800000</v>
      </c>
      <c r="R219" s="464">
        <f>[1]pdc2019!$AB219</f>
        <v>2800000</v>
      </c>
      <c r="S219" s="464">
        <f>[1]pdc2019!$AE219</f>
        <v>2800000</v>
      </c>
      <c r="T219" s="507">
        <f t="shared" si="14"/>
        <v>407258.14000000013</v>
      </c>
      <c r="U219" s="505">
        <f t="shared" si="15"/>
        <v>0.17020563179347736</v>
      </c>
      <c r="V219" s="507">
        <f t="shared" si="18"/>
        <v>800000</v>
      </c>
      <c r="W219" s="505">
        <f t="shared" si="19"/>
        <v>0.4</v>
      </c>
      <c r="X219" s="507">
        <f t="shared" si="16"/>
        <v>336106.08000000007</v>
      </c>
      <c r="Y219" s="505">
        <f t="shared" si="17"/>
        <v>0.13641256113818409</v>
      </c>
      <c r="AA219" s="508"/>
      <c r="AB219" s="508"/>
      <c r="AC219" s="508"/>
      <c r="AD219" s="508"/>
      <c r="AE219" s="508"/>
      <c r="AF219" s="508"/>
      <c r="AG219" s="508"/>
      <c r="AH219" s="508"/>
      <c r="AI219" s="508"/>
      <c r="AJ219" s="508"/>
      <c r="AK219" s="508"/>
    </row>
    <row r="220" spans="1:37" ht="21">
      <c r="A220" s="404" t="s">
        <v>2600</v>
      </c>
      <c r="B220" s="405" t="s">
        <v>3145</v>
      </c>
      <c r="C220" s="406" t="s">
        <v>3145</v>
      </c>
      <c r="D220" s="406" t="s">
        <v>3140</v>
      </c>
      <c r="E220" s="362" t="s">
        <v>4415</v>
      </c>
      <c r="F220" s="362" t="s">
        <v>4416</v>
      </c>
      <c r="G220" s="363"/>
      <c r="H220" s="363"/>
      <c r="I220" s="414"/>
      <c r="J220" s="364"/>
      <c r="K220" s="365"/>
      <c r="N220" s="464">
        <f>[1]pdc2019!$N220</f>
        <v>0</v>
      </c>
      <c r="O220" s="464">
        <f>[1]pdc2019!$O220</f>
        <v>0</v>
      </c>
      <c r="P220" s="464">
        <f>[1]pdc2019!$P220</f>
        <v>0</v>
      </c>
      <c r="Q220" s="464">
        <f>[1]pdc2019!$V220</f>
        <v>0</v>
      </c>
      <c r="R220" s="464">
        <f>[1]pdc2019!$AB220</f>
        <v>0</v>
      </c>
      <c r="S220" s="464">
        <f>[1]pdc2019!$AE220</f>
        <v>0</v>
      </c>
      <c r="T220" s="507">
        <f t="shared" si="14"/>
        <v>0</v>
      </c>
      <c r="U220" s="505" t="str">
        <f t="shared" si="15"/>
        <v/>
      </c>
      <c r="V220" s="507">
        <f t="shared" si="18"/>
        <v>0</v>
      </c>
      <c r="W220" s="505" t="str">
        <f t="shared" si="19"/>
        <v/>
      </c>
      <c r="X220" s="507">
        <f t="shared" si="16"/>
        <v>0</v>
      </c>
      <c r="Y220" s="505" t="str">
        <f t="shared" si="17"/>
        <v/>
      </c>
      <c r="AA220" s="508"/>
      <c r="AB220" s="510"/>
      <c r="AC220" s="508"/>
      <c r="AD220" s="508"/>
      <c r="AE220" s="508"/>
      <c r="AF220" s="508"/>
      <c r="AG220" s="508"/>
      <c r="AH220" s="508"/>
      <c r="AI220" s="508"/>
      <c r="AJ220" s="508"/>
      <c r="AK220" s="508"/>
    </row>
    <row r="221" spans="1:37" ht="42">
      <c r="A221" s="381" t="s">
        <v>4417</v>
      </c>
      <c r="B221" s="412" t="s">
        <v>3145</v>
      </c>
      <c r="C221" s="413" t="s">
        <v>3145</v>
      </c>
      <c r="D221" s="413" t="s">
        <v>2607</v>
      </c>
      <c r="E221" s="366" t="s">
        <v>4418</v>
      </c>
      <c r="F221" s="366" t="s">
        <v>5319</v>
      </c>
      <c r="G221" s="363" t="s">
        <v>594</v>
      </c>
      <c r="H221" s="363" t="s">
        <v>4419</v>
      </c>
      <c r="I221" s="414" t="s">
        <v>4420</v>
      </c>
      <c r="J221" s="364" t="s">
        <v>1985</v>
      </c>
      <c r="K221" s="365" t="s">
        <v>3541</v>
      </c>
      <c r="L221" s="398" t="s">
        <v>2596</v>
      </c>
      <c r="N221" s="464">
        <f>[1]pdc2019!$N221</f>
        <v>1118712.1800000002</v>
      </c>
      <c r="O221" s="464">
        <f>[1]pdc2019!$O221</f>
        <v>1376437.55</v>
      </c>
      <c r="P221" s="464">
        <f>[1]pdc2019!$P221</f>
        <v>1408645.4266666668</v>
      </c>
      <c r="Q221" s="464">
        <f>[1]pdc2019!$V221</f>
        <v>1350000</v>
      </c>
      <c r="R221" s="464">
        <f>[1]pdc2019!$AB221</f>
        <v>1350000</v>
      </c>
      <c r="S221" s="464">
        <f>[1]pdc2019!$AE221</f>
        <v>1350000</v>
      </c>
      <c r="T221" s="507">
        <f t="shared" si="14"/>
        <v>231287.81999999983</v>
      </c>
      <c r="U221" s="505">
        <f t="shared" si="15"/>
        <v>0.20674470532715555</v>
      </c>
      <c r="V221" s="507">
        <f t="shared" si="18"/>
        <v>-26437.550000000047</v>
      </c>
      <c r="W221" s="505">
        <f t="shared" si="19"/>
        <v>-1.9207228108532818E-2</v>
      </c>
      <c r="X221" s="507">
        <f t="shared" si="16"/>
        <v>-58645.426666666754</v>
      </c>
      <c r="Y221" s="505">
        <f t="shared" si="17"/>
        <v>-4.1632497118484768E-2</v>
      </c>
      <c r="AA221" s="508"/>
      <c r="AB221" s="508"/>
      <c r="AC221" s="508"/>
      <c r="AD221" s="508"/>
      <c r="AE221" s="508"/>
      <c r="AF221" s="508"/>
      <c r="AG221" s="508"/>
      <c r="AH221" s="508"/>
      <c r="AI221" s="508"/>
      <c r="AJ221" s="508"/>
      <c r="AK221" s="508"/>
    </row>
    <row r="222" spans="1:37" ht="42">
      <c r="A222" s="381" t="s">
        <v>4421</v>
      </c>
      <c r="B222" s="412" t="s">
        <v>3145</v>
      </c>
      <c r="C222" s="413" t="s">
        <v>3145</v>
      </c>
      <c r="D222" s="413" t="s">
        <v>1390</v>
      </c>
      <c r="E222" s="366" t="s">
        <v>4422</v>
      </c>
      <c r="F222" s="366" t="s">
        <v>5320</v>
      </c>
      <c r="G222" s="363" t="s">
        <v>596</v>
      </c>
      <c r="H222" s="363" t="s">
        <v>4900</v>
      </c>
      <c r="I222" s="414" t="s">
        <v>4901</v>
      </c>
      <c r="J222" s="364" t="s">
        <v>1985</v>
      </c>
      <c r="K222" s="365" t="s">
        <v>3541</v>
      </c>
      <c r="L222" s="398" t="s">
        <v>2596</v>
      </c>
      <c r="N222" s="464">
        <f>[1]pdc2019!$N222</f>
        <v>1171005.3999999999</v>
      </c>
      <c r="O222" s="464">
        <f>[1]pdc2019!$O222</f>
        <v>1200000</v>
      </c>
      <c r="P222" s="464">
        <f>[1]pdc2019!$P222</f>
        <v>1104389.7333333334</v>
      </c>
      <c r="Q222" s="464">
        <f>[1]pdc2019!$V222</f>
        <v>1200000</v>
      </c>
      <c r="R222" s="464">
        <f>[1]pdc2019!$AB222</f>
        <v>1200000</v>
      </c>
      <c r="S222" s="464">
        <f>[1]pdc2019!$AE222</f>
        <v>1200000</v>
      </c>
      <c r="T222" s="507">
        <f t="shared" si="14"/>
        <v>28994.600000000093</v>
      </c>
      <c r="U222" s="505">
        <f t="shared" si="15"/>
        <v>2.4760432360089967E-2</v>
      </c>
      <c r="V222" s="507">
        <f t="shared" si="18"/>
        <v>0</v>
      </c>
      <c r="W222" s="505">
        <f t="shared" si="19"/>
        <v>0</v>
      </c>
      <c r="X222" s="507">
        <f t="shared" si="16"/>
        <v>95610.266666666605</v>
      </c>
      <c r="Y222" s="505">
        <f t="shared" si="17"/>
        <v>8.657294049455723E-2</v>
      </c>
      <c r="AA222" s="508"/>
      <c r="AB222" s="508"/>
      <c r="AC222" s="508"/>
      <c r="AD222" s="508"/>
      <c r="AE222" s="508"/>
      <c r="AF222" s="508"/>
      <c r="AG222" s="508"/>
      <c r="AH222" s="508"/>
      <c r="AI222" s="508"/>
      <c r="AJ222" s="508"/>
      <c r="AK222" s="508"/>
    </row>
    <row r="223" spans="1:37" ht="42">
      <c r="A223" s="381" t="s">
        <v>4423</v>
      </c>
      <c r="B223" s="412" t="s">
        <v>3145</v>
      </c>
      <c r="C223" s="413" t="s">
        <v>3145</v>
      </c>
      <c r="D223" s="413" t="s">
        <v>1391</v>
      </c>
      <c r="E223" s="366" t="s">
        <v>4424</v>
      </c>
      <c r="F223" s="366" t="s">
        <v>5321</v>
      </c>
      <c r="G223" s="363" t="s">
        <v>598</v>
      </c>
      <c r="H223" s="363" t="s">
        <v>2750</v>
      </c>
      <c r="I223" s="414" t="s">
        <v>3401</v>
      </c>
      <c r="J223" s="364" t="s">
        <v>1985</v>
      </c>
      <c r="K223" s="365" t="s">
        <v>3541</v>
      </c>
      <c r="L223" s="398" t="s">
        <v>2596</v>
      </c>
      <c r="N223" s="464">
        <f>[1]pdc2019!$N223</f>
        <v>1780149.81</v>
      </c>
      <c r="O223" s="464">
        <f>[1]pdc2019!$O223</f>
        <v>2160000</v>
      </c>
      <c r="P223" s="464">
        <f>[1]pdc2019!$P223</f>
        <v>2316178.48</v>
      </c>
      <c r="Q223" s="464">
        <f>[1]pdc2019!$V223</f>
        <v>3354622.6</v>
      </c>
      <c r="R223" s="464">
        <f>[1]pdc2019!$AB223</f>
        <v>3354622.6</v>
      </c>
      <c r="S223" s="464">
        <f>[1]pdc2019!$AE223</f>
        <v>3354622.6</v>
      </c>
      <c r="T223" s="507">
        <f t="shared" si="14"/>
        <v>1574472.79</v>
      </c>
      <c r="U223" s="505">
        <f t="shared" si="15"/>
        <v>0.88446083647308316</v>
      </c>
      <c r="V223" s="507">
        <f t="shared" si="18"/>
        <v>1194622.6000000001</v>
      </c>
      <c r="W223" s="505">
        <f t="shared" si="19"/>
        <v>0.55306601851851855</v>
      </c>
      <c r="X223" s="507">
        <f t="shared" si="16"/>
        <v>1038444.1200000001</v>
      </c>
      <c r="Y223" s="505">
        <f t="shared" si="17"/>
        <v>0.44834373903689845</v>
      </c>
      <c r="AA223" s="508"/>
      <c r="AB223" s="508"/>
      <c r="AC223" s="508"/>
      <c r="AD223" s="508"/>
      <c r="AE223" s="508"/>
      <c r="AF223" s="508"/>
      <c r="AG223" s="508"/>
      <c r="AH223" s="508"/>
      <c r="AI223" s="508"/>
      <c r="AJ223" s="508"/>
      <c r="AK223" s="508"/>
    </row>
    <row r="224" spans="1:37" ht="42">
      <c r="A224" s="381" t="s">
        <v>4425</v>
      </c>
      <c r="B224" s="412" t="s">
        <v>3145</v>
      </c>
      <c r="C224" s="413" t="s">
        <v>3145</v>
      </c>
      <c r="D224" s="413" t="s">
        <v>2269</v>
      </c>
      <c r="E224" s="366" t="s">
        <v>4426</v>
      </c>
      <c r="F224" s="366" t="s">
        <v>5322</v>
      </c>
      <c r="G224" s="363" t="s">
        <v>600</v>
      </c>
      <c r="H224" s="363" t="s">
        <v>2751</v>
      </c>
      <c r="I224" s="414" t="s">
        <v>2749</v>
      </c>
      <c r="J224" s="364" t="s">
        <v>1985</v>
      </c>
      <c r="K224" s="365" t="s">
        <v>3541</v>
      </c>
      <c r="L224" s="398" t="s">
        <v>2596</v>
      </c>
      <c r="N224" s="464">
        <f>[1]pdc2019!$N224</f>
        <v>5796248.9100000001</v>
      </c>
      <c r="O224" s="464">
        <f>[1]pdc2019!$O224</f>
        <v>7150000</v>
      </c>
      <c r="P224" s="464">
        <f>[1]pdc2019!$P224</f>
        <v>4753508.8666666662</v>
      </c>
      <c r="Q224" s="464">
        <f>[1]pdc2019!$V224</f>
        <v>7100000</v>
      </c>
      <c r="R224" s="464">
        <f>[1]pdc2019!$AB224</f>
        <v>7141400</v>
      </c>
      <c r="S224" s="464">
        <f>[1]pdc2019!$AE224</f>
        <v>7183545.2000000002</v>
      </c>
      <c r="T224" s="507">
        <f t="shared" si="14"/>
        <v>1303751.0899999999</v>
      </c>
      <c r="U224" s="505">
        <f t="shared" si="15"/>
        <v>0.22493014193208619</v>
      </c>
      <c r="V224" s="507">
        <f t="shared" si="18"/>
        <v>-50000</v>
      </c>
      <c r="W224" s="505">
        <f t="shared" si="19"/>
        <v>-6.993006993006993E-3</v>
      </c>
      <c r="X224" s="507">
        <f t="shared" si="16"/>
        <v>2346491.1333333338</v>
      </c>
      <c r="Y224" s="505">
        <f t="shared" si="17"/>
        <v>0.49363348195009865</v>
      </c>
      <c r="AA224" s="508"/>
      <c r="AB224" s="508"/>
      <c r="AC224" s="508"/>
      <c r="AD224" s="508"/>
      <c r="AE224" s="508"/>
      <c r="AF224" s="508"/>
      <c r="AG224" s="508"/>
      <c r="AH224" s="508"/>
      <c r="AI224" s="508"/>
      <c r="AJ224" s="508"/>
      <c r="AK224" s="508"/>
    </row>
    <row r="225" spans="1:37" ht="31.5">
      <c r="A225" s="404" t="s">
        <v>4427</v>
      </c>
      <c r="B225" s="405" t="s">
        <v>3145</v>
      </c>
      <c r="C225" s="406" t="s">
        <v>1249</v>
      </c>
      <c r="D225" s="406" t="s">
        <v>3140</v>
      </c>
      <c r="E225" s="362" t="s">
        <v>4428</v>
      </c>
      <c r="F225" s="362" t="s">
        <v>4429</v>
      </c>
      <c r="G225" s="363"/>
      <c r="H225" s="363"/>
      <c r="I225" s="414"/>
      <c r="J225" s="364"/>
      <c r="K225" s="365"/>
      <c r="N225" s="464">
        <f>[1]pdc2019!$N225</f>
        <v>0</v>
      </c>
      <c r="O225" s="464">
        <f>[1]pdc2019!$O225</f>
        <v>0</v>
      </c>
      <c r="P225" s="464">
        <f>[1]pdc2019!$P225</f>
        <v>0</v>
      </c>
      <c r="Q225" s="464">
        <f>[1]pdc2019!$V225</f>
        <v>0</v>
      </c>
      <c r="R225" s="464">
        <f>[1]pdc2019!$AB225</f>
        <v>0</v>
      </c>
      <c r="S225" s="464">
        <f>[1]pdc2019!$AE225</f>
        <v>0</v>
      </c>
      <c r="T225" s="507">
        <f t="shared" ref="T225:T294" si="20">IF(N225="","",Q225-N225)</f>
        <v>0</v>
      </c>
      <c r="U225" s="505" t="str">
        <f t="shared" ref="U225:U294" si="21">IF(N225=0,"",T225/N225)</f>
        <v/>
      </c>
      <c r="V225" s="507">
        <f t="shared" si="18"/>
        <v>0</v>
      </c>
      <c r="W225" s="505" t="str">
        <f t="shared" si="19"/>
        <v/>
      </c>
      <c r="X225" s="507">
        <f t="shared" ref="X225:X294" si="22">IF(P225="","",Q225-P225)</f>
        <v>0</v>
      </c>
      <c r="Y225" s="505" t="str">
        <f t="shared" ref="Y225:Y294" si="23">IF(P225=0,"",X225/P225)</f>
        <v/>
      </c>
      <c r="AA225" s="508"/>
      <c r="AB225" s="508"/>
      <c r="AC225" s="508"/>
      <c r="AD225" s="508"/>
      <c r="AE225" s="508"/>
      <c r="AF225" s="508"/>
      <c r="AG225" s="508"/>
      <c r="AH225" s="508"/>
      <c r="AI225" s="508"/>
      <c r="AJ225" s="508"/>
      <c r="AK225" s="508"/>
    </row>
    <row r="226" spans="1:37" ht="31.5">
      <c r="A226" s="381" t="s">
        <v>4430</v>
      </c>
      <c r="B226" s="412" t="s">
        <v>3145</v>
      </c>
      <c r="C226" s="413" t="s">
        <v>1249</v>
      </c>
      <c r="D226" s="413" t="s">
        <v>3138</v>
      </c>
      <c r="E226" s="366" t="s">
        <v>5901</v>
      </c>
      <c r="F226" s="366" t="s">
        <v>5902</v>
      </c>
      <c r="G226" s="363" t="s">
        <v>1346</v>
      </c>
      <c r="H226" s="363" t="s">
        <v>5903</v>
      </c>
      <c r="I226" s="414" t="s">
        <v>5904</v>
      </c>
      <c r="J226" s="364" t="s">
        <v>2006</v>
      </c>
      <c r="K226" s="365" t="s">
        <v>3533</v>
      </c>
      <c r="L226" s="398" t="s">
        <v>2596</v>
      </c>
      <c r="N226" s="464">
        <f>[1]pdc2019!$N226</f>
        <v>0</v>
      </c>
      <c r="O226" s="464">
        <f>[1]pdc2019!$O226</f>
        <v>0</v>
      </c>
      <c r="P226" s="464">
        <f>[1]pdc2019!$P226</f>
        <v>0</v>
      </c>
      <c r="Q226" s="464">
        <f>[1]pdc2019!$V226</f>
        <v>0</v>
      </c>
      <c r="R226" s="464">
        <f>[1]pdc2019!$AB226</f>
        <v>0</v>
      </c>
      <c r="S226" s="464">
        <f>[1]pdc2019!$AE226</f>
        <v>0</v>
      </c>
      <c r="T226" s="507">
        <f t="shared" si="20"/>
        <v>0</v>
      </c>
      <c r="U226" s="505" t="str">
        <f t="shared" si="21"/>
        <v/>
      </c>
      <c r="V226" s="507">
        <f t="shared" si="18"/>
        <v>0</v>
      </c>
      <c r="W226" s="505" t="str">
        <f t="shared" si="19"/>
        <v/>
      </c>
      <c r="X226" s="507">
        <f t="shared" si="22"/>
        <v>0</v>
      </c>
      <c r="Y226" s="505" t="str">
        <f t="shared" si="23"/>
        <v/>
      </c>
      <c r="AA226" s="508"/>
      <c r="AB226" s="508"/>
      <c r="AC226" s="508"/>
      <c r="AD226" s="508"/>
      <c r="AE226" s="508"/>
      <c r="AF226" s="508"/>
      <c r="AG226" s="508"/>
      <c r="AH226" s="508"/>
      <c r="AI226" s="508"/>
      <c r="AJ226" s="508"/>
      <c r="AK226" s="508"/>
    </row>
    <row r="227" spans="1:37" ht="42">
      <c r="A227" s="381" t="s">
        <v>4431</v>
      </c>
      <c r="B227" s="412" t="s">
        <v>3145</v>
      </c>
      <c r="C227" s="413" t="s">
        <v>1249</v>
      </c>
      <c r="D227" s="413" t="s">
        <v>3148</v>
      </c>
      <c r="E227" s="366" t="s">
        <v>5905</v>
      </c>
      <c r="F227" s="366" t="s">
        <v>5906</v>
      </c>
      <c r="G227" s="363" t="s">
        <v>1348</v>
      </c>
      <c r="H227" s="363" t="s">
        <v>2745</v>
      </c>
      <c r="I227" s="414" t="s">
        <v>2746</v>
      </c>
      <c r="J227" s="364" t="s">
        <v>2006</v>
      </c>
      <c r="K227" s="365" t="s">
        <v>3533</v>
      </c>
      <c r="L227" s="398" t="s">
        <v>2596</v>
      </c>
      <c r="N227" s="464">
        <f>[1]pdc2019!$N227</f>
        <v>0</v>
      </c>
      <c r="O227" s="464">
        <f>[1]pdc2019!$O227</f>
        <v>0</v>
      </c>
      <c r="P227" s="464">
        <f>[1]pdc2019!$P227</f>
        <v>0</v>
      </c>
      <c r="Q227" s="464">
        <f>[1]pdc2019!$V227</f>
        <v>0</v>
      </c>
      <c r="R227" s="464">
        <f>[1]pdc2019!$AB227</f>
        <v>0</v>
      </c>
      <c r="S227" s="464">
        <f>[1]pdc2019!$AE227</f>
        <v>0</v>
      </c>
      <c r="T227" s="507">
        <f t="shared" si="20"/>
        <v>0</v>
      </c>
      <c r="U227" s="505" t="str">
        <f t="shared" si="21"/>
        <v/>
      </c>
      <c r="V227" s="507">
        <f t="shared" si="18"/>
        <v>0</v>
      </c>
      <c r="W227" s="505" t="str">
        <f t="shared" si="19"/>
        <v/>
      </c>
      <c r="X227" s="507">
        <f t="shared" si="22"/>
        <v>0</v>
      </c>
      <c r="Y227" s="505" t="str">
        <f t="shared" si="23"/>
        <v/>
      </c>
      <c r="AA227" s="508"/>
      <c r="AB227" s="508"/>
      <c r="AC227" s="508"/>
      <c r="AD227" s="508"/>
      <c r="AE227" s="508"/>
      <c r="AF227" s="508"/>
      <c r="AG227" s="508"/>
      <c r="AH227" s="508"/>
      <c r="AI227" s="508"/>
      <c r="AJ227" s="508"/>
      <c r="AK227" s="508"/>
    </row>
    <row r="228" spans="1:37" ht="31.5">
      <c r="A228" s="381" t="s">
        <v>4432</v>
      </c>
      <c r="B228" s="412" t="s">
        <v>3145</v>
      </c>
      <c r="C228" s="413" t="s">
        <v>1249</v>
      </c>
      <c r="D228" s="413" t="s">
        <v>2607</v>
      </c>
      <c r="E228" s="366" t="s">
        <v>5907</v>
      </c>
      <c r="F228" s="366" t="s">
        <v>5908</v>
      </c>
      <c r="G228" s="363" t="s">
        <v>42</v>
      </c>
      <c r="H228" s="363" t="s">
        <v>2740</v>
      </c>
      <c r="I228" s="414" t="s">
        <v>3401</v>
      </c>
      <c r="J228" s="364" t="s">
        <v>2006</v>
      </c>
      <c r="K228" s="365" t="s">
        <v>3533</v>
      </c>
      <c r="L228" s="398" t="s">
        <v>2596</v>
      </c>
      <c r="N228" s="464">
        <f>[1]pdc2019!$N228</f>
        <v>0</v>
      </c>
      <c r="O228" s="464">
        <f>[1]pdc2019!$O228</f>
        <v>0</v>
      </c>
      <c r="P228" s="464">
        <f>[1]pdc2019!$P228</f>
        <v>0</v>
      </c>
      <c r="Q228" s="464">
        <f>[1]pdc2019!$V228</f>
        <v>0</v>
      </c>
      <c r="R228" s="464">
        <f>[1]pdc2019!$AB228</f>
        <v>0</v>
      </c>
      <c r="S228" s="464">
        <f>[1]pdc2019!$AE228</f>
        <v>0</v>
      </c>
      <c r="T228" s="507">
        <f t="shared" si="20"/>
        <v>0</v>
      </c>
      <c r="U228" s="505" t="str">
        <f t="shared" si="21"/>
        <v/>
      </c>
      <c r="V228" s="507">
        <f t="shared" si="18"/>
        <v>0</v>
      </c>
      <c r="W228" s="505" t="str">
        <f t="shared" si="19"/>
        <v/>
      </c>
      <c r="X228" s="507">
        <f t="shared" si="22"/>
        <v>0</v>
      </c>
      <c r="Y228" s="505" t="str">
        <f t="shared" si="23"/>
        <v/>
      </c>
      <c r="AA228" s="508"/>
      <c r="AB228" s="508"/>
      <c r="AC228" s="508"/>
      <c r="AD228" s="508"/>
      <c r="AE228" s="508"/>
      <c r="AF228" s="508"/>
      <c r="AG228" s="508"/>
      <c r="AH228" s="508"/>
      <c r="AI228" s="508"/>
      <c r="AJ228" s="508"/>
      <c r="AK228" s="508"/>
    </row>
    <row r="229" spans="1:37" ht="42">
      <c r="A229" s="381" t="s">
        <v>4433</v>
      </c>
      <c r="B229" s="412" t="s">
        <v>3145</v>
      </c>
      <c r="C229" s="413" t="s">
        <v>1249</v>
      </c>
      <c r="D229" s="413" t="s">
        <v>1390</v>
      </c>
      <c r="E229" s="366" t="s">
        <v>5909</v>
      </c>
      <c r="F229" s="366" t="s">
        <v>5910</v>
      </c>
      <c r="G229" s="363" t="s">
        <v>44</v>
      </c>
      <c r="H229" s="363" t="s">
        <v>2743</v>
      </c>
      <c r="I229" s="414" t="s">
        <v>2749</v>
      </c>
      <c r="J229" s="364" t="s">
        <v>2006</v>
      </c>
      <c r="K229" s="365" t="s">
        <v>3533</v>
      </c>
      <c r="L229" s="398" t="s">
        <v>2596</v>
      </c>
      <c r="N229" s="464">
        <f>[1]pdc2019!$N229</f>
        <v>0</v>
      </c>
      <c r="O229" s="464">
        <f>[1]pdc2019!$O229</f>
        <v>0</v>
      </c>
      <c r="P229" s="464">
        <f>[1]pdc2019!$P229</f>
        <v>0</v>
      </c>
      <c r="Q229" s="464">
        <f>[1]pdc2019!$V229</f>
        <v>0</v>
      </c>
      <c r="R229" s="464">
        <f>[1]pdc2019!$AB229</f>
        <v>0</v>
      </c>
      <c r="S229" s="464">
        <f>[1]pdc2019!$AE229</f>
        <v>0</v>
      </c>
      <c r="T229" s="507">
        <f t="shared" si="20"/>
        <v>0</v>
      </c>
      <c r="U229" s="505" t="str">
        <f t="shared" si="21"/>
        <v/>
      </c>
      <c r="V229" s="507">
        <f t="shared" si="18"/>
        <v>0</v>
      </c>
      <c r="W229" s="505" t="str">
        <f t="shared" si="19"/>
        <v/>
      </c>
      <c r="X229" s="507">
        <f t="shared" si="22"/>
        <v>0</v>
      </c>
      <c r="Y229" s="505" t="str">
        <f t="shared" si="23"/>
        <v/>
      </c>
      <c r="AA229" s="508"/>
      <c r="AB229" s="508"/>
      <c r="AC229" s="508"/>
      <c r="AD229" s="508"/>
      <c r="AE229" s="508"/>
      <c r="AF229" s="508"/>
      <c r="AG229" s="508"/>
      <c r="AH229" s="508"/>
      <c r="AI229" s="508"/>
      <c r="AJ229" s="508"/>
      <c r="AK229" s="508"/>
    </row>
    <row r="230" spans="1:37" ht="42">
      <c r="A230" s="404" t="s">
        <v>2601</v>
      </c>
      <c r="B230" s="405" t="s">
        <v>3145</v>
      </c>
      <c r="C230" s="406" t="s">
        <v>3146</v>
      </c>
      <c r="D230" s="406" t="s">
        <v>3140</v>
      </c>
      <c r="E230" s="362" t="s">
        <v>4516</v>
      </c>
      <c r="F230" s="362" t="s">
        <v>4517</v>
      </c>
      <c r="G230" s="363"/>
      <c r="H230" s="363"/>
      <c r="I230" s="414"/>
      <c r="J230" s="364"/>
      <c r="K230" s="365"/>
      <c r="N230" s="464">
        <f>[1]pdc2019!$N230</f>
        <v>0</v>
      </c>
      <c r="O230" s="464">
        <f>[1]pdc2019!$O230</f>
        <v>0</v>
      </c>
      <c r="P230" s="464">
        <f>[1]pdc2019!$P230</f>
        <v>0</v>
      </c>
      <c r="Q230" s="464">
        <f>[1]pdc2019!$V230</f>
        <v>0</v>
      </c>
      <c r="R230" s="464">
        <f>[1]pdc2019!$AB230</f>
        <v>0</v>
      </c>
      <c r="S230" s="464">
        <f>[1]pdc2019!$AE230</f>
        <v>0</v>
      </c>
      <c r="T230" s="507">
        <f t="shared" si="20"/>
        <v>0</v>
      </c>
      <c r="U230" s="505" t="str">
        <f t="shared" si="21"/>
        <v/>
      </c>
      <c r="V230" s="507">
        <f t="shared" si="18"/>
        <v>0</v>
      </c>
      <c r="W230" s="505" t="str">
        <f t="shared" si="19"/>
        <v/>
      </c>
      <c r="X230" s="507">
        <f t="shared" si="22"/>
        <v>0</v>
      </c>
      <c r="Y230" s="505" t="str">
        <f t="shared" si="23"/>
        <v/>
      </c>
      <c r="AA230" s="508"/>
      <c r="AB230" s="508"/>
      <c r="AC230" s="508"/>
      <c r="AD230" s="508"/>
      <c r="AE230" s="508"/>
      <c r="AF230" s="508"/>
      <c r="AG230" s="508"/>
      <c r="AH230" s="508"/>
      <c r="AI230" s="508"/>
      <c r="AJ230" s="508"/>
      <c r="AK230" s="508"/>
    </row>
    <row r="231" spans="1:37" ht="42">
      <c r="A231" s="381" t="s">
        <v>2602</v>
      </c>
      <c r="B231" s="412" t="s">
        <v>3145</v>
      </c>
      <c r="C231" s="413" t="s">
        <v>3146</v>
      </c>
      <c r="D231" s="413" t="s">
        <v>3138</v>
      </c>
      <c r="E231" s="366" t="s">
        <v>4434</v>
      </c>
      <c r="F231" s="366" t="s">
        <v>4439</v>
      </c>
      <c r="G231" s="363" t="s">
        <v>647</v>
      </c>
      <c r="H231" s="363" t="s">
        <v>2752</v>
      </c>
      <c r="I231" s="414" t="s">
        <v>2753</v>
      </c>
      <c r="J231" s="364" t="s">
        <v>3550</v>
      </c>
      <c r="K231" s="365" t="s">
        <v>3552</v>
      </c>
      <c r="L231" s="398" t="s">
        <v>2596</v>
      </c>
      <c r="N231" s="464">
        <f>[1]pdc2019!$N231</f>
        <v>82060.260000000009</v>
      </c>
      <c r="O231" s="464">
        <f>[1]pdc2019!$O231</f>
        <v>90000</v>
      </c>
      <c r="P231" s="464">
        <f>[1]pdc2019!$P231</f>
        <v>90000</v>
      </c>
      <c r="Q231" s="464">
        <f>[1]pdc2019!$V231</f>
        <v>120000</v>
      </c>
      <c r="R231" s="464">
        <f>[1]pdc2019!$AB231</f>
        <v>120000</v>
      </c>
      <c r="S231" s="464">
        <f>[1]pdc2019!$AE231</f>
        <v>120000</v>
      </c>
      <c r="T231" s="507">
        <f t="shared" si="20"/>
        <v>37939.739999999991</v>
      </c>
      <c r="U231" s="505">
        <f t="shared" si="21"/>
        <v>0.46233999258593605</v>
      </c>
      <c r="V231" s="507">
        <f t="shared" si="18"/>
        <v>30000</v>
      </c>
      <c r="W231" s="505">
        <f t="shared" si="19"/>
        <v>0.33333333333333331</v>
      </c>
      <c r="X231" s="507">
        <f t="shared" si="22"/>
        <v>30000</v>
      </c>
      <c r="Y231" s="505">
        <f t="shared" si="23"/>
        <v>0.33333333333333331</v>
      </c>
      <c r="AA231" s="508"/>
      <c r="AB231" s="508"/>
      <c r="AC231" s="508"/>
      <c r="AD231" s="508"/>
      <c r="AE231" s="508"/>
      <c r="AF231" s="508"/>
      <c r="AG231" s="508"/>
      <c r="AH231" s="508"/>
      <c r="AI231" s="508"/>
      <c r="AJ231" s="508"/>
      <c r="AK231" s="508"/>
    </row>
    <row r="232" spans="1:37" ht="42">
      <c r="A232" s="381" t="s">
        <v>2754</v>
      </c>
      <c r="B232" s="412" t="s">
        <v>3145</v>
      </c>
      <c r="C232" s="413" t="s">
        <v>3146</v>
      </c>
      <c r="D232" s="413" t="s">
        <v>2116</v>
      </c>
      <c r="E232" s="366" t="s">
        <v>4435</v>
      </c>
      <c r="F232" s="366" t="s">
        <v>4518</v>
      </c>
      <c r="G232" s="363" t="s">
        <v>650</v>
      </c>
      <c r="H232" s="363" t="s">
        <v>2748</v>
      </c>
      <c r="I232" s="414" t="s">
        <v>3401</v>
      </c>
      <c r="J232" s="364" t="s">
        <v>3550</v>
      </c>
      <c r="K232" s="365" t="s">
        <v>3552</v>
      </c>
      <c r="L232" s="398" t="s">
        <v>2596</v>
      </c>
      <c r="N232" s="464">
        <f>[1]pdc2019!$N232</f>
        <v>233364.27</v>
      </c>
      <c r="O232" s="464">
        <f>[1]pdc2019!$O232</f>
        <v>290000</v>
      </c>
      <c r="P232" s="464">
        <f>[1]pdc2019!$P232</f>
        <v>284067.76</v>
      </c>
      <c r="Q232" s="464">
        <f>[1]pdc2019!$V232</f>
        <v>300000</v>
      </c>
      <c r="R232" s="464">
        <f>[1]pdc2019!$AB232</f>
        <v>300000</v>
      </c>
      <c r="S232" s="464">
        <f>[1]pdc2019!$AE232</f>
        <v>300000</v>
      </c>
      <c r="T232" s="507">
        <f t="shared" si="20"/>
        <v>66635.73000000001</v>
      </c>
      <c r="U232" s="505">
        <f t="shared" si="21"/>
        <v>0.2855438409658857</v>
      </c>
      <c r="V232" s="507">
        <f t="shared" si="18"/>
        <v>10000</v>
      </c>
      <c r="W232" s="505">
        <f t="shared" si="19"/>
        <v>3.4482758620689655E-2</v>
      </c>
      <c r="X232" s="507">
        <f t="shared" si="22"/>
        <v>15932.239999999991</v>
      </c>
      <c r="Y232" s="505">
        <f t="shared" si="23"/>
        <v>5.608605496097125E-2</v>
      </c>
      <c r="AA232" s="508"/>
      <c r="AB232" s="510"/>
      <c r="AC232" s="508"/>
      <c r="AD232" s="508"/>
      <c r="AE232" s="508"/>
      <c r="AF232" s="508"/>
      <c r="AG232" s="508"/>
      <c r="AH232" s="508"/>
      <c r="AI232" s="508"/>
      <c r="AJ232" s="508"/>
      <c r="AK232" s="508"/>
    </row>
    <row r="233" spans="1:37" ht="42">
      <c r="A233" s="381" t="s">
        <v>2604</v>
      </c>
      <c r="B233" s="412" t="s">
        <v>3145</v>
      </c>
      <c r="C233" s="413" t="s">
        <v>3146</v>
      </c>
      <c r="D233" s="413" t="s">
        <v>3148</v>
      </c>
      <c r="E233" s="366" t="s">
        <v>5323</v>
      </c>
      <c r="F233" s="366" t="s">
        <v>4440</v>
      </c>
      <c r="G233" s="363" t="s">
        <v>647</v>
      </c>
      <c r="H233" s="363" t="s">
        <v>2752</v>
      </c>
      <c r="I233" s="414" t="s">
        <v>2753</v>
      </c>
      <c r="J233" s="364" t="s">
        <v>3550</v>
      </c>
      <c r="K233" s="365" t="s">
        <v>3552</v>
      </c>
      <c r="L233" s="398" t="s">
        <v>2596</v>
      </c>
      <c r="N233" s="464">
        <f>[1]pdc2019!$N233</f>
        <v>29554153.169999998</v>
      </c>
      <c r="O233" s="464">
        <f>[1]pdc2019!$O233</f>
        <v>29600000</v>
      </c>
      <c r="P233" s="464">
        <f>[1]pdc2019!$P233</f>
        <v>29377422.359999999</v>
      </c>
      <c r="Q233" s="464">
        <f>[1]pdc2019!$V233</f>
        <v>32400000</v>
      </c>
      <c r="R233" s="464">
        <f>[1]pdc2019!$AB233</f>
        <v>32400000</v>
      </c>
      <c r="S233" s="464">
        <f>[1]pdc2019!$AE233</f>
        <v>32400000</v>
      </c>
      <c r="T233" s="507">
        <f t="shared" si="20"/>
        <v>2845846.8300000019</v>
      </c>
      <c r="U233" s="505">
        <f t="shared" si="21"/>
        <v>9.6292619640639232E-2</v>
      </c>
      <c r="V233" s="507">
        <f t="shared" si="18"/>
        <v>2800000</v>
      </c>
      <c r="W233" s="505">
        <f t="shared" si="19"/>
        <v>9.45945945945946E-2</v>
      </c>
      <c r="X233" s="507">
        <f t="shared" si="22"/>
        <v>3022577.6400000006</v>
      </c>
      <c r="Y233" s="505">
        <f t="shared" si="23"/>
        <v>0.10288777561762913</v>
      </c>
      <c r="AA233" s="508"/>
      <c r="AB233" s="508"/>
      <c r="AC233" s="508"/>
      <c r="AD233" s="508"/>
      <c r="AE233" s="508"/>
      <c r="AF233" s="508"/>
      <c r="AG233" s="508"/>
      <c r="AH233" s="508"/>
      <c r="AI233" s="508"/>
      <c r="AJ233" s="508"/>
      <c r="AK233" s="508"/>
    </row>
    <row r="234" spans="1:37" ht="42">
      <c r="A234" s="381" t="s">
        <v>2242</v>
      </c>
      <c r="B234" s="412" t="s">
        <v>3145</v>
      </c>
      <c r="C234" s="413" t="s">
        <v>3146</v>
      </c>
      <c r="D234" s="413" t="s">
        <v>1387</v>
      </c>
      <c r="E234" s="366" t="s">
        <v>4436</v>
      </c>
      <c r="F234" s="366" t="s">
        <v>4519</v>
      </c>
      <c r="G234" s="363" t="s">
        <v>650</v>
      </c>
      <c r="H234" s="363" t="s">
        <v>2748</v>
      </c>
      <c r="I234" s="414" t="s">
        <v>3401</v>
      </c>
      <c r="J234" s="364" t="s">
        <v>3550</v>
      </c>
      <c r="K234" s="365" t="s">
        <v>3552</v>
      </c>
      <c r="L234" s="398" t="s">
        <v>2596</v>
      </c>
      <c r="N234" s="464">
        <f>[1]pdc2019!$N234</f>
        <v>12064163.700000001</v>
      </c>
      <c r="O234" s="464">
        <f>[1]pdc2019!$O234</f>
        <v>12400000</v>
      </c>
      <c r="P234" s="464">
        <f>[1]pdc2019!$P234</f>
        <v>13160899.746666668</v>
      </c>
      <c r="Q234" s="464">
        <f>[1]pdc2019!$V234</f>
        <v>13200000</v>
      </c>
      <c r="R234" s="464">
        <f>[1]pdc2019!$AB234</f>
        <v>13200000</v>
      </c>
      <c r="S234" s="464">
        <f>[1]pdc2019!$AE234</f>
        <v>13200000</v>
      </c>
      <c r="T234" s="507">
        <f t="shared" si="20"/>
        <v>1135836.2999999989</v>
      </c>
      <c r="U234" s="505">
        <f t="shared" si="21"/>
        <v>9.4149609392319394E-2</v>
      </c>
      <c r="V234" s="507">
        <f t="shared" si="18"/>
        <v>800000</v>
      </c>
      <c r="W234" s="505">
        <f t="shared" si="19"/>
        <v>6.4516129032258063E-2</v>
      </c>
      <c r="X234" s="507">
        <f t="shared" si="22"/>
        <v>39100.253333332017</v>
      </c>
      <c r="Y234" s="505">
        <f t="shared" si="23"/>
        <v>2.9709407476669783E-3</v>
      </c>
      <c r="AA234" s="508"/>
      <c r="AB234" s="508"/>
      <c r="AC234" s="508"/>
      <c r="AD234" s="508"/>
      <c r="AE234" s="508"/>
      <c r="AF234" s="508"/>
      <c r="AG234" s="508"/>
      <c r="AH234" s="508"/>
      <c r="AI234" s="508"/>
      <c r="AJ234" s="508"/>
      <c r="AK234" s="508"/>
    </row>
    <row r="235" spans="1:37" ht="42">
      <c r="A235" s="381" t="s">
        <v>2243</v>
      </c>
      <c r="B235" s="412" t="s">
        <v>3145</v>
      </c>
      <c r="C235" s="413" t="s">
        <v>3146</v>
      </c>
      <c r="D235" s="413" t="s">
        <v>2607</v>
      </c>
      <c r="E235" s="366" t="s">
        <v>4437</v>
      </c>
      <c r="F235" s="366" t="s">
        <v>4441</v>
      </c>
      <c r="G235" s="363" t="s">
        <v>649</v>
      </c>
      <c r="H235" s="363" t="s">
        <v>2747</v>
      </c>
      <c r="I235" s="414" t="s">
        <v>2245</v>
      </c>
      <c r="J235" s="364" t="s">
        <v>3550</v>
      </c>
      <c r="K235" s="365" t="s">
        <v>3552</v>
      </c>
      <c r="L235" s="398" t="s">
        <v>2596</v>
      </c>
      <c r="N235" s="464">
        <f>[1]pdc2019!$N235</f>
        <v>148078.48000000001</v>
      </c>
      <c r="O235" s="464">
        <f>[1]pdc2019!$O235</f>
        <v>145000</v>
      </c>
      <c r="P235" s="464">
        <f>[1]pdc2019!$P235</f>
        <v>209081.47999999998</v>
      </c>
      <c r="Q235" s="464">
        <f>[1]pdc2019!$V235</f>
        <v>230000</v>
      </c>
      <c r="R235" s="464">
        <f>[1]pdc2019!$AB235</f>
        <v>230000</v>
      </c>
      <c r="S235" s="464">
        <f>[1]pdc2019!$AE235</f>
        <v>230000</v>
      </c>
      <c r="T235" s="507">
        <f t="shared" si="20"/>
        <v>81921.51999999999</v>
      </c>
      <c r="U235" s="505">
        <f t="shared" si="21"/>
        <v>0.55323042213831464</v>
      </c>
      <c r="V235" s="507">
        <f t="shared" si="18"/>
        <v>85000</v>
      </c>
      <c r="W235" s="505">
        <f t="shared" si="19"/>
        <v>0.58620689655172409</v>
      </c>
      <c r="X235" s="507">
        <f t="shared" si="22"/>
        <v>20918.520000000019</v>
      </c>
      <c r="Y235" s="505">
        <f t="shared" si="23"/>
        <v>0.10004960745447192</v>
      </c>
      <c r="AA235" s="508"/>
      <c r="AB235" s="508"/>
      <c r="AC235" s="508"/>
      <c r="AD235" s="508"/>
      <c r="AE235" s="508"/>
      <c r="AF235" s="508"/>
      <c r="AG235" s="508"/>
      <c r="AH235" s="508"/>
      <c r="AI235" s="508"/>
      <c r="AJ235" s="508"/>
      <c r="AK235" s="508"/>
    </row>
    <row r="236" spans="1:37" ht="42">
      <c r="A236" s="381" t="s">
        <v>2246</v>
      </c>
      <c r="B236" s="412" t="s">
        <v>3145</v>
      </c>
      <c r="C236" s="413" t="s">
        <v>3146</v>
      </c>
      <c r="D236" s="413" t="s">
        <v>1538</v>
      </c>
      <c r="E236" s="366" t="s">
        <v>4438</v>
      </c>
      <c r="F236" s="366" t="s">
        <v>4442</v>
      </c>
      <c r="G236" s="363" t="s">
        <v>651</v>
      </c>
      <c r="H236" s="363" t="s">
        <v>4899</v>
      </c>
      <c r="I236" s="414" t="s">
        <v>2749</v>
      </c>
      <c r="J236" s="364" t="s">
        <v>3550</v>
      </c>
      <c r="K236" s="365" t="s">
        <v>3552</v>
      </c>
      <c r="L236" s="398" t="s">
        <v>2596</v>
      </c>
      <c r="N236" s="464">
        <f>[1]pdc2019!$N236</f>
        <v>1079826.01</v>
      </c>
      <c r="O236" s="464">
        <f>[1]pdc2019!$O236</f>
        <v>1058000</v>
      </c>
      <c r="P236" s="464">
        <f>[1]pdc2019!$P236</f>
        <v>1207586.8533333333</v>
      </c>
      <c r="Q236" s="464">
        <f>[1]pdc2019!$V236</f>
        <v>1400000</v>
      </c>
      <c r="R236" s="464">
        <f>[1]pdc2019!$AB236</f>
        <v>1400000</v>
      </c>
      <c r="S236" s="464">
        <f>[1]pdc2019!$AE236</f>
        <v>1400000</v>
      </c>
      <c r="T236" s="507">
        <f t="shared" si="20"/>
        <v>320173.99</v>
      </c>
      <c r="U236" s="505">
        <f t="shared" si="21"/>
        <v>0.29650516567942276</v>
      </c>
      <c r="V236" s="507">
        <f t="shared" si="18"/>
        <v>342000</v>
      </c>
      <c r="W236" s="505">
        <f t="shared" si="19"/>
        <v>0.32325141776937616</v>
      </c>
      <c r="X236" s="507">
        <f t="shared" si="22"/>
        <v>192413.14666666673</v>
      </c>
      <c r="Y236" s="505">
        <f t="shared" si="23"/>
        <v>0.15933690080804022</v>
      </c>
      <c r="AA236" s="508"/>
      <c r="AB236" s="508"/>
      <c r="AC236" s="508"/>
      <c r="AD236" s="508"/>
      <c r="AE236" s="508"/>
      <c r="AF236" s="508"/>
      <c r="AG236" s="508"/>
      <c r="AH236" s="508"/>
      <c r="AI236" s="508"/>
      <c r="AJ236" s="508"/>
      <c r="AK236" s="508"/>
    </row>
    <row r="237" spans="1:37" ht="31.5">
      <c r="A237" s="381" t="s">
        <v>4319</v>
      </c>
      <c r="B237" s="412" t="s">
        <v>3145</v>
      </c>
      <c r="C237" s="413" t="s">
        <v>3146</v>
      </c>
      <c r="D237" s="413" t="s">
        <v>1390</v>
      </c>
      <c r="E237" s="366" t="s">
        <v>4320</v>
      </c>
      <c r="F237" s="366" t="s">
        <v>4321</v>
      </c>
      <c r="G237" s="363" t="s">
        <v>647</v>
      </c>
      <c r="H237" s="363" t="s">
        <v>2752</v>
      </c>
      <c r="I237" s="414" t="s">
        <v>2753</v>
      </c>
      <c r="J237" s="364" t="s">
        <v>3550</v>
      </c>
      <c r="K237" s="365" t="s">
        <v>3552</v>
      </c>
      <c r="L237" s="398" t="s">
        <v>2603</v>
      </c>
      <c r="N237" s="464">
        <f>[1]pdc2019!$N237</f>
        <v>2257198.0800000001</v>
      </c>
      <c r="O237" s="464">
        <f>[1]pdc2019!$O237</f>
        <v>2300000</v>
      </c>
      <c r="P237" s="464">
        <f>[1]pdc2019!$P237</f>
        <v>2230531.4133333336</v>
      </c>
      <c r="Q237" s="464">
        <f>[1]pdc2019!$V237</f>
        <v>2300000</v>
      </c>
      <c r="R237" s="464">
        <f>[1]pdc2019!$AB237</f>
        <v>2300000</v>
      </c>
      <c r="S237" s="464">
        <f>[1]pdc2019!$AE237</f>
        <v>2300000</v>
      </c>
      <c r="T237" s="507">
        <f t="shared" si="20"/>
        <v>42801.919999999925</v>
      </c>
      <c r="U237" s="505">
        <f t="shared" si="21"/>
        <v>1.8962412018355041E-2</v>
      </c>
      <c r="V237" s="507">
        <f t="shared" si="18"/>
        <v>0</v>
      </c>
      <c r="W237" s="505">
        <f t="shared" si="19"/>
        <v>0</v>
      </c>
      <c r="X237" s="507">
        <f t="shared" si="22"/>
        <v>69468.586666666437</v>
      </c>
      <c r="Y237" s="505">
        <f t="shared" si="23"/>
        <v>3.1144410812332712E-2</v>
      </c>
      <c r="AA237" s="508"/>
      <c r="AB237" s="508"/>
      <c r="AC237" s="508"/>
      <c r="AD237" s="508"/>
      <c r="AE237" s="508"/>
      <c r="AF237" s="508"/>
      <c r="AG237" s="508"/>
      <c r="AH237" s="508"/>
      <c r="AI237" s="508"/>
      <c r="AJ237" s="508"/>
      <c r="AK237" s="508"/>
    </row>
    <row r="238" spans="1:37" ht="31.5">
      <c r="A238" s="381" t="s">
        <v>4322</v>
      </c>
      <c r="B238" s="412" t="s">
        <v>3145</v>
      </c>
      <c r="C238" s="413" t="s">
        <v>3146</v>
      </c>
      <c r="D238" s="413" t="s">
        <v>1541</v>
      </c>
      <c r="E238" s="366" t="s">
        <v>4541</v>
      </c>
      <c r="F238" s="366" t="s">
        <v>4323</v>
      </c>
      <c r="G238" s="363" t="s">
        <v>650</v>
      </c>
      <c r="H238" s="363" t="s">
        <v>2748</v>
      </c>
      <c r="I238" s="414" t="s">
        <v>3401</v>
      </c>
      <c r="J238" s="364" t="s">
        <v>3550</v>
      </c>
      <c r="K238" s="365" t="s">
        <v>3552</v>
      </c>
      <c r="L238" s="398" t="s">
        <v>2603</v>
      </c>
      <c r="N238" s="464">
        <f>[1]pdc2019!$N238</f>
        <v>988780.74</v>
      </c>
      <c r="O238" s="464">
        <f>[1]pdc2019!$O238</f>
        <v>1150000</v>
      </c>
      <c r="P238" s="464">
        <f>[1]pdc2019!$P238</f>
        <v>1076546.5466666666</v>
      </c>
      <c r="Q238" s="464">
        <f>[1]pdc2019!$V238</f>
        <v>1150000</v>
      </c>
      <c r="R238" s="464">
        <f>[1]pdc2019!$AB238</f>
        <v>1150000</v>
      </c>
      <c r="S238" s="464">
        <f>[1]pdc2019!$AE238</f>
        <v>1150000</v>
      </c>
      <c r="T238" s="507">
        <f t="shared" si="20"/>
        <v>161219.26</v>
      </c>
      <c r="U238" s="505">
        <f t="shared" si="21"/>
        <v>0.16304854400784546</v>
      </c>
      <c r="V238" s="507">
        <f t="shared" si="18"/>
        <v>0</v>
      </c>
      <c r="W238" s="505">
        <f t="shared" si="19"/>
        <v>0</v>
      </c>
      <c r="X238" s="507">
        <f t="shared" si="22"/>
        <v>73453.453333333367</v>
      </c>
      <c r="Y238" s="505">
        <f t="shared" si="23"/>
        <v>6.8230633929177345E-2</v>
      </c>
      <c r="AA238" s="508"/>
      <c r="AB238" s="508"/>
      <c r="AC238" s="508"/>
      <c r="AD238" s="508"/>
      <c r="AE238" s="508"/>
      <c r="AF238" s="508"/>
      <c r="AG238" s="508"/>
      <c r="AH238" s="508"/>
      <c r="AI238" s="508"/>
      <c r="AJ238" s="508"/>
      <c r="AK238" s="508"/>
    </row>
    <row r="239" spans="1:37" ht="52.5">
      <c r="A239" s="381" t="s">
        <v>4520</v>
      </c>
      <c r="B239" s="412" t="s">
        <v>3145</v>
      </c>
      <c r="C239" s="413" t="s">
        <v>3146</v>
      </c>
      <c r="D239" s="413" t="s">
        <v>1391</v>
      </c>
      <c r="E239" s="366" t="s">
        <v>4542</v>
      </c>
      <c r="F239" s="366" t="s">
        <v>4521</v>
      </c>
      <c r="G239" s="363" t="s">
        <v>650</v>
      </c>
      <c r="H239" s="363" t="s">
        <v>2748</v>
      </c>
      <c r="I239" s="414" t="s">
        <v>3401</v>
      </c>
      <c r="J239" s="364" t="s">
        <v>3550</v>
      </c>
      <c r="K239" s="365" t="s">
        <v>3552</v>
      </c>
      <c r="L239" s="398" t="s">
        <v>2603</v>
      </c>
      <c r="N239" s="464">
        <f>[1]pdc2019!$N239</f>
        <v>7216041.3499999996</v>
      </c>
      <c r="O239" s="464">
        <f>[1]pdc2019!$O239</f>
        <v>8211709.4000000004</v>
      </c>
      <c r="P239" s="464">
        <f>[1]pdc2019!$P239</f>
        <v>7397421.1600000001</v>
      </c>
      <c r="Q239" s="464">
        <f>[1]pdc2019!$V239</f>
        <v>7820000</v>
      </c>
      <c r="R239" s="464">
        <f>[1]pdc2019!$AB239</f>
        <v>7920000</v>
      </c>
      <c r="S239" s="464">
        <f>[1]pdc2019!$AE239</f>
        <v>8020000</v>
      </c>
      <c r="T239" s="507">
        <f t="shared" si="20"/>
        <v>603958.65000000037</v>
      </c>
      <c r="U239" s="505">
        <f t="shared" si="21"/>
        <v>8.3696672553019727E-2</v>
      </c>
      <c r="V239" s="507">
        <f t="shared" si="18"/>
        <v>-391709.40000000037</v>
      </c>
      <c r="W239" s="505">
        <f t="shared" si="19"/>
        <v>-4.7701322699022976E-2</v>
      </c>
      <c r="X239" s="507">
        <f t="shared" si="22"/>
        <v>422578.83999999985</v>
      </c>
      <c r="Y239" s="505">
        <f t="shared" si="23"/>
        <v>5.7125156302443088E-2</v>
      </c>
      <c r="AA239" s="508"/>
      <c r="AB239" s="508"/>
      <c r="AC239" s="508"/>
      <c r="AD239" s="508"/>
      <c r="AE239" s="508"/>
      <c r="AF239" s="508"/>
      <c r="AG239" s="508"/>
      <c r="AH239" s="508"/>
      <c r="AI239" s="508"/>
      <c r="AJ239" s="508"/>
      <c r="AK239" s="508"/>
    </row>
    <row r="240" spans="1:37" ht="31.5">
      <c r="A240" s="404" t="s">
        <v>4443</v>
      </c>
      <c r="B240" s="405" t="s">
        <v>3145</v>
      </c>
      <c r="C240" s="406" t="s">
        <v>3236</v>
      </c>
      <c r="D240" s="406" t="s">
        <v>3140</v>
      </c>
      <c r="E240" s="362" t="s">
        <v>4444</v>
      </c>
      <c r="F240" s="362" t="s">
        <v>4445</v>
      </c>
      <c r="G240" s="363"/>
      <c r="H240" s="363"/>
      <c r="I240" s="414"/>
      <c r="J240" s="364"/>
      <c r="K240" s="365"/>
      <c r="N240" s="464">
        <f>[1]pdc2019!$N240</f>
        <v>0</v>
      </c>
      <c r="O240" s="464">
        <f>[1]pdc2019!$O240</f>
        <v>0</v>
      </c>
      <c r="P240" s="464">
        <f>[1]pdc2019!$P240</f>
        <v>0</v>
      </c>
      <c r="Q240" s="464">
        <f>[1]pdc2019!$V240</f>
        <v>0</v>
      </c>
      <c r="R240" s="464">
        <f>[1]pdc2019!$AB240</f>
        <v>0</v>
      </c>
      <c r="S240" s="464">
        <f>[1]pdc2019!$AE240</f>
        <v>0</v>
      </c>
      <c r="T240" s="507">
        <f t="shared" si="20"/>
        <v>0</v>
      </c>
      <c r="U240" s="505" t="str">
        <f t="shared" si="21"/>
        <v/>
      </c>
      <c r="V240" s="507">
        <f t="shared" si="18"/>
        <v>0</v>
      </c>
      <c r="W240" s="505" t="str">
        <f t="shared" si="19"/>
        <v/>
      </c>
      <c r="X240" s="507">
        <f t="shared" si="22"/>
        <v>0</v>
      </c>
      <c r="Y240" s="505" t="str">
        <f t="shared" si="23"/>
        <v/>
      </c>
      <c r="AA240" s="508"/>
      <c r="AB240" s="508"/>
      <c r="AC240" s="508"/>
      <c r="AD240" s="508"/>
      <c r="AE240" s="508"/>
      <c r="AF240" s="508"/>
      <c r="AG240" s="508"/>
      <c r="AH240" s="508"/>
      <c r="AI240" s="508"/>
      <c r="AJ240" s="508"/>
      <c r="AK240" s="508"/>
    </row>
    <row r="241" spans="1:37" ht="31.5">
      <c r="A241" s="381" t="s">
        <v>4446</v>
      </c>
      <c r="B241" s="412" t="s">
        <v>3145</v>
      </c>
      <c r="C241" s="413" t="s">
        <v>3236</v>
      </c>
      <c r="D241" s="413" t="s">
        <v>3138</v>
      </c>
      <c r="E241" s="366" t="s">
        <v>5324</v>
      </c>
      <c r="F241" s="366" t="s">
        <v>4447</v>
      </c>
      <c r="G241" s="363" t="s">
        <v>647</v>
      </c>
      <c r="H241" s="363" t="s">
        <v>2752</v>
      </c>
      <c r="I241" s="414" t="s">
        <v>2753</v>
      </c>
      <c r="J241" s="364" t="s">
        <v>3550</v>
      </c>
      <c r="K241" s="365" t="s">
        <v>3552</v>
      </c>
      <c r="L241" s="398" t="s">
        <v>2596</v>
      </c>
      <c r="N241" s="464">
        <f>[1]pdc2019!$N241</f>
        <v>0</v>
      </c>
      <c r="O241" s="464">
        <f>[1]pdc2019!$O241</f>
        <v>0</v>
      </c>
      <c r="P241" s="464">
        <f>[1]pdc2019!$P241</f>
        <v>0</v>
      </c>
      <c r="Q241" s="464">
        <f>[1]pdc2019!$V241</f>
        <v>0</v>
      </c>
      <c r="R241" s="464">
        <f>[1]pdc2019!$AB241</f>
        <v>0</v>
      </c>
      <c r="S241" s="464">
        <f>[1]pdc2019!$AE241</f>
        <v>0</v>
      </c>
      <c r="T241" s="507">
        <f t="shared" si="20"/>
        <v>0</v>
      </c>
      <c r="U241" s="505" t="str">
        <f t="shared" si="21"/>
        <v/>
      </c>
      <c r="V241" s="507">
        <f t="shared" si="18"/>
        <v>0</v>
      </c>
      <c r="W241" s="505" t="str">
        <f t="shared" si="19"/>
        <v/>
      </c>
      <c r="X241" s="507">
        <f t="shared" si="22"/>
        <v>0</v>
      </c>
      <c r="Y241" s="505" t="str">
        <f t="shared" si="23"/>
        <v/>
      </c>
      <c r="AA241" s="508"/>
      <c r="AB241" s="508"/>
      <c r="AC241" s="508"/>
      <c r="AD241" s="508"/>
      <c r="AE241" s="508"/>
      <c r="AF241" s="508"/>
      <c r="AG241" s="508"/>
      <c r="AH241" s="508"/>
      <c r="AI241" s="508"/>
      <c r="AJ241" s="508"/>
      <c r="AK241" s="508"/>
    </row>
    <row r="242" spans="1:37" ht="31.5">
      <c r="A242" s="381" t="s">
        <v>4448</v>
      </c>
      <c r="B242" s="412" t="s">
        <v>3145</v>
      </c>
      <c r="C242" s="413" t="s">
        <v>3236</v>
      </c>
      <c r="D242" s="413" t="s">
        <v>3148</v>
      </c>
      <c r="E242" s="366" t="s">
        <v>4449</v>
      </c>
      <c r="F242" s="366" t="s">
        <v>4450</v>
      </c>
      <c r="G242" s="363" t="s">
        <v>649</v>
      </c>
      <c r="H242" s="363" t="s">
        <v>2747</v>
      </c>
      <c r="I242" s="414" t="s">
        <v>2245</v>
      </c>
      <c r="J242" s="364" t="s">
        <v>3550</v>
      </c>
      <c r="K242" s="365" t="s">
        <v>3552</v>
      </c>
      <c r="L242" s="398" t="s">
        <v>2596</v>
      </c>
      <c r="N242" s="464">
        <f>[1]pdc2019!$N242</f>
        <v>0</v>
      </c>
      <c r="O242" s="464">
        <f>[1]pdc2019!$O242</f>
        <v>0</v>
      </c>
      <c r="P242" s="464">
        <f>[1]pdc2019!$P242</f>
        <v>0</v>
      </c>
      <c r="Q242" s="464">
        <f>[1]pdc2019!$V242</f>
        <v>0</v>
      </c>
      <c r="R242" s="464">
        <f>[1]pdc2019!$AB242</f>
        <v>0</v>
      </c>
      <c r="S242" s="464">
        <f>[1]pdc2019!$AE242</f>
        <v>0</v>
      </c>
      <c r="T242" s="507">
        <f t="shared" si="20"/>
        <v>0</v>
      </c>
      <c r="U242" s="505" t="str">
        <f t="shared" si="21"/>
        <v/>
      </c>
      <c r="V242" s="507">
        <f t="shared" si="18"/>
        <v>0</v>
      </c>
      <c r="W242" s="505" t="str">
        <f t="shared" si="19"/>
        <v/>
      </c>
      <c r="X242" s="507">
        <f t="shared" si="22"/>
        <v>0</v>
      </c>
      <c r="Y242" s="505" t="str">
        <f t="shared" si="23"/>
        <v/>
      </c>
      <c r="AA242" s="508"/>
      <c r="AB242" s="508"/>
      <c r="AC242" s="508"/>
      <c r="AD242" s="508"/>
      <c r="AE242" s="508"/>
      <c r="AF242" s="508"/>
      <c r="AG242" s="508"/>
      <c r="AH242" s="508"/>
      <c r="AI242" s="508"/>
      <c r="AJ242" s="508"/>
      <c r="AK242" s="508"/>
    </row>
    <row r="243" spans="1:37" ht="31.5">
      <c r="A243" s="381" t="s">
        <v>4451</v>
      </c>
      <c r="B243" s="412" t="s">
        <v>3145</v>
      </c>
      <c r="C243" s="413" t="s">
        <v>3236</v>
      </c>
      <c r="D243" s="413" t="s">
        <v>2607</v>
      </c>
      <c r="E243" s="366" t="s">
        <v>4452</v>
      </c>
      <c r="F243" s="366" t="s">
        <v>4453</v>
      </c>
      <c r="G243" s="363" t="s">
        <v>650</v>
      </c>
      <c r="H243" s="363" t="s">
        <v>2748</v>
      </c>
      <c r="I243" s="414" t="s">
        <v>3401</v>
      </c>
      <c r="J243" s="364" t="s">
        <v>3550</v>
      </c>
      <c r="K243" s="365" t="s">
        <v>3552</v>
      </c>
      <c r="L243" s="398" t="s">
        <v>2596</v>
      </c>
      <c r="N243" s="464">
        <f>[1]pdc2019!$N243</f>
        <v>0</v>
      </c>
      <c r="O243" s="464">
        <f>[1]pdc2019!$O243</f>
        <v>0</v>
      </c>
      <c r="P243" s="464">
        <f>[1]pdc2019!$P243</f>
        <v>0</v>
      </c>
      <c r="Q243" s="464">
        <f>[1]pdc2019!$V243</f>
        <v>0</v>
      </c>
      <c r="R243" s="464">
        <f>[1]pdc2019!$AB243</f>
        <v>0</v>
      </c>
      <c r="S243" s="464">
        <f>[1]pdc2019!$AE243</f>
        <v>0</v>
      </c>
      <c r="T243" s="507">
        <f t="shared" si="20"/>
        <v>0</v>
      </c>
      <c r="U243" s="505" t="str">
        <f t="shared" si="21"/>
        <v/>
      </c>
      <c r="V243" s="507">
        <f t="shared" si="18"/>
        <v>0</v>
      </c>
      <c r="W243" s="505" t="str">
        <f t="shared" si="19"/>
        <v/>
      </c>
      <c r="X243" s="507">
        <f t="shared" si="22"/>
        <v>0</v>
      </c>
      <c r="Y243" s="505" t="str">
        <f t="shared" si="23"/>
        <v/>
      </c>
      <c r="AA243" s="508"/>
      <c r="AB243" s="508"/>
      <c r="AC243" s="508"/>
      <c r="AD243" s="508"/>
      <c r="AE243" s="508"/>
      <c r="AF243" s="508"/>
      <c r="AG243" s="508"/>
      <c r="AH243" s="508"/>
      <c r="AI243" s="508"/>
      <c r="AJ243" s="508"/>
      <c r="AK243" s="508"/>
    </row>
    <row r="244" spans="1:37" ht="31.5">
      <c r="A244" s="381" t="s">
        <v>4454</v>
      </c>
      <c r="B244" s="412" t="s">
        <v>3145</v>
      </c>
      <c r="C244" s="413" t="s">
        <v>3236</v>
      </c>
      <c r="D244" s="413" t="s">
        <v>1390</v>
      </c>
      <c r="E244" s="366" t="s">
        <v>4455</v>
      </c>
      <c r="F244" s="366" t="s">
        <v>4456</v>
      </c>
      <c r="G244" s="363" t="s">
        <v>651</v>
      </c>
      <c r="H244" s="363" t="s">
        <v>4899</v>
      </c>
      <c r="I244" s="414" t="s">
        <v>2749</v>
      </c>
      <c r="J244" s="364" t="s">
        <v>3550</v>
      </c>
      <c r="K244" s="365" t="s">
        <v>3552</v>
      </c>
      <c r="L244" s="398" t="s">
        <v>2596</v>
      </c>
      <c r="N244" s="464">
        <f>[1]pdc2019!$N244</f>
        <v>0</v>
      </c>
      <c r="O244" s="464">
        <f>[1]pdc2019!$O244</f>
        <v>0</v>
      </c>
      <c r="P244" s="464">
        <f>[1]pdc2019!$P244</f>
        <v>0</v>
      </c>
      <c r="Q244" s="464">
        <f>[1]pdc2019!$V244</f>
        <v>0</v>
      </c>
      <c r="R244" s="464">
        <f>[1]pdc2019!$AB244</f>
        <v>0</v>
      </c>
      <c r="S244" s="464">
        <f>[1]pdc2019!$AE244</f>
        <v>0</v>
      </c>
      <c r="T244" s="507">
        <f t="shared" si="20"/>
        <v>0</v>
      </c>
      <c r="U244" s="505" t="str">
        <f t="shared" si="21"/>
        <v/>
      </c>
      <c r="V244" s="507">
        <f t="shared" si="18"/>
        <v>0</v>
      </c>
      <c r="W244" s="505" t="str">
        <f t="shared" si="19"/>
        <v/>
      </c>
      <c r="X244" s="507">
        <f t="shared" si="22"/>
        <v>0</v>
      </c>
      <c r="Y244" s="505" t="str">
        <f t="shared" si="23"/>
        <v/>
      </c>
      <c r="AA244" s="508"/>
      <c r="AB244" s="508"/>
      <c r="AC244" s="508"/>
      <c r="AD244" s="508"/>
      <c r="AE244" s="508"/>
      <c r="AF244" s="508"/>
      <c r="AG244" s="508"/>
      <c r="AH244" s="508"/>
      <c r="AI244" s="508"/>
      <c r="AJ244" s="508"/>
      <c r="AK244" s="508"/>
    </row>
    <row r="245" spans="1:37" ht="42">
      <c r="A245" s="381" t="s">
        <v>4457</v>
      </c>
      <c r="B245" s="412" t="s">
        <v>3145</v>
      </c>
      <c r="C245" s="413" t="s">
        <v>3236</v>
      </c>
      <c r="D245" s="413" t="s">
        <v>1391</v>
      </c>
      <c r="E245" s="366" t="s">
        <v>4458</v>
      </c>
      <c r="F245" s="366" t="s">
        <v>4459</v>
      </c>
      <c r="G245" s="363" t="s">
        <v>647</v>
      </c>
      <c r="H245" s="363" t="s">
        <v>2752</v>
      </c>
      <c r="I245" s="414" t="s">
        <v>2753</v>
      </c>
      <c r="J245" s="364" t="s">
        <v>3550</v>
      </c>
      <c r="K245" s="365" t="s">
        <v>3552</v>
      </c>
      <c r="L245" s="398" t="s">
        <v>2596</v>
      </c>
      <c r="N245" s="464">
        <f>[1]pdc2019!$N245</f>
        <v>0</v>
      </c>
      <c r="O245" s="464">
        <f>[1]pdc2019!$O245</f>
        <v>0</v>
      </c>
      <c r="P245" s="464">
        <f>[1]pdc2019!$P245</f>
        <v>0</v>
      </c>
      <c r="Q245" s="464">
        <f>[1]pdc2019!$V245</f>
        <v>0</v>
      </c>
      <c r="R245" s="464">
        <f>[1]pdc2019!$AB245</f>
        <v>0</v>
      </c>
      <c r="S245" s="464">
        <f>[1]pdc2019!$AE245</f>
        <v>0</v>
      </c>
      <c r="T245" s="507">
        <f t="shared" si="20"/>
        <v>0</v>
      </c>
      <c r="U245" s="505" t="str">
        <f t="shared" si="21"/>
        <v/>
      </c>
      <c r="V245" s="507">
        <f t="shared" si="18"/>
        <v>0</v>
      </c>
      <c r="W245" s="505" t="str">
        <f t="shared" si="19"/>
        <v/>
      </c>
      <c r="X245" s="507">
        <f t="shared" si="22"/>
        <v>0</v>
      </c>
      <c r="Y245" s="505" t="str">
        <f t="shared" si="23"/>
        <v/>
      </c>
      <c r="AA245" s="508"/>
      <c r="AB245" s="508"/>
      <c r="AC245" s="508"/>
      <c r="AD245" s="508"/>
      <c r="AE245" s="508"/>
      <c r="AF245" s="508"/>
      <c r="AG245" s="508"/>
      <c r="AH245" s="508"/>
      <c r="AI245" s="508"/>
      <c r="AJ245" s="508"/>
      <c r="AK245" s="508"/>
    </row>
    <row r="246" spans="1:37" ht="42">
      <c r="A246" s="381" t="s">
        <v>4460</v>
      </c>
      <c r="B246" s="412" t="s">
        <v>3145</v>
      </c>
      <c r="C246" s="413" t="s">
        <v>3236</v>
      </c>
      <c r="D246" s="413" t="s">
        <v>2269</v>
      </c>
      <c r="E246" s="366" t="s">
        <v>4461</v>
      </c>
      <c r="F246" s="366" t="s">
        <v>4462</v>
      </c>
      <c r="G246" s="363" t="s">
        <v>649</v>
      </c>
      <c r="H246" s="363" t="s">
        <v>2747</v>
      </c>
      <c r="I246" s="414" t="s">
        <v>2245</v>
      </c>
      <c r="J246" s="364" t="s">
        <v>3550</v>
      </c>
      <c r="K246" s="365" t="s">
        <v>3552</v>
      </c>
      <c r="L246" s="398" t="s">
        <v>2596</v>
      </c>
      <c r="N246" s="464">
        <f>[1]pdc2019!$N246</f>
        <v>0</v>
      </c>
      <c r="O246" s="464">
        <f>[1]pdc2019!$O246</f>
        <v>0</v>
      </c>
      <c r="P246" s="464">
        <f>[1]pdc2019!$P246</f>
        <v>0</v>
      </c>
      <c r="Q246" s="464">
        <f>[1]pdc2019!$V246</f>
        <v>0</v>
      </c>
      <c r="R246" s="464">
        <f>[1]pdc2019!$AB246</f>
        <v>0</v>
      </c>
      <c r="S246" s="464">
        <f>[1]pdc2019!$AE246</f>
        <v>0</v>
      </c>
      <c r="T246" s="507">
        <f t="shared" si="20"/>
        <v>0</v>
      </c>
      <c r="U246" s="505" t="str">
        <f t="shared" si="21"/>
        <v/>
      </c>
      <c r="V246" s="507">
        <f t="shared" si="18"/>
        <v>0</v>
      </c>
      <c r="W246" s="505" t="str">
        <f t="shared" si="19"/>
        <v/>
      </c>
      <c r="X246" s="507">
        <f t="shared" si="22"/>
        <v>0</v>
      </c>
      <c r="Y246" s="505" t="str">
        <f t="shared" si="23"/>
        <v/>
      </c>
      <c r="AA246" s="508"/>
      <c r="AB246" s="508"/>
      <c r="AC246" s="508"/>
      <c r="AD246" s="508"/>
      <c r="AE246" s="508"/>
      <c r="AF246" s="508"/>
      <c r="AG246" s="508"/>
      <c r="AH246" s="508"/>
      <c r="AI246" s="508"/>
      <c r="AJ246" s="508"/>
      <c r="AK246" s="508"/>
    </row>
    <row r="247" spans="1:37" ht="42">
      <c r="A247" s="381" t="s">
        <v>4463</v>
      </c>
      <c r="B247" s="412" t="s">
        <v>3145</v>
      </c>
      <c r="C247" s="413" t="s">
        <v>3236</v>
      </c>
      <c r="D247" s="413" t="s">
        <v>1679</v>
      </c>
      <c r="E247" s="366" t="s">
        <v>4464</v>
      </c>
      <c r="F247" s="366" t="s">
        <v>5325</v>
      </c>
      <c r="G247" s="363" t="s">
        <v>650</v>
      </c>
      <c r="H247" s="363" t="s">
        <v>2748</v>
      </c>
      <c r="I247" s="414" t="s">
        <v>3401</v>
      </c>
      <c r="J247" s="364" t="s">
        <v>3550</v>
      </c>
      <c r="K247" s="365" t="s">
        <v>3552</v>
      </c>
      <c r="L247" s="398" t="s">
        <v>2596</v>
      </c>
      <c r="N247" s="464">
        <f>[1]pdc2019!$N247</f>
        <v>1639502.8</v>
      </c>
      <c r="O247" s="464">
        <f>[1]pdc2019!$O247</f>
        <v>1795000</v>
      </c>
      <c r="P247" s="464">
        <f>[1]pdc2019!$P247</f>
        <v>1658508.3466666667</v>
      </c>
      <c r="Q247" s="464">
        <f>[1]pdc2019!$V247</f>
        <v>1728970</v>
      </c>
      <c r="R247" s="464">
        <f>[1]pdc2019!$AB247</f>
        <v>1728970</v>
      </c>
      <c r="S247" s="464">
        <f>[1]pdc2019!$AE247</f>
        <v>1728970</v>
      </c>
      <c r="T247" s="507">
        <f t="shared" si="20"/>
        <v>89467.199999999953</v>
      </c>
      <c r="U247" s="505">
        <f t="shared" si="21"/>
        <v>5.4569714672033469E-2</v>
      </c>
      <c r="V247" s="507">
        <f t="shared" si="18"/>
        <v>-66030</v>
      </c>
      <c r="W247" s="505">
        <f t="shared" si="19"/>
        <v>-3.6785515320334264E-2</v>
      </c>
      <c r="X247" s="507">
        <f t="shared" si="22"/>
        <v>70461.653333333321</v>
      </c>
      <c r="Y247" s="505">
        <f t="shared" si="23"/>
        <v>4.2484955517377916E-2</v>
      </c>
      <c r="AA247" s="508"/>
      <c r="AB247" s="508"/>
      <c r="AC247" s="508"/>
      <c r="AD247" s="508"/>
      <c r="AE247" s="508"/>
      <c r="AF247" s="508"/>
      <c r="AG247" s="508"/>
      <c r="AH247" s="508"/>
      <c r="AI247" s="508"/>
      <c r="AJ247" s="508"/>
      <c r="AK247" s="508"/>
    </row>
    <row r="248" spans="1:37" ht="42">
      <c r="A248" s="381" t="s">
        <v>4465</v>
      </c>
      <c r="B248" s="412" t="s">
        <v>3145</v>
      </c>
      <c r="C248" s="413" t="s">
        <v>3236</v>
      </c>
      <c r="D248" s="413" t="s">
        <v>1680</v>
      </c>
      <c r="E248" s="366" t="s">
        <v>4466</v>
      </c>
      <c r="F248" s="366" t="s">
        <v>4467</v>
      </c>
      <c r="G248" s="363" t="s">
        <v>651</v>
      </c>
      <c r="H248" s="363" t="s">
        <v>4899</v>
      </c>
      <c r="I248" s="414" t="s">
        <v>2749</v>
      </c>
      <c r="J248" s="364" t="s">
        <v>3550</v>
      </c>
      <c r="K248" s="365" t="s">
        <v>3552</v>
      </c>
      <c r="L248" s="398" t="s">
        <v>2596</v>
      </c>
      <c r="N248" s="464">
        <f>[1]pdc2019!$N248</f>
        <v>0</v>
      </c>
      <c r="O248" s="464">
        <f>[1]pdc2019!$O248</f>
        <v>0</v>
      </c>
      <c r="P248" s="464">
        <f>[1]pdc2019!$P248</f>
        <v>0</v>
      </c>
      <c r="Q248" s="464">
        <f>[1]pdc2019!$V248</f>
        <v>0</v>
      </c>
      <c r="R248" s="464">
        <f>[1]pdc2019!$AB248</f>
        <v>0</v>
      </c>
      <c r="S248" s="464">
        <f>[1]pdc2019!$AE248</f>
        <v>0</v>
      </c>
      <c r="T248" s="507">
        <f t="shared" si="20"/>
        <v>0</v>
      </c>
      <c r="U248" s="505" t="str">
        <f t="shared" si="21"/>
        <v/>
      </c>
      <c r="V248" s="507">
        <f t="shared" si="18"/>
        <v>0</v>
      </c>
      <c r="W248" s="505" t="str">
        <f t="shared" si="19"/>
        <v/>
      </c>
      <c r="X248" s="507">
        <f t="shared" si="22"/>
        <v>0</v>
      </c>
      <c r="Y248" s="505" t="str">
        <f t="shared" si="23"/>
        <v/>
      </c>
      <c r="AA248" s="508"/>
      <c r="AB248" s="508"/>
      <c r="AC248" s="508"/>
      <c r="AD248" s="508"/>
      <c r="AE248" s="508"/>
      <c r="AF248" s="508"/>
      <c r="AG248" s="508"/>
      <c r="AH248" s="508"/>
      <c r="AI248" s="508"/>
      <c r="AJ248" s="508"/>
      <c r="AK248" s="508"/>
    </row>
    <row r="249" spans="1:37" ht="42">
      <c r="A249" s="404" t="s">
        <v>4468</v>
      </c>
      <c r="B249" s="405" t="s">
        <v>3145</v>
      </c>
      <c r="C249" s="406" t="s">
        <v>1778</v>
      </c>
      <c r="D249" s="406" t="s">
        <v>3140</v>
      </c>
      <c r="E249" s="362" t="s">
        <v>4469</v>
      </c>
      <c r="F249" s="362" t="s">
        <v>4470</v>
      </c>
      <c r="G249" s="363"/>
      <c r="H249" s="363"/>
      <c r="I249" s="414"/>
      <c r="J249" s="364"/>
      <c r="K249" s="365"/>
      <c r="N249" s="464">
        <f>[1]pdc2019!$N249</f>
        <v>0</v>
      </c>
      <c r="O249" s="464">
        <f>[1]pdc2019!$O249</f>
        <v>0</v>
      </c>
      <c r="P249" s="464">
        <f>[1]pdc2019!$P249</f>
        <v>0</v>
      </c>
      <c r="Q249" s="464">
        <f>[1]pdc2019!$V249</f>
        <v>0</v>
      </c>
      <c r="R249" s="464">
        <f>[1]pdc2019!$AB249</f>
        <v>0</v>
      </c>
      <c r="S249" s="464">
        <f>[1]pdc2019!$AE249</f>
        <v>0</v>
      </c>
      <c r="T249" s="507">
        <f t="shared" si="20"/>
        <v>0</v>
      </c>
      <c r="U249" s="505" t="str">
        <f t="shared" si="21"/>
        <v/>
      </c>
      <c r="V249" s="507">
        <f t="shared" si="18"/>
        <v>0</v>
      </c>
      <c r="W249" s="505" t="str">
        <f t="shared" si="19"/>
        <v/>
      </c>
      <c r="X249" s="507">
        <f t="shared" si="22"/>
        <v>0</v>
      </c>
      <c r="Y249" s="505" t="str">
        <f t="shared" si="23"/>
        <v/>
      </c>
      <c r="AA249" s="508"/>
      <c r="AB249" s="508"/>
      <c r="AC249" s="508"/>
      <c r="AD249" s="508"/>
      <c r="AE249" s="508"/>
      <c r="AF249" s="508"/>
      <c r="AG249" s="508"/>
      <c r="AH249" s="508"/>
      <c r="AI249" s="508"/>
      <c r="AJ249" s="508"/>
      <c r="AK249" s="508"/>
    </row>
    <row r="250" spans="1:37" ht="42">
      <c r="A250" s="381" t="s">
        <v>4471</v>
      </c>
      <c r="B250" s="412" t="s">
        <v>3145</v>
      </c>
      <c r="C250" s="413" t="s">
        <v>1778</v>
      </c>
      <c r="D250" s="413" t="s">
        <v>3138</v>
      </c>
      <c r="E250" s="366" t="s">
        <v>4472</v>
      </c>
      <c r="F250" s="366" t="s">
        <v>4473</v>
      </c>
      <c r="G250" s="363" t="s">
        <v>650</v>
      </c>
      <c r="H250" s="363" t="s">
        <v>2748</v>
      </c>
      <c r="I250" s="414" t="s">
        <v>3401</v>
      </c>
      <c r="J250" s="364" t="s">
        <v>3550</v>
      </c>
      <c r="K250" s="365" t="s">
        <v>3552</v>
      </c>
      <c r="L250" s="398" t="s">
        <v>2596</v>
      </c>
      <c r="N250" s="464">
        <f>[1]pdc2019!$N250</f>
        <v>870971.7</v>
      </c>
      <c r="O250" s="464">
        <f>[1]pdc2019!$O250</f>
        <v>950000</v>
      </c>
      <c r="P250" s="464">
        <f>[1]pdc2019!$P250</f>
        <v>1025012.64</v>
      </c>
      <c r="Q250" s="464">
        <f>[1]pdc2019!$V250</f>
        <v>1000000</v>
      </c>
      <c r="R250" s="464">
        <f>[1]pdc2019!$AB250</f>
        <v>1200000</v>
      </c>
      <c r="S250" s="464">
        <f>[1]pdc2019!$AE250</f>
        <v>1200000</v>
      </c>
      <c r="T250" s="507">
        <f t="shared" si="20"/>
        <v>129028.30000000005</v>
      </c>
      <c r="U250" s="505">
        <f t="shared" si="21"/>
        <v>0.14814293047638638</v>
      </c>
      <c r="V250" s="507">
        <f t="shared" si="18"/>
        <v>50000</v>
      </c>
      <c r="W250" s="505">
        <f t="shared" si="19"/>
        <v>5.2631578947368418E-2</v>
      </c>
      <c r="X250" s="507">
        <f t="shared" si="22"/>
        <v>-25012.640000000014</v>
      </c>
      <c r="Y250" s="505">
        <f t="shared" si="23"/>
        <v>-2.4402274688046788E-2</v>
      </c>
      <c r="AA250" s="508"/>
      <c r="AB250" s="508"/>
      <c r="AC250" s="508"/>
      <c r="AD250" s="508"/>
      <c r="AE250" s="508"/>
      <c r="AF250" s="508"/>
      <c r="AG250" s="508"/>
      <c r="AH250" s="508"/>
      <c r="AI250" s="508"/>
      <c r="AJ250" s="508"/>
      <c r="AK250" s="508"/>
    </row>
    <row r="251" spans="1:37" ht="42">
      <c r="A251" s="381" t="s">
        <v>4474</v>
      </c>
      <c r="B251" s="412" t="s">
        <v>3145</v>
      </c>
      <c r="C251" s="413" t="s">
        <v>1778</v>
      </c>
      <c r="D251" s="413" t="s">
        <v>3148</v>
      </c>
      <c r="E251" s="366" t="s">
        <v>4475</v>
      </c>
      <c r="F251" s="366" t="s">
        <v>4476</v>
      </c>
      <c r="G251" s="363" t="s">
        <v>651</v>
      </c>
      <c r="H251" s="363" t="s">
        <v>4899</v>
      </c>
      <c r="I251" s="414" t="s">
        <v>2749</v>
      </c>
      <c r="J251" s="364" t="s">
        <v>3550</v>
      </c>
      <c r="K251" s="365" t="s">
        <v>3552</v>
      </c>
      <c r="L251" s="398" t="s">
        <v>2596</v>
      </c>
      <c r="N251" s="464">
        <f>[1]pdc2019!$N251</f>
        <v>0</v>
      </c>
      <c r="O251" s="464">
        <f>[1]pdc2019!$O251</f>
        <v>0</v>
      </c>
      <c r="P251" s="464">
        <f>[1]pdc2019!$P251</f>
        <v>0</v>
      </c>
      <c r="Q251" s="464">
        <f>[1]pdc2019!$V251</f>
        <v>0</v>
      </c>
      <c r="R251" s="464">
        <f>[1]pdc2019!$AB251</f>
        <v>0</v>
      </c>
      <c r="S251" s="464">
        <f>[1]pdc2019!$AE251</f>
        <v>0</v>
      </c>
      <c r="T251" s="507">
        <f t="shared" si="20"/>
        <v>0</v>
      </c>
      <c r="U251" s="505" t="str">
        <f t="shared" si="21"/>
        <v/>
      </c>
      <c r="V251" s="507">
        <f t="shared" si="18"/>
        <v>0</v>
      </c>
      <c r="W251" s="505" t="str">
        <f t="shared" si="19"/>
        <v/>
      </c>
      <c r="X251" s="507">
        <f t="shared" si="22"/>
        <v>0</v>
      </c>
      <c r="Y251" s="505" t="str">
        <f t="shared" si="23"/>
        <v/>
      </c>
      <c r="AA251" s="508"/>
      <c r="AB251" s="508"/>
      <c r="AC251" s="508"/>
      <c r="AD251" s="508"/>
      <c r="AE251" s="508"/>
      <c r="AF251" s="508"/>
      <c r="AG251" s="508"/>
      <c r="AH251" s="508"/>
      <c r="AI251" s="508"/>
      <c r="AJ251" s="508"/>
      <c r="AK251" s="508"/>
    </row>
    <row r="252" spans="1:37" ht="31.5">
      <c r="A252" s="404" t="s">
        <v>4902</v>
      </c>
      <c r="B252" s="405" t="s">
        <v>3145</v>
      </c>
      <c r="C252" s="406" t="s">
        <v>1809</v>
      </c>
      <c r="D252" s="406" t="s">
        <v>3140</v>
      </c>
      <c r="E252" s="362" t="s">
        <v>4903</v>
      </c>
      <c r="F252" s="362" t="s">
        <v>5502</v>
      </c>
      <c r="G252" s="363"/>
      <c r="H252" s="363"/>
      <c r="I252" s="414"/>
      <c r="J252" s="364"/>
      <c r="K252" s="365"/>
      <c r="N252" s="464">
        <f>[1]pdc2019!$N252</f>
        <v>0</v>
      </c>
      <c r="O252" s="464">
        <f>[1]pdc2019!$O252</f>
        <v>0</v>
      </c>
      <c r="P252" s="464">
        <f>[1]pdc2019!$P252</f>
        <v>0</v>
      </c>
      <c r="Q252" s="464">
        <f>[1]pdc2019!$V252</f>
        <v>0</v>
      </c>
      <c r="R252" s="464">
        <f>[1]pdc2019!$AB252</f>
        <v>0</v>
      </c>
      <c r="S252" s="464">
        <f>[1]pdc2019!$AE252</f>
        <v>0</v>
      </c>
      <c r="T252" s="507">
        <f t="shared" si="20"/>
        <v>0</v>
      </c>
      <c r="U252" s="505" t="str">
        <f t="shared" si="21"/>
        <v/>
      </c>
      <c r="V252" s="507">
        <f t="shared" si="18"/>
        <v>0</v>
      </c>
      <c r="W252" s="505" t="str">
        <f t="shared" si="19"/>
        <v/>
      </c>
      <c r="X252" s="507">
        <f t="shared" si="22"/>
        <v>0</v>
      </c>
      <c r="Y252" s="505" t="str">
        <f t="shared" si="23"/>
        <v/>
      </c>
      <c r="AA252" s="508"/>
      <c r="AB252" s="508"/>
      <c r="AC252" s="508"/>
      <c r="AD252" s="508"/>
      <c r="AE252" s="508"/>
      <c r="AF252" s="508"/>
      <c r="AG252" s="508"/>
      <c r="AH252" s="508"/>
      <c r="AI252" s="508"/>
      <c r="AJ252" s="508"/>
      <c r="AK252" s="508"/>
    </row>
    <row r="253" spans="1:37" ht="52.5">
      <c r="A253" s="381" t="s">
        <v>4904</v>
      </c>
      <c r="B253" s="412" t="s">
        <v>3145</v>
      </c>
      <c r="C253" s="413" t="s">
        <v>1809</v>
      </c>
      <c r="D253" s="413" t="s">
        <v>3148</v>
      </c>
      <c r="E253" s="366" t="s">
        <v>5911</v>
      </c>
      <c r="F253" s="366" t="s">
        <v>5912</v>
      </c>
      <c r="G253" s="363" t="s">
        <v>4716</v>
      </c>
      <c r="H253" s="363" t="s">
        <v>2244</v>
      </c>
      <c r="I253" s="414" t="s">
        <v>4905</v>
      </c>
      <c r="J253" s="364" t="s">
        <v>3550</v>
      </c>
      <c r="K253" s="365" t="s">
        <v>3552</v>
      </c>
      <c r="L253" s="398" t="s">
        <v>2596</v>
      </c>
      <c r="N253" s="464">
        <f>[1]pdc2019!$N253</f>
        <v>68728.740000000005</v>
      </c>
      <c r="O253" s="464">
        <f>[1]pdc2019!$O253</f>
        <v>68728.75</v>
      </c>
      <c r="P253" s="464">
        <f>[1]pdc2019!$P253</f>
        <v>68728.746666666659</v>
      </c>
      <c r="Q253" s="464">
        <f>[1]pdc2019!$V253</f>
        <v>68728.740000000005</v>
      </c>
      <c r="R253" s="464">
        <f>[1]pdc2019!$AB253</f>
        <v>68728.75</v>
      </c>
      <c r="S253" s="464">
        <f>[1]pdc2019!$AE253</f>
        <v>68728.75</v>
      </c>
      <c r="T253" s="507">
        <f t="shared" si="20"/>
        <v>0</v>
      </c>
      <c r="U253" s="505">
        <f t="shared" si="21"/>
        <v>0</v>
      </c>
      <c r="V253" s="507">
        <f t="shared" si="18"/>
        <v>-9.9999999947613105E-3</v>
      </c>
      <c r="W253" s="505">
        <f t="shared" si="19"/>
        <v>-1.4549951795662384E-7</v>
      </c>
      <c r="X253" s="507">
        <f t="shared" si="22"/>
        <v>-6.6666666534729302E-3</v>
      </c>
      <c r="Y253" s="505">
        <f t="shared" si="23"/>
        <v>-9.6999683201065184E-8</v>
      </c>
      <c r="AA253" s="508"/>
      <c r="AB253" s="508"/>
      <c r="AC253" s="508"/>
      <c r="AD253" s="508"/>
      <c r="AE253" s="508"/>
      <c r="AF253" s="508"/>
      <c r="AG253" s="508"/>
      <c r="AH253" s="508"/>
      <c r="AI253" s="508"/>
      <c r="AJ253" s="508"/>
      <c r="AK253" s="508"/>
    </row>
    <row r="254" spans="1:37" ht="31.5">
      <c r="A254" s="381" t="s">
        <v>5982</v>
      </c>
      <c r="B254" s="412" t="s">
        <v>3145</v>
      </c>
      <c r="C254" s="413" t="s">
        <v>1809</v>
      </c>
      <c r="D254" s="413" t="s">
        <v>1390</v>
      </c>
      <c r="E254" s="366" t="s">
        <v>5983</v>
      </c>
      <c r="F254" s="366" t="s">
        <v>5984</v>
      </c>
      <c r="G254" s="363" t="s">
        <v>650</v>
      </c>
      <c r="H254" s="363" t="s">
        <v>2748</v>
      </c>
      <c r="I254" s="414" t="s">
        <v>3401</v>
      </c>
      <c r="J254" s="364" t="s">
        <v>3550</v>
      </c>
      <c r="K254" s="365" t="s">
        <v>3552</v>
      </c>
      <c r="L254" s="398" t="s">
        <v>2596</v>
      </c>
      <c r="N254" s="464">
        <f>[1]pdc2019!$N254</f>
        <v>2984622.8200000003</v>
      </c>
      <c r="O254" s="464">
        <f>[1]pdc2019!$O254</f>
        <v>3770000</v>
      </c>
      <c r="P254" s="464">
        <f>[1]pdc2019!$P254</f>
        <v>3206033.24</v>
      </c>
      <c r="Q254" s="464">
        <f>[1]pdc2019!$V254</f>
        <v>3764000</v>
      </c>
      <c r="R254" s="464">
        <f>[1]pdc2019!$AB254</f>
        <v>3942900</v>
      </c>
      <c r="S254" s="464">
        <f>[1]pdc2019!$AE254</f>
        <v>3942900</v>
      </c>
      <c r="T254" s="507">
        <f t="shared" si="20"/>
        <v>779377.1799999997</v>
      </c>
      <c r="U254" s="505">
        <f t="shared" si="21"/>
        <v>0.26113087884250635</v>
      </c>
      <c r="V254" s="507">
        <f t="shared" si="18"/>
        <v>-6000</v>
      </c>
      <c r="W254" s="505">
        <f t="shared" si="19"/>
        <v>-1.5915119363395225E-3</v>
      </c>
      <c r="X254" s="507">
        <f t="shared" si="22"/>
        <v>557966.75999999978</v>
      </c>
      <c r="Y254" s="505">
        <f t="shared" si="23"/>
        <v>0.17403648628421572</v>
      </c>
      <c r="AA254" s="508"/>
      <c r="AB254" s="508"/>
      <c r="AC254" s="508"/>
      <c r="AD254" s="508"/>
      <c r="AE254" s="508"/>
      <c r="AF254" s="508"/>
      <c r="AG254" s="508"/>
      <c r="AH254" s="508"/>
      <c r="AI254" s="508"/>
      <c r="AJ254" s="508"/>
      <c r="AK254" s="508"/>
    </row>
    <row r="255" spans="1:37" ht="21">
      <c r="A255" s="381" t="s">
        <v>5981</v>
      </c>
      <c r="B255" s="412" t="s">
        <v>3145</v>
      </c>
      <c r="C255" s="413" t="s">
        <v>1809</v>
      </c>
      <c r="D255" s="413" t="s">
        <v>1391</v>
      </c>
      <c r="E255" s="366" t="s">
        <v>6052</v>
      </c>
      <c r="F255" s="366" t="s">
        <v>6053</v>
      </c>
      <c r="G255" s="363" t="s">
        <v>650</v>
      </c>
      <c r="H255" s="363" t="s">
        <v>2748</v>
      </c>
      <c r="I255" s="414" t="s">
        <v>3401</v>
      </c>
      <c r="J255" s="364" t="s">
        <v>3550</v>
      </c>
      <c r="K255" s="365" t="s">
        <v>3552</v>
      </c>
      <c r="L255" s="398" t="s">
        <v>2596</v>
      </c>
      <c r="N255" s="464">
        <f>[1]pdc2019!$N255</f>
        <v>2676076.2999999998</v>
      </c>
      <c r="O255" s="464">
        <f>[1]pdc2019!$O255</f>
        <v>4605598</v>
      </c>
      <c r="P255" s="464">
        <f>[1]pdc2019!$P255</f>
        <v>4042177.7466666666</v>
      </c>
      <c r="Q255" s="464">
        <f>[1]pdc2019!$V255</f>
        <v>6511974.3600000003</v>
      </c>
      <c r="R255" s="464">
        <f>[1]pdc2019!$AB255</f>
        <v>8953964.7400000002</v>
      </c>
      <c r="S255" s="464">
        <f>[1]pdc2019!$AE255</f>
        <v>8953964.7400000002</v>
      </c>
      <c r="T255" s="507">
        <f t="shared" si="20"/>
        <v>3835898.0600000005</v>
      </c>
      <c r="U255" s="505">
        <f t="shared" si="21"/>
        <v>1.4334038457722602</v>
      </c>
      <c r="V255" s="507">
        <f t="shared" si="18"/>
        <v>1906376.3600000003</v>
      </c>
      <c r="W255" s="505">
        <f t="shared" si="19"/>
        <v>0.41392591363814218</v>
      </c>
      <c r="X255" s="507">
        <f t="shared" si="22"/>
        <v>2469796.6133333337</v>
      </c>
      <c r="Y255" s="505">
        <f t="shared" si="23"/>
        <v>0.61100643467992521</v>
      </c>
      <c r="AA255" s="508"/>
      <c r="AB255" s="508"/>
      <c r="AC255" s="508"/>
      <c r="AD255" s="508"/>
      <c r="AE255" s="508"/>
      <c r="AF255" s="508"/>
      <c r="AG255" s="508"/>
      <c r="AH255" s="508"/>
      <c r="AI255" s="508"/>
      <c r="AJ255" s="508"/>
      <c r="AK255" s="508"/>
    </row>
    <row r="256" spans="1:37" ht="21">
      <c r="A256" s="381" t="s">
        <v>6026</v>
      </c>
      <c r="B256" s="421" t="s">
        <v>3145</v>
      </c>
      <c r="C256" s="422" t="s">
        <v>1809</v>
      </c>
      <c r="D256" s="422" t="s">
        <v>2269</v>
      </c>
      <c r="E256" s="423" t="s">
        <v>6027</v>
      </c>
      <c r="F256" s="423" t="s">
        <v>6028</v>
      </c>
      <c r="G256" s="424" t="s">
        <v>647</v>
      </c>
      <c r="H256" s="424" t="s">
        <v>2752</v>
      </c>
      <c r="I256" s="425" t="s">
        <v>2753</v>
      </c>
      <c r="J256" s="426" t="s">
        <v>3550</v>
      </c>
      <c r="K256" s="365" t="s">
        <v>3552</v>
      </c>
      <c r="L256" s="455" t="s">
        <v>2596</v>
      </c>
      <c r="N256" s="464">
        <f>[1]pdc2019!$N256</f>
        <v>0</v>
      </c>
      <c r="O256" s="464">
        <f>[1]pdc2019!$O256</f>
        <v>600065.75</v>
      </c>
      <c r="P256" s="464">
        <f>[1]pdc2019!$P256</f>
        <v>600065.7466666667</v>
      </c>
      <c r="Q256" s="464">
        <f>[1]pdc2019!$V256</f>
        <v>642025.64</v>
      </c>
      <c r="R256" s="464">
        <f>[1]pdc2019!$AB256</f>
        <v>882785.26</v>
      </c>
      <c r="S256" s="464">
        <f>[1]pdc2019!$AE256</f>
        <v>882785.26</v>
      </c>
      <c r="T256" s="507"/>
      <c r="U256" s="505"/>
      <c r="V256" s="507"/>
      <c r="W256" s="505"/>
      <c r="X256" s="507"/>
      <c r="Y256" s="505"/>
      <c r="AA256" s="508"/>
      <c r="AB256" s="508"/>
      <c r="AC256" s="508"/>
      <c r="AD256" s="508"/>
      <c r="AE256" s="508"/>
      <c r="AF256" s="508"/>
      <c r="AG256" s="508"/>
      <c r="AH256" s="508"/>
      <c r="AI256" s="508"/>
      <c r="AJ256" s="508"/>
      <c r="AK256" s="508"/>
    </row>
    <row r="257" spans="1:37" ht="21">
      <c r="A257" s="381" t="s">
        <v>6029</v>
      </c>
      <c r="B257" s="421" t="s">
        <v>3145</v>
      </c>
      <c r="C257" s="422" t="s">
        <v>1809</v>
      </c>
      <c r="D257" s="422" t="s">
        <v>1679</v>
      </c>
      <c r="E257" s="423" t="s">
        <v>6030</v>
      </c>
      <c r="F257" s="423" t="s">
        <v>6031</v>
      </c>
      <c r="G257" s="424" t="s">
        <v>651</v>
      </c>
      <c r="H257" s="424" t="s">
        <v>4899</v>
      </c>
      <c r="I257" s="425" t="s">
        <v>2749</v>
      </c>
      <c r="J257" s="426" t="s">
        <v>3550</v>
      </c>
      <c r="K257" s="365" t="s">
        <v>3552</v>
      </c>
      <c r="L257" s="455" t="s">
        <v>2596</v>
      </c>
      <c r="N257" s="464">
        <f>[1]pdc2019!$N257</f>
        <v>0</v>
      </c>
      <c r="O257" s="464">
        <f>[1]pdc2019!$O257</f>
        <v>10000</v>
      </c>
      <c r="P257" s="464">
        <f>[1]pdc2019!$P257</f>
        <v>0</v>
      </c>
      <c r="Q257" s="464">
        <f>[1]pdc2019!$V257</f>
        <v>10000</v>
      </c>
      <c r="R257" s="464">
        <f>[1]pdc2019!$AB257</f>
        <v>10000</v>
      </c>
      <c r="S257" s="464">
        <f>[1]pdc2019!$AE257</f>
        <v>10000</v>
      </c>
      <c r="T257" s="507"/>
      <c r="U257" s="505"/>
      <c r="V257" s="507"/>
      <c r="W257" s="505"/>
      <c r="X257" s="507"/>
      <c r="Y257" s="505"/>
      <c r="AA257" s="508"/>
      <c r="AB257" s="508"/>
      <c r="AC257" s="508"/>
      <c r="AD257" s="508"/>
      <c r="AE257" s="508"/>
      <c r="AF257" s="508"/>
      <c r="AG257" s="508"/>
      <c r="AH257" s="508"/>
      <c r="AI257" s="508"/>
      <c r="AJ257" s="508"/>
      <c r="AK257" s="508"/>
    </row>
    <row r="258" spans="1:37" ht="31.5">
      <c r="A258" s="381" t="s">
        <v>6032</v>
      </c>
      <c r="B258" s="421" t="s">
        <v>3145</v>
      </c>
      <c r="C258" s="422" t="s">
        <v>1809</v>
      </c>
      <c r="D258" s="422" t="s">
        <v>1680</v>
      </c>
      <c r="E258" s="423" t="s">
        <v>6033</v>
      </c>
      <c r="F258" s="423" t="s">
        <v>6034</v>
      </c>
      <c r="G258" s="424" t="s">
        <v>649</v>
      </c>
      <c r="H258" s="424" t="s">
        <v>2747</v>
      </c>
      <c r="I258" s="425" t="s">
        <v>2245</v>
      </c>
      <c r="J258" s="426" t="s">
        <v>3550</v>
      </c>
      <c r="K258" s="365" t="s">
        <v>3552</v>
      </c>
      <c r="L258" s="455" t="s">
        <v>2596</v>
      </c>
      <c r="N258" s="464">
        <f>[1]pdc2019!$N258</f>
        <v>0</v>
      </c>
      <c r="O258" s="464">
        <f>[1]pdc2019!$O258</f>
        <v>10000</v>
      </c>
      <c r="P258" s="464">
        <f>[1]pdc2019!$P258</f>
        <v>0</v>
      </c>
      <c r="Q258" s="464">
        <f>[1]pdc2019!$V258</f>
        <v>10000</v>
      </c>
      <c r="R258" s="464">
        <f>[1]pdc2019!$AB258</f>
        <v>10000</v>
      </c>
      <c r="S258" s="464">
        <f>[1]pdc2019!$AE258</f>
        <v>10000</v>
      </c>
      <c r="T258" s="507"/>
      <c r="U258" s="505"/>
      <c r="V258" s="507"/>
      <c r="W258" s="505"/>
      <c r="X258" s="507"/>
      <c r="Y258" s="505"/>
      <c r="AA258" s="508"/>
      <c r="AB258" s="508"/>
      <c r="AC258" s="508"/>
      <c r="AD258" s="508"/>
      <c r="AE258" s="508"/>
      <c r="AF258" s="508"/>
      <c r="AG258" s="508"/>
      <c r="AH258" s="508"/>
      <c r="AI258" s="508"/>
      <c r="AJ258" s="508"/>
      <c r="AK258" s="508"/>
    </row>
    <row r="259" spans="1:37" ht="21">
      <c r="A259" s="404" t="s">
        <v>2092</v>
      </c>
      <c r="B259" s="405" t="s">
        <v>3145</v>
      </c>
      <c r="C259" s="406" t="s">
        <v>2605</v>
      </c>
      <c r="D259" s="406" t="s">
        <v>3140</v>
      </c>
      <c r="E259" s="362" t="s">
        <v>4358</v>
      </c>
      <c r="F259" s="362" t="s">
        <v>4359</v>
      </c>
      <c r="G259" s="363"/>
      <c r="H259" s="363"/>
      <c r="I259" s="414"/>
      <c r="J259" s="364"/>
      <c r="K259" s="365"/>
      <c r="N259" s="464">
        <f>[1]pdc2019!$N259</f>
        <v>0</v>
      </c>
      <c r="O259" s="464">
        <f>[1]pdc2019!$O259</f>
        <v>0</v>
      </c>
      <c r="P259" s="464">
        <f>[1]pdc2019!$P259</f>
        <v>0</v>
      </c>
      <c r="Q259" s="464">
        <f>[1]pdc2019!$V259</f>
        <v>0</v>
      </c>
      <c r="R259" s="464">
        <f>[1]pdc2019!$AB259</f>
        <v>0</v>
      </c>
      <c r="S259" s="464">
        <f>[1]pdc2019!$AE259</f>
        <v>0</v>
      </c>
      <c r="T259" s="507">
        <f t="shared" si="20"/>
        <v>0</v>
      </c>
      <c r="U259" s="505" t="str">
        <f t="shared" si="21"/>
        <v/>
      </c>
      <c r="V259" s="507">
        <f t="shared" si="18"/>
        <v>0</v>
      </c>
      <c r="W259" s="505" t="str">
        <f t="shared" si="19"/>
        <v/>
      </c>
      <c r="X259" s="507">
        <f t="shared" si="22"/>
        <v>0</v>
      </c>
      <c r="Y259" s="505" t="str">
        <f t="shared" si="23"/>
        <v/>
      </c>
      <c r="AA259" s="508"/>
      <c r="AB259" s="508"/>
      <c r="AC259" s="508"/>
      <c r="AD259" s="508"/>
      <c r="AE259" s="508"/>
      <c r="AF259" s="508"/>
      <c r="AG259" s="508"/>
      <c r="AH259" s="508"/>
      <c r="AI259" s="508"/>
      <c r="AJ259" s="508"/>
      <c r="AK259" s="508"/>
    </row>
    <row r="260" spans="1:37" ht="21">
      <c r="A260" s="381" t="s">
        <v>2093</v>
      </c>
      <c r="B260" s="412" t="s">
        <v>3145</v>
      </c>
      <c r="C260" s="413" t="s">
        <v>2605</v>
      </c>
      <c r="D260" s="413" t="s">
        <v>3138</v>
      </c>
      <c r="E260" s="366" t="s">
        <v>5326</v>
      </c>
      <c r="F260" s="366" t="s">
        <v>5327</v>
      </c>
      <c r="G260" s="363" t="s">
        <v>50</v>
      </c>
      <c r="H260" s="363" t="s">
        <v>2776</v>
      </c>
      <c r="I260" s="414" t="s">
        <v>2753</v>
      </c>
      <c r="J260" s="364" t="s">
        <v>2056</v>
      </c>
      <c r="K260" s="365" t="s">
        <v>3535</v>
      </c>
      <c r="L260" s="398" t="s">
        <v>2596</v>
      </c>
      <c r="N260" s="464">
        <f>[1]pdc2019!$N260</f>
        <v>23403.460000000003</v>
      </c>
      <c r="O260" s="464">
        <f>[1]pdc2019!$O260</f>
        <v>32000</v>
      </c>
      <c r="P260" s="464">
        <f>[1]pdc2019!$P260</f>
        <v>145186.16</v>
      </c>
      <c r="Q260" s="464">
        <f>[1]pdc2019!$V260</f>
        <v>34000</v>
      </c>
      <c r="R260" s="464">
        <f>[1]pdc2019!$AB260</f>
        <v>36000</v>
      </c>
      <c r="S260" s="464">
        <f>[1]pdc2019!$AE260</f>
        <v>36000</v>
      </c>
      <c r="T260" s="507">
        <f t="shared" si="20"/>
        <v>10596.539999999997</v>
      </c>
      <c r="U260" s="505">
        <f t="shared" si="21"/>
        <v>0.45277664071893625</v>
      </c>
      <c r="V260" s="507">
        <f t="shared" si="18"/>
        <v>2000</v>
      </c>
      <c r="W260" s="505">
        <f t="shared" si="19"/>
        <v>6.25E-2</v>
      </c>
      <c r="X260" s="507">
        <f t="shared" si="22"/>
        <v>-111186.16</v>
      </c>
      <c r="Y260" s="505">
        <f t="shared" si="23"/>
        <v>-0.76581789889614826</v>
      </c>
      <c r="AA260" s="508"/>
      <c r="AB260" s="508"/>
      <c r="AC260" s="508"/>
      <c r="AD260" s="508"/>
      <c r="AE260" s="508"/>
      <c r="AF260" s="508"/>
      <c r="AG260" s="508"/>
      <c r="AH260" s="508"/>
      <c r="AI260" s="508"/>
      <c r="AJ260" s="508"/>
      <c r="AK260" s="508"/>
    </row>
    <row r="261" spans="1:37" ht="21">
      <c r="A261" s="381" t="s">
        <v>2777</v>
      </c>
      <c r="B261" s="412" t="s">
        <v>3145</v>
      </c>
      <c r="C261" s="413" t="s">
        <v>2605</v>
      </c>
      <c r="D261" s="413" t="s">
        <v>2116</v>
      </c>
      <c r="E261" s="366" t="s">
        <v>2778</v>
      </c>
      <c r="F261" s="366" t="s">
        <v>5202</v>
      </c>
      <c r="G261" s="363" t="s">
        <v>54</v>
      </c>
      <c r="H261" s="363" t="s">
        <v>2779</v>
      </c>
      <c r="I261" s="414" t="s">
        <v>1237</v>
      </c>
      <c r="J261" s="364" t="s">
        <v>2056</v>
      </c>
      <c r="K261" s="365" t="s">
        <v>3535</v>
      </c>
      <c r="L261" s="398" t="s">
        <v>2596</v>
      </c>
      <c r="N261" s="464">
        <f>[1]pdc2019!$N261</f>
        <v>460013.17</v>
      </c>
      <c r="O261" s="464">
        <f>[1]pdc2019!$O261</f>
        <v>462000</v>
      </c>
      <c r="P261" s="464">
        <f>[1]pdc2019!$P261</f>
        <v>3635749.3333333335</v>
      </c>
      <c r="Q261" s="464">
        <f>[1]pdc2019!$V261</f>
        <v>486000</v>
      </c>
      <c r="R261" s="464">
        <f>[1]pdc2019!$AB261</f>
        <v>511000</v>
      </c>
      <c r="S261" s="464">
        <f>[1]pdc2019!$AE261</f>
        <v>520000</v>
      </c>
      <c r="T261" s="507">
        <f t="shared" si="20"/>
        <v>25986.830000000016</v>
      </c>
      <c r="U261" s="505">
        <f t="shared" si="21"/>
        <v>5.6491491319694213E-2</v>
      </c>
      <c r="V261" s="507">
        <f t="shared" si="18"/>
        <v>24000</v>
      </c>
      <c r="W261" s="505">
        <f t="shared" si="19"/>
        <v>5.1948051948051951E-2</v>
      </c>
      <c r="X261" s="507">
        <f t="shared" si="22"/>
        <v>-3149749.3333333335</v>
      </c>
      <c r="Y261" s="505">
        <f t="shared" si="23"/>
        <v>-0.86632741824518888</v>
      </c>
      <c r="AA261" s="508"/>
      <c r="AB261" s="508"/>
      <c r="AC261" s="508"/>
      <c r="AD261" s="508"/>
      <c r="AE261" s="508"/>
      <c r="AF261" s="508"/>
      <c r="AG261" s="508"/>
      <c r="AH261" s="508"/>
      <c r="AI261" s="508"/>
      <c r="AJ261" s="508"/>
      <c r="AK261" s="508"/>
    </row>
    <row r="262" spans="1:37" ht="21">
      <c r="A262" s="381" t="s">
        <v>2094</v>
      </c>
      <c r="B262" s="412" t="s">
        <v>3145</v>
      </c>
      <c r="C262" s="413" t="s">
        <v>2605</v>
      </c>
      <c r="D262" s="413" t="s">
        <v>3148</v>
      </c>
      <c r="E262" s="366" t="s">
        <v>4360</v>
      </c>
      <c r="F262" s="366" t="s">
        <v>5203</v>
      </c>
      <c r="G262" s="363" t="s">
        <v>50</v>
      </c>
      <c r="H262" s="363" t="s">
        <v>2776</v>
      </c>
      <c r="I262" s="414" t="s">
        <v>2753</v>
      </c>
      <c r="J262" s="364" t="s">
        <v>2056</v>
      </c>
      <c r="K262" s="365" t="s">
        <v>3535</v>
      </c>
      <c r="L262" s="398" t="s">
        <v>2095</v>
      </c>
      <c r="N262" s="464">
        <f>[1]pdc2019!$N262</f>
        <v>780265.45</v>
      </c>
      <c r="O262" s="464">
        <f>[1]pdc2019!$O262</f>
        <v>805000</v>
      </c>
      <c r="P262" s="464">
        <f>[1]pdc2019!$P262</f>
        <v>729918.06666666677</v>
      </c>
      <c r="Q262" s="464">
        <f>[1]pdc2019!$V262</f>
        <v>845250</v>
      </c>
      <c r="R262" s="464">
        <f>[1]pdc2019!$AB262</f>
        <v>887512.5</v>
      </c>
      <c r="S262" s="464">
        <f>[1]pdc2019!$AE262</f>
        <v>931889</v>
      </c>
      <c r="T262" s="507">
        <f t="shared" si="20"/>
        <v>64984.550000000047</v>
      </c>
      <c r="U262" s="505">
        <f t="shared" si="21"/>
        <v>8.3285181985182158E-2</v>
      </c>
      <c r="V262" s="507">
        <f t="shared" si="18"/>
        <v>40250</v>
      </c>
      <c r="W262" s="505">
        <f t="shared" si="19"/>
        <v>0.05</v>
      </c>
      <c r="X262" s="507">
        <f t="shared" si="22"/>
        <v>115331.93333333323</v>
      </c>
      <c r="Y262" s="505">
        <f t="shared" si="23"/>
        <v>0.15800668403787038</v>
      </c>
      <c r="AA262" s="508"/>
      <c r="AB262" s="508"/>
      <c r="AC262" s="508"/>
      <c r="AD262" s="508"/>
      <c r="AE262" s="508"/>
      <c r="AF262" s="508"/>
      <c r="AG262" s="508"/>
      <c r="AH262" s="508"/>
      <c r="AI262" s="508"/>
      <c r="AJ262" s="508"/>
      <c r="AK262" s="508"/>
    </row>
    <row r="263" spans="1:37" ht="31.5">
      <c r="A263" s="381" t="s">
        <v>4361</v>
      </c>
      <c r="B263" s="412" t="s">
        <v>3145</v>
      </c>
      <c r="C263" s="413" t="s">
        <v>2605</v>
      </c>
      <c r="D263" s="413" t="s">
        <v>1383</v>
      </c>
      <c r="E263" s="366" t="s">
        <v>4362</v>
      </c>
      <c r="F263" s="366" t="s">
        <v>5328</v>
      </c>
      <c r="G263" s="363" t="s">
        <v>50</v>
      </c>
      <c r="H263" s="363" t="s">
        <v>2776</v>
      </c>
      <c r="I263" s="414" t="s">
        <v>2753</v>
      </c>
      <c r="J263" s="364" t="s">
        <v>2056</v>
      </c>
      <c r="K263" s="365" t="s">
        <v>3535</v>
      </c>
      <c r="L263" s="398" t="s">
        <v>2095</v>
      </c>
      <c r="N263" s="464">
        <f>[1]pdc2019!$N263</f>
        <v>0</v>
      </c>
      <c r="O263" s="464">
        <f>[1]pdc2019!$O263</f>
        <v>0</v>
      </c>
      <c r="P263" s="464">
        <f>[1]pdc2019!$P263</f>
        <v>0</v>
      </c>
      <c r="Q263" s="464">
        <f>[1]pdc2019!$V263</f>
        <v>0</v>
      </c>
      <c r="R263" s="464">
        <f>[1]pdc2019!$AB263</f>
        <v>0</v>
      </c>
      <c r="S263" s="464">
        <f>[1]pdc2019!$AE263</f>
        <v>0</v>
      </c>
      <c r="T263" s="507">
        <f t="shared" si="20"/>
        <v>0</v>
      </c>
      <c r="U263" s="505" t="str">
        <f t="shared" si="21"/>
        <v/>
      </c>
      <c r="V263" s="507">
        <f t="shared" si="18"/>
        <v>0</v>
      </c>
      <c r="W263" s="505" t="str">
        <f t="shared" si="19"/>
        <v/>
      </c>
      <c r="X263" s="507">
        <f t="shared" si="22"/>
        <v>0</v>
      </c>
      <c r="Y263" s="505" t="str">
        <f t="shared" si="23"/>
        <v/>
      </c>
      <c r="AA263" s="508"/>
      <c r="AB263" s="508"/>
      <c r="AC263" s="508"/>
      <c r="AD263" s="508"/>
      <c r="AE263" s="508"/>
      <c r="AF263" s="508"/>
      <c r="AG263" s="508"/>
      <c r="AH263" s="508"/>
      <c r="AI263" s="508"/>
      <c r="AJ263" s="508"/>
      <c r="AK263" s="508"/>
    </row>
    <row r="264" spans="1:37" ht="31.5">
      <c r="A264" s="381" t="s">
        <v>4559</v>
      </c>
      <c r="B264" s="412" t="s">
        <v>3145</v>
      </c>
      <c r="C264" s="413" t="s">
        <v>2605</v>
      </c>
      <c r="D264" s="413" t="s">
        <v>1384</v>
      </c>
      <c r="E264" s="366" t="s">
        <v>4560</v>
      </c>
      <c r="F264" s="366" t="s">
        <v>5329</v>
      </c>
      <c r="G264" s="363" t="s">
        <v>54</v>
      </c>
      <c r="H264" s="363" t="s">
        <v>2779</v>
      </c>
      <c r="I264" s="414" t="s">
        <v>1237</v>
      </c>
      <c r="J264" s="364" t="s">
        <v>2056</v>
      </c>
      <c r="K264" s="365" t="s">
        <v>3535</v>
      </c>
      <c r="L264" s="398" t="s">
        <v>2095</v>
      </c>
      <c r="N264" s="464">
        <f>[1]pdc2019!$N264</f>
        <v>0</v>
      </c>
      <c r="O264" s="464">
        <f>[1]pdc2019!$O264</f>
        <v>0</v>
      </c>
      <c r="P264" s="464">
        <f>[1]pdc2019!$P264</f>
        <v>0</v>
      </c>
      <c r="Q264" s="464">
        <f>[1]pdc2019!$V264</f>
        <v>0</v>
      </c>
      <c r="R264" s="464">
        <f>[1]pdc2019!$AB264</f>
        <v>0</v>
      </c>
      <c r="S264" s="464">
        <f>[1]pdc2019!$AE264</f>
        <v>0</v>
      </c>
      <c r="T264" s="507">
        <f t="shared" si="20"/>
        <v>0</v>
      </c>
      <c r="U264" s="505" t="str">
        <f t="shared" si="21"/>
        <v/>
      </c>
      <c r="V264" s="507">
        <f t="shared" si="18"/>
        <v>0</v>
      </c>
      <c r="W264" s="505" t="str">
        <f t="shared" si="19"/>
        <v/>
      </c>
      <c r="X264" s="507">
        <f t="shared" si="22"/>
        <v>0</v>
      </c>
      <c r="Y264" s="505" t="str">
        <f t="shared" si="23"/>
        <v/>
      </c>
      <c r="AA264" s="508"/>
      <c r="AB264" s="508"/>
      <c r="AC264" s="508"/>
      <c r="AD264" s="508"/>
      <c r="AE264" s="508"/>
      <c r="AF264" s="508"/>
      <c r="AG264" s="508"/>
      <c r="AH264" s="508"/>
      <c r="AI264" s="508"/>
      <c r="AJ264" s="508"/>
      <c r="AK264" s="508"/>
    </row>
    <row r="265" spans="1:37" ht="31.5">
      <c r="A265" s="381" t="s">
        <v>2780</v>
      </c>
      <c r="B265" s="412" t="s">
        <v>3145</v>
      </c>
      <c r="C265" s="413" t="s">
        <v>2605</v>
      </c>
      <c r="D265" s="413" t="s">
        <v>1387</v>
      </c>
      <c r="E265" s="366" t="s">
        <v>4363</v>
      </c>
      <c r="F265" s="366" t="s">
        <v>5204</v>
      </c>
      <c r="G265" s="363" t="s">
        <v>54</v>
      </c>
      <c r="H265" s="363" t="s">
        <v>2779</v>
      </c>
      <c r="I265" s="414" t="s">
        <v>1237</v>
      </c>
      <c r="J265" s="364" t="s">
        <v>2056</v>
      </c>
      <c r="K265" s="365" t="s">
        <v>3535</v>
      </c>
      <c r="L265" s="398" t="s">
        <v>2095</v>
      </c>
      <c r="N265" s="464">
        <f>[1]pdc2019!$N265</f>
        <v>19593754.169999998</v>
      </c>
      <c r="O265" s="464">
        <f>[1]pdc2019!$O265</f>
        <v>18500000</v>
      </c>
      <c r="P265" s="464">
        <f>[1]pdc2019!$P265</f>
        <v>18048940.239999998</v>
      </c>
      <c r="Q265" s="464">
        <f>[1]pdc2019!$V265</f>
        <v>21000000</v>
      </c>
      <c r="R265" s="464">
        <f>[1]pdc2019!$AB265</f>
        <v>22050000</v>
      </c>
      <c r="S265" s="464">
        <f>[1]pdc2019!$AE265</f>
        <v>23152000</v>
      </c>
      <c r="T265" s="507">
        <f t="shared" si="20"/>
        <v>1406245.8300000019</v>
      </c>
      <c r="U265" s="505">
        <f t="shared" si="21"/>
        <v>7.1770106830936223E-2</v>
      </c>
      <c r="V265" s="507">
        <f t="shared" si="18"/>
        <v>2500000</v>
      </c>
      <c r="W265" s="505">
        <f t="shared" si="19"/>
        <v>0.13513513513513514</v>
      </c>
      <c r="X265" s="507">
        <f t="shared" si="22"/>
        <v>2951059.7600000016</v>
      </c>
      <c r="Y265" s="505">
        <f t="shared" si="23"/>
        <v>0.16350321518932581</v>
      </c>
      <c r="AA265" s="508"/>
      <c r="AB265" s="508"/>
      <c r="AC265" s="508"/>
      <c r="AD265" s="508"/>
      <c r="AE265" s="508"/>
      <c r="AF265" s="508"/>
      <c r="AG265" s="508"/>
      <c r="AH265" s="508"/>
      <c r="AI265" s="508"/>
      <c r="AJ265" s="508"/>
      <c r="AK265" s="508"/>
    </row>
    <row r="266" spans="1:37" ht="21">
      <c r="A266" s="381" t="s">
        <v>2096</v>
      </c>
      <c r="B266" s="412" t="s">
        <v>3145</v>
      </c>
      <c r="C266" s="413" t="s">
        <v>2605</v>
      </c>
      <c r="D266" s="413" t="s">
        <v>2607</v>
      </c>
      <c r="E266" s="366" t="s">
        <v>5205</v>
      </c>
      <c r="F266" s="366" t="s">
        <v>2781</v>
      </c>
      <c r="G266" s="363" t="s">
        <v>50</v>
      </c>
      <c r="H266" s="363" t="s">
        <v>2776</v>
      </c>
      <c r="I266" s="414" t="s">
        <v>2753</v>
      </c>
      <c r="J266" s="364" t="s">
        <v>2056</v>
      </c>
      <c r="K266" s="365" t="s">
        <v>3535</v>
      </c>
      <c r="L266" s="398" t="s">
        <v>2095</v>
      </c>
      <c r="N266" s="464">
        <f>[1]pdc2019!$N266</f>
        <v>14463.72</v>
      </c>
      <c r="O266" s="464">
        <f>[1]pdc2019!$O266</f>
        <v>16500</v>
      </c>
      <c r="P266" s="464">
        <f>[1]pdc2019!$P266</f>
        <v>12987.706666666667</v>
      </c>
      <c r="Q266" s="464">
        <f>[1]pdc2019!$V266</f>
        <v>16500</v>
      </c>
      <c r="R266" s="464">
        <f>[1]pdc2019!$AB266</f>
        <v>17325</v>
      </c>
      <c r="S266" s="464">
        <f>[1]pdc2019!$AE266</f>
        <v>17325</v>
      </c>
      <c r="T266" s="507">
        <f t="shared" si="20"/>
        <v>2036.2800000000007</v>
      </c>
      <c r="U266" s="505">
        <f t="shared" si="21"/>
        <v>0.14078535812363629</v>
      </c>
      <c r="V266" s="507">
        <f t="shared" si="18"/>
        <v>0</v>
      </c>
      <c r="W266" s="505">
        <f t="shared" si="19"/>
        <v>0</v>
      </c>
      <c r="X266" s="507">
        <f t="shared" si="22"/>
        <v>3512.2933333333331</v>
      </c>
      <c r="Y266" s="505">
        <f t="shared" si="23"/>
        <v>0.27043214198452276</v>
      </c>
      <c r="AA266" s="508"/>
      <c r="AB266" s="508"/>
      <c r="AC266" s="508"/>
      <c r="AD266" s="508"/>
      <c r="AE266" s="508"/>
      <c r="AF266" s="508"/>
      <c r="AG266" s="508"/>
      <c r="AH266" s="508"/>
      <c r="AI266" s="508"/>
      <c r="AJ266" s="508"/>
      <c r="AK266" s="508"/>
    </row>
    <row r="267" spans="1:37" ht="21">
      <c r="A267" s="381" t="s">
        <v>2782</v>
      </c>
      <c r="B267" s="412" t="s">
        <v>3145</v>
      </c>
      <c r="C267" s="413" t="s">
        <v>2605</v>
      </c>
      <c r="D267" s="413" t="s">
        <v>1538</v>
      </c>
      <c r="E267" s="366" t="s">
        <v>2783</v>
      </c>
      <c r="F267" s="366" t="s">
        <v>4364</v>
      </c>
      <c r="G267" s="363" t="s">
        <v>54</v>
      </c>
      <c r="H267" s="363" t="s">
        <v>2779</v>
      </c>
      <c r="I267" s="414" t="s">
        <v>1237</v>
      </c>
      <c r="J267" s="364" t="s">
        <v>2056</v>
      </c>
      <c r="K267" s="365" t="s">
        <v>3535</v>
      </c>
      <c r="L267" s="398" t="s">
        <v>2095</v>
      </c>
      <c r="N267" s="464">
        <f>[1]pdc2019!$N267</f>
        <v>459311.47</v>
      </c>
      <c r="O267" s="464">
        <f>[1]pdc2019!$O267</f>
        <v>485000</v>
      </c>
      <c r="P267" s="464">
        <f>[1]pdc2019!$P267</f>
        <v>410719.22666666663</v>
      </c>
      <c r="Q267" s="464">
        <f>[1]pdc2019!$V267</f>
        <v>485000</v>
      </c>
      <c r="R267" s="464">
        <f>[1]pdc2019!$AB267</f>
        <v>509250</v>
      </c>
      <c r="S267" s="464">
        <f>[1]pdc2019!$AE267</f>
        <v>544800</v>
      </c>
      <c r="T267" s="507">
        <f t="shared" si="20"/>
        <v>25688.530000000028</v>
      </c>
      <c r="U267" s="505">
        <f t="shared" si="21"/>
        <v>5.5928344223583247E-2</v>
      </c>
      <c r="V267" s="507">
        <f t="shared" si="18"/>
        <v>0</v>
      </c>
      <c r="W267" s="505">
        <f t="shared" si="19"/>
        <v>0</v>
      </c>
      <c r="X267" s="507">
        <f t="shared" si="22"/>
        <v>74280.773333333374</v>
      </c>
      <c r="Y267" s="505">
        <f t="shared" si="23"/>
        <v>0.18085535935627992</v>
      </c>
      <c r="AA267" s="508"/>
      <c r="AB267" s="508"/>
      <c r="AC267" s="508"/>
      <c r="AD267" s="508"/>
      <c r="AE267" s="508"/>
      <c r="AF267" s="508"/>
      <c r="AG267" s="508"/>
      <c r="AH267" s="508"/>
      <c r="AI267" s="508"/>
      <c r="AJ267" s="508"/>
      <c r="AK267" s="508"/>
    </row>
    <row r="268" spans="1:37" ht="21">
      <c r="A268" s="381" t="s">
        <v>2097</v>
      </c>
      <c r="B268" s="412" t="s">
        <v>3145</v>
      </c>
      <c r="C268" s="413" t="s">
        <v>2605</v>
      </c>
      <c r="D268" s="413" t="s">
        <v>1390</v>
      </c>
      <c r="E268" s="366" t="s">
        <v>2784</v>
      </c>
      <c r="F268" s="366" t="s">
        <v>2785</v>
      </c>
      <c r="G268" s="363" t="s">
        <v>50</v>
      </c>
      <c r="H268" s="363" t="s">
        <v>2776</v>
      </c>
      <c r="I268" s="414" t="s">
        <v>2753</v>
      </c>
      <c r="J268" s="364" t="s">
        <v>2056</v>
      </c>
      <c r="K268" s="365" t="s">
        <v>3535</v>
      </c>
      <c r="L268" s="398" t="s">
        <v>2596</v>
      </c>
      <c r="N268" s="464">
        <f>[1]pdc2019!$N268</f>
        <v>33458.83</v>
      </c>
      <c r="O268" s="464">
        <f>[1]pdc2019!$O268</f>
        <v>90000</v>
      </c>
      <c r="P268" s="464">
        <f>[1]pdc2019!$P268</f>
        <v>30330.133333333331</v>
      </c>
      <c r="Q268" s="464">
        <f>[1]pdc2019!$V268</f>
        <v>95000</v>
      </c>
      <c r="R268" s="464">
        <f>[1]pdc2019!$AB268</f>
        <v>99750</v>
      </c>
      <c r="S268" s="464">
        <f>[1]pdc2019!$AE268</f>
        <v>99750</v>
      </c>
      <c r="T268" s="507">
        <f t="shared" si="20"/>
        <v>61541.17</v>
      </c>
      <c r="U268" s="505">
        <f t="shared" si="21"/>
        <v>1.8393102807241017</v>
      </c>
      <c r="V268" s="507">
        <f t="shared" si="18"/>
        <v>5000</v>
      </c>
      <c r="W268" s="505">
        <f t="shared" si="19"/>
        <v>5.5555555555555552E-2</v>
      </c>
      <c r="X268" s="507">
        <f t="shared" si="22"/>
        <v>64669.866666666669</v>
      </c>
      <c r="Y268" s="505">
        <f t="shared" si="23"/>
        <v>2.1321985616064993</v>
      </c>
      <c r="AA268" s="508"/>
      <c r="AB268" s="508"/>
      <c r="AC268" s="508"/>
      <c r="AD268" s="508"/>
      <c r="AE268" s="508"/>
      <c r="AF268" s="508"/>
      <c r="AG268" s="508"/>
      <c r="AH268" s="508"/>
      <c r="AI268" s="508"/>
      <c r="AJ268" s="508"/>
      <c r="AK268" s="508"/>
    </row>
    <row r="269" spans="1:37" ht="21">
      <c r="A269" s="381" t="s">
        <v>2786</v>
      </c>
      <c r="B269" s="412" t="s">
        <v>3145</v>
      </c>
      <c r="C269" s="413" t="s">
        <v>2605</v>
      </c>
      <c r="D269" s="413" t="s">
        <v>1541</v>
      </c>
      <c r="E269" s="366" t="s">
        <v>2252</v>
      </c>
      <c r="F269" s="366" t="s">
        <v>4365</v>
      </c>
      <c r="G269" s="363" t="s">
        <v>54</v>
      </c>
      <c r="H269" s="363" t="s">
        <v>2779</v>
      </c>
      <c r="I269" s="414" t="s">
        <v>1237</v>
      </c>
      <c r="J269" s="364" t="s">
        <v>2056</v>
      </c>
      <c r="K269" s="365" t="s">
        <v>3535</v>
      </c>
      <c r="L269" s="398" t="s">
        <v>2596</v>
      </c>
      <c r="N269" s="464">
        <f>[1]pdc2019!$N269</f>
        <v>2569282.83</v>
      </c>
      <c r="O269" s="464">
        <f>[1]pdc2019!$O269</f>
        <v>2450000</v>
      </c>
      <c r="P269" s="464">
        <f>[1]pdc2019!$P269</f>
        <v>2723229.48</v>
      </c>
      <c r="Q269" s="464">
        <f>[1]pdc2019!$V269</f>
        <v>2800000</v>
      </c>
      <c r="R269" s="464">
        <f>[1]pdc2019!$AB269</f>
        <v>2900000</v>
      </c>
      <c r="S269" s="464">
        <f>[1]pdc2019!$AE269</f>
        <v>3000000</v>
      </c>
      <c r="T269" s="507">
        <f t="shared" si="20"/>
        <v>230717.16999999993</v>
      </c>
      <c r="U269" s="505">
        <f t="shared" si="21"/>
        <v>8.9798276509713768E-2</v>
      </c>
      <c r="V269" s="507">
        <f t="shared" si="18"/>
        <v>350000</v>
      </c>
      <c r="W269" s="505">
        <f t="shared" si="19"/>
        <v>0.14285714285714285</v>
      </c>
      <c r="X269" s="507">
        <f t="shared" si="22"/>
        <v>76770.520000000019</v>
      </c>
      <c r="Y269" s="505">
        <f t="shared" si="23"/>
        <v>2.8190984477738549E-2</v>
      </c>
      <c r="AA269" s="508"/>
      <c r="AB269" s="508"/>
      <c r="AC269" s="508"/>
      <c r="AD269" s="508"/>
      <c r="AE269" s="508"/>
      <c r="AF269" s="508"/>
      <c r="AG269" s="508"/>
      <c r="AH269" s="508"/>
      <c r="AI269" s="508"/>
      <c r="AJ269" s="508"/>
      <c r="AK269" s="508"/>
    </row>
    <row r="270" spans="1:37" ht="21">
      <c r="A270" s="404" t="s">
        <v>2098</v>
      </c>
      <c r="B270" s="405" t="s">
        <v>3145</v>
      </c>
      <c r="C270" s="406" t="s">
        <v>2117</v>
      </c>
      <c r="D270" s="406" t="s">
        <v>3140</v>
      </c>
      <c r="E270" s="362" t="s">
        <v>2100</v>
      </c>
      <c r="F270" s="362" t="s">
        <v>2099</v>
      </c>
      <c r="G270" s="363"/>
      <c r="H270" s="363"/>
      <c r="I270" s="414"/>
      <c r="J270" s="364"/>
      <c r="K270" s="365"/>
      <c r="N270" s="464">
        <f>[1]pdc2019!$N270</f>
        <v>0</v>
      </c>
      <c r="O270" s="464">
        <f>[1]pdc2019!$O270</f>
        <v>0</v>
      </c>
      <c r="P270" s="464">
        <f>[1]pdc2019!$P270</f>
        <v>0</v>
      </c>
      <c r="Q270" s="464">
        <f>[1]pdc2019!$V270</f>
        <v>0</v>
      </c>
      <c r="R270" s="464">
        <f>[1]pdc2019!$AB270</f>
        <v>0</v>
      </c>
      <c r="S270" s="464">
        <f>[1]pdc2019!$AE270</f>
        <v>0</v>
      </c>
      <c r="T270" s="507">
        <f t="shared" si="20"/>
        <v>0</v>
      </c>
      <c r="U270" s="505" t="str">
        <f t="shared" si="21"/>
        <v/>
      </c>
      <c r="V270" s="507">
        <f t="shared" si="18"/>
        <v>0</v>
      </c>
      <c r="W270" s="505" t="str">
        <f t="shared" si="19"/>
        <v/>
      </c>
      <c r="X270" s="507">
        <f t="shared" si="22"/>
        <v>0</v>
      </c>
      <c r="Y270" s="505" t="str">
        <f t="shared" si="23"/>
        <v/>
      </c>
      <c r="AA270" s="508"/>
      <c r="AB270" s="508"/>
      <c r="AC270" s="508"/>
      <c r="AD270" s="508"/>
      <c r="AE270" s="508"/>
      <c r="AF270" s="508"/>
      <c r="AG270" s="508"/>
      <c r="AH270" s="508"/>
      <c r="AI270" s="508"/>
      <c r="AJ270" s="508"/>
      <c r="AK270" s="508"/>
    </row>
    <row r="271" spans="1:37">
      <c r="A271" s="381" t="s">
        <v>2101</v>
      </c>
      <c r="B271" s="412" t="s">
        <v>3145</v>
      </c>
      <c r="C271" s="413" t="s">
        <v>2117</v>
      </c>
      <c r="D271" s="413" t="s">
        <v>3138</v>
      </c>
      <c r="E271" s="366" t="s">
        <v>2253</v>
      </c>
      <c r="F271" s="366" t="s">
        <v>2254</v>
      </c>
      <c r="G271" s="363" t="s">
        <v>624</v>
      </c>
      <c r="H271" s="363" t="s">
        <v>2255</v>
      </c>
      <c r="I271" s="414" t="s">
        <v>1237</v>
      </c>
      <c r="J271" s="364" t="s">
        <v>3544</v>
      </c>
      <c r="K271" s="365" t="s">
        <v>3546</v>
      </c>
      <c r="L271" s="398" t="s">
        <v>2596</v>
      </c>
      <c r="N271" s="464">
        <f>[1]pdc2019!$N271</f>
        <v>48820.72</v>
      </c>
      <c r="O271" s="464">
        <f>[1]pdc2019!$O271</f>
        <v>50000</v>
      </c>
      <c r="P271" s="464">
        <f>[1]pdc2019!$P271</f>
        <v>36789.840000000004</v>
      </c>
      <c r="Q271" s="464">
        <f>[1]pdc2019!$V271</f>
        <v>60791</v>
      </c>
      <c r="R271" s="464">
        <f>[1]pdc2019!$AB271</f>
        <v>60791</v>
      </c>
      <c r="S271" s="464">
        <f>[1]pdc2019!$AE271</f>
        <v>60791</v>
      </c>
      <c r="T271" s="507">
        <f t="shared" si="20"/>
        <v>11970.279999999999</v>
      </c>
      <c r="U271" s="505">
        <f t="shared" si="21"/>
        <v>0.24518851831763233</v>
      </c>
      <c r="V271" s="507">
        <f t="shared" si="18"/>
        <v>10791</v>
      </c>
      <c r="W271" s="505">
        <f t="shared" si="19"/>
        <v>0.21582000000000001</v>
      </c>
      <c r="X271" s="507">
        <f t="shared" si="22"/>
        <v>24001.159999999996</v>
      </c>
      <c r="Y271" s="505">
        <f t="shared" si="23"/>
        <v>0.65238554992356568</v>
      </c>
      <c r="AA271" s="508"/>
      <c r="AB271" s="508"/>
      <c r="AC271" s="508"/>
      <c r="AD271" s="508"/>
      <c r="AE271" s="508"/>
      <c r="AF271" s="508"/>
      <c r="AG271" s="508"/>
      <c r="AH271" s="508"/>
      <c r="AI271" s="508"/>
      <c r="AJ271" s="508"/>
      <c r="AK271" s="508"/>
    </row>
    <row r="272" spans="1:37" ht="31.5">
      <c r="A272" s="381" t="s">
        <v>2256</v>
      </c>
      <c r="B272" s="412" t="s">
        <v>3145</v>
      </c>
      <c r="C272" s="413" t="s">
        <v>2117</v>
      </c>
      <c r="D272" s="413" t="s">
        <v>3148</v>
      </c>
      <c r="E272" s="366" t="s">
        <v>2257</v>
      </c>
      <c r="F272" s="366" t="s">
        <v>2258</v>
      </c>
      <c r="G272" s="363" t="s">
        <v>182</v>
      </c>
      <c r="H272" s="363" t="s">
        <v>3386</v>
      </c>
      <c r="I272" s="414" t="s">
        <v>3387</v>
      </c>
      <c r="J272" s="364" t="s">
        <v>2829</v>
      </c>
      <c r="K272" s="365" t="s">
        <v>2831</v>
      </c>
      <c r="L272" s="398" t="s">
        <v>2596</v>
      </c>
      <c r="N272" s="464">
        <f>[1]pdc2019!$N272</f>
        <v>0</v>
      </c>
      <c r="O272" s="464">
        <f>[1]pdc2019!$O272</f>
        <v>0</v>
      </c>
      <c r="P272" s="464">
        <f>[1]pdc2019!$P272</f>
        <v>0</v>
      </c>
      <c r="Q272" s="464">
        <f>[1]pdc2019!$V272</f>
        <v>0</v>
      </c>
      <c r="R272" s="464">
        <f>[1]pdc2019!$AB272</f>
        <v>0</v>
      </c>
      <c r="S272" s="464">
        <f>[1]pdc2019!$AE272</f>
        <v>0</v>
      </c>
      <c r="T272" s="507">
        <f t="shared" si="20"/>
        <v>0</v>
      </c>
      <c r="U272" s="505" t="str">
        <f t="shared" si="21"/>
        <v/>
      </c>
      <c r="V272" s="507">
        <f t="shared" si="18"/>
        <v>0</v>
      </c>
      <c r="W272" s="505" t="str">
        <f t="shared" si="19"/>
        <v/>
      </c>
      <c r="X272" s="507">
        <f t="shared" si="22"/>
        <v>0</v>
      </c>
      <c r="Y272" s="505" t="str">
        <f t="shared" si="23"/>
        <v/>
      </c>
      <c r="AA272" s="508"/>
      <c r="AB272" s="508"/>
      <c r="AC272" s="508"/>
      <c r="AD272" s="508"/>
      <c r="AE272" s="508"/>
      <c r="AF272" s="508"/>
      <c r="AG272" s="508"/>
      <c r="AH272" s="508"/>
      <c r="AI272" s="508"/>
      <c r="AJ272" s="508"/>
      <c r="AK272" s="508"/>
    </row>
    <row r="273" spans="1:37" ht="31.5">
      <c r="A273" s="381" t="s">
        <v>2259</v>
      </c>
      <c r="B273" s="412" t="s">
        <v>3145</v>
      </c>
      <c r="C273" s="413" t="s">
        <v>2117</v>
      </c>
      <c r="D273" s="413" t="s">
        <v>1383</v>
      </c>
      <c r="E273" s="366" t="s">
        <v>5330</v>
      </c>
      <c r="F273" s="366" t="s">
        <v>4522</v>
      </c>
      <c r="G273" s="363" t="s">
        <v>622</v>
      </c>
      <c r="H273" s="363" t="s">
        <v>2260</v>
      </c>
      <c r="I273" s="414" t="s">
        <v>3390</v>
      </c>
      <c r="J273" s="364" t="s">
        <v>3544</v>
      </c>
      <c r="K273" s="365" t="s">
        <v>3546</v>
      </c>
      <c r="L273" s="398" t="s">
        <v>1349</v>
      </c>
      <c r="N273" s="464">
        <f>[1]pdc2019!$N273</f>
        <v>618907.37</v>
      </c>
      <c r="O273" s="464">
        <f>[1]pdc2019!$O273</f>
        <v>618907.37</v>
      </c>
      <c r="P273" s="464">
        <f>[1]pdc2019!$P273</f>
        <v>618907.37333333341</v>
      </c>
      <c r="Q273" s="464">
        <f>[1]pdc2019!$V273</f>
        <v>618907.37</v>
      </c>
      <c r="R273" s="464">
        <f>[1]pdc2019!$AB273</f>
        <v>618907.37</v>
      </c>
      <c r="S273" s="464">
        <f>[1]pdc2019!$AE273</f>
        <v>618907.37</v>
      </c>
      <c r="T273" s="507">
        <f t="shared" si="20"/>
        <v>0</v>
      </c>
      <c r="U273" s="505">
        <f t="shared" si="21"/>
        <v>0</v>
      </c>
      <c r="V273" s="507">
        <f t="shared" si="18"/>
        <v>0</v>
      </c>
      <c r="W273" s="505">
        <f t="shared" si="19"/>
        <v>0</v>
      </c>
      <c r="X273" s="507">
        <f t="shared" si="22"/>
        <v>-3.3333334140479565E-3</v>
      </c>
      <c r="Y273" s="505">
        <f t="shared" si="23"/>
        <v>-5.3858356802168482E-9</v>
      </c>
      <c r="AA273" s="508"/>
      <c r="AB273" s="508"/>
      <c r="AC273" s="508"/>
      <c r="AD273" s="508"/>
      <c r="AE273" s="508"/>
      <c r="AF273" s="508"/>
      <c r="AG273" s="508"/>
      <c r="AH273" s="508"/>
      <c r="AI273" s="508"/>
      <c r="AJ273" s="508"/>
      <c r="AK273" s="508"/>
    </row>
    <row r="274" spans="1:37" ht="21">
      <c r="A274" s="404" t="s">
        <v>2102</v>
      </c>
      <c r="B274" s="405" t="s">
        <v>3145</v>
      </c>
      <c r="C274" s="406" t="s">
        <v>2103</v>
      </c>
      <c r="D274" s="406" t="s">
        <v>3140</v>
      </c>
      <c r="E274" s="362" t="s">
        <v>2261</v>
      </c>
      <c r="F274" s="362" t="s">
        <v>2262</v>
      </c>
      <c r="G274" s="363"/>
      <c r="H274" s="363"/>
      <c r="I274" s="414"/>
      <c r="J274" s="364"/>
      <c r="K274" s="365"/>
      <c r="N274" s="464">
        <f>[1]pdc2019!$N274</f>
        <v>0</v>
      </c>
      <c r="O274" s="464">
        <f>[1]pdc2019!$O274</f>
        <v>0</v>
      </c>
      <c r="P274" s="464">
        <f>[1]pdc2019!$P274</f>
        <v>0</v>
      </c>
      <c r="Q274" s="464">
        <f>[1]pdc2019!$V274</f>
        <v>0</v>
      </c>
      <c r="R274" s="464">
        <f>[1]pdc2019!$AB274</f>
        <v>0</v>
      </c>
      <c r="S274" s="464">
        <f>[1]pdc2019!$AE274</f>
        <v>0</v>
      </c>
      <c r="T274" s="507">
        <f t="shared" si="20"/>
        <v>0</v>
      </c>
      <c r="U274" s="505" t="str">
        <f t="shared" si="21"/>
        <v/>
      </c>
      <c r="V274" s="507">
        <f t="shared" si="18"/>
        <v>0</v>
      </c>
      <c r="W274" s="505" t="str">
        <f t="shared" si="19"/>
        <v/>
      </c>
      <c r="X274" s="507">
        <f t="shared" si="22"/>
        <v>0</v>
      </c>
      <c r="Y274" s="505" t="str">
        <f t="shared" si="23"/>
        <v/>
      </c>
      <c r="AA274" s="508"/>
      <c r="AB274" s="508"/>
      <c r="AC274" s="508"/>
      <c r="AD274" s="508"/>
      <c r="AE274" s="508"/>
      <c r="AF274" s="508"/>
      <c r="AG274" s="508"/>
      <c r="AH274" s="508"/>
      <c r="AI274" s="508"/>
      <c r="AJ274" s="508"/>
      <c r="AK274" s="508"/>
    </row>
    <row r="275" spans="1:37" ht="21">
      <c r="A275" s="381" t="s">
        <v>2104</v>
      </c>
      <c r="B275" s="412" t="s">
        <v>3145</v>
      </c>
      <c r="C275" s="413" t="s">
        <v>2103</v>
      </c>
      <c r="D275" s="413" t="s">
        <v>3138</v>
      </c>
      <c r="E275" s="366" t="s">
        <v>2261</v>
      </c>
      <c r="F275" s="366" t="s">
        <v>2262</v>
      </c>
      <c r="G275" s="363" t="s">
        <v>64</v>
      </c>
      <c r="H275" s="363" t="s">
        <v>3245</v>
      </c>
      <c r="I275" s="414" t="s">
        <v>1237</v>
      </c>
      <c r="J275" s="364" t="s">
        <v>1935</v>
      </c>
      <c r="K275" s="365" t="s">
        <v>3537</v>
      </c>
      <c r="L275" s="398" t="s">
        <v>2095</v>
      </c>
      <c r="N275" s="464">
        <f>[1]pdc2019!$N275</f>
        <v>722296.52999999991</v>
      </c>
      <c r="O275" s="464">
        <f>[1]pdc2019!$O275</f>
        <v>990000</v>
      </c>
      <c r="P275" s="464">
        <f>[1]pdc2019!$P275</f>
        <v>916682.24000000011</v>
      </c>
      <c r="Q275" s="464">
        <f>[1]pdc2019!$V275</f>
        <v>1085000</v>
      </c>
      <c r="R275" s="464">
        <f>[1]pdc2019!$AB275</f>
        <v>1085000</v>
      </c>
      <c r="S275" s="464">
        <f>[1]pdc2019!$AE275</f>
        <v>1085000</v>
      </c>
      <c r="T275" s="507">
        <f t="shared" si="20"/>
        <v>362703.47000000009</v>
      </c>
      <c r="U275" s="505">
        <f t="shared" si="21"/>
        <v>0.50215313923770355</v>
      </c>
      <c r="V275" s="507">
        <f t="shared" ref="V275:V339" si="24">IF(O275="","",Q275-O275)</f>
        <v>95000</v>
      </c>
      <c r="W275" s="505">
        <f t="shared" ref="W275:W339" si="25">IF(O275=0,"",V275/O275)</f>
        <v>9.5959595959595953E-2</v>
      </c>
      <c r="X275" s="507">
        <f t="shared" si="22"/>
        <v>168317.75999999989</v>
      </c>
      <c r="Y275" s="505">
        <f t="shared" si="23"/>
        <v>0.18361625507220461</v>
      </c>
      <c r="AA275" s="508"/>
      <c r="AB275" s="510"/>
      <c r="AC275" s="508"/>
      <c r="AD275" s="508"/>
      <c r="AE275" s="508"/>
      <c r="AF275" s="508"/>
      <c r="AG275" s="508"/>
      <c r="AH275" s="508"/>
      <c r="AI275" s="508"/>
      <c r="AJ275" s="508"/>
      <c r="AK275" s="508"/>
    </row>
    <row r="276" spans="1:37" ht="21">
      <c r="A276" s="404" t="s">
        <v>2263</v>
      </c>
      <c r="B276" s="405" t="s">
        <v>3145</v>
      </c>
      <c r="C276" s="406" t="s">
        <v>2264</v>
      </c>
      <c r="D276" s="406" t="s">
        <v>3140</v>
      </c>
      <c r="E276" s="362" t="s">
        <v>2265</v>
      </c>
      <c r="F276" s="362" t="s">
        <v>2266</v>
      </c>
      <c r="G276" s="363"/>
      <c r="H276" s="363"/>
      <c r="I276" s="414"/>
      <c r="J276" s="364"/>
      <c r="K276" s="365"/>
      <c r="N276" s="464">
        <f>[1]pdc2019!$N276</f>
        <v>0</v>
      </c>
      <c r="O276" s="464">
        <f>[1]pdc2019!$O276</f>
        <v>0</v>
      </c>
      <c r="P276" s="464">
        <f>[1]pdc2019!$P276</f>
        <v>0</v>
      </c>
      <c r="Q276" s="464">
        <f>[1]pdc2019!$V276</f>
        <v>0</v>
      </c>
      <c r="R276" s="464">
        <f>[1]pdc2019!$AB276</f>
        <v>0</v>
      </c>
      <c r="S276" s="464">
        <f>[1]pdc2019!$AE276</f>
        <v>0</v>
      </c>
      <c r="T276" s="507">
        <f t="shared" si="20"/>
        <v>0</v>
      </c>
      <c r="U276" s="505" t="str">
        <f t="shared" si="21"/>
        <v/>
      </c>
      <c r="V276" s="507">
        <f t="shared" si="24"/>
        <v>0</v>
      </c>
      <c r="W276" s="505" t="str">
        <f t="shared" si="25"/>
        <v/>
      </c>
      <c r="X276" s="507">
        <f t="shared" si="22"/>
        <v>0</v>
      </c>
      <c r="Y276" s="505" t="str">
        <f t="shared" si="23"/>
        <v/>
      </c>
      <c r="AA276" s="508"/>
      <c r="AB276" s="508"/>
      <c r="AC276" s="508"/>
      <c r="AD276" s="508"/>
      <c r="AE276" s="508"/>
      <c r="AF276" s="508"/>
      <c r="AG276" s="508"/>
      <c r="AH276" s="508"/>
      <c r="AI276" s="508"/>
      <c r="AJ276" s="508"/>
      <c r="AK276" s="508"/>
    </row>
    <row r="277" spans="1:37" ht="52.5">
      <c r="A277" s="381" t="s">
        <v>2267</v>
      </c>
      <c r="B277" s="412" t="s">
        <v>3145</v>
      </c>
      <c r="C277" s="413" t="s">
        <v>2264</v>
      </c>
      <c r="D277" s="413" t="s">
        <v>3058</v>
      </c>
      <c r="E277" s="366" t="s">
        <v>2268</v>
      </c>
      <c r="F277" s="366" t="s">
        <v>3026</v>
      </c>
      <c r="G277" s="363" t="s">
        <v>606</v>
      </c>
      <c r="H277" s="363" t="s">
        <v>3027</v>
      </c>
      <c r="I277" s="414" t="s">
        <v>3028</v>
      </c>
      <c r="J277" s="364" t="s">
        <v>1381</v>
      </c>
      <c r="K277" s="365" t="s">
        <v>3543</v>
      </c>
      <c r="L277" s="398" t="s">
        <v>2596</v>
      </c>
      <c r="N277" s="464">
        <f>[1]pdc2019!$N277</f>
        <v>107585.18</v>
      </c>
      <c r="O277" s="464">
        <f>[1]pdc2019!$O277</f>
        <v>110000</v>
      </c>
      <c r="P277" s="464">
        <f>[1]pdc2019!$P277</f>
        <v>117851.65333333334</v>
      </c>
      <c r="Q277" s="464">
        <f>[1]pdc2019!$V277</f>
        <v>115000</v>
      </c>
      <c r="R277" s="464">
        <f>[1]pdc2019!$AB277</f>
        <v>100000</v>
      </c>
      <c r="S277" s="464">
        <f>[1]pdc2019!$AE277</f>
        <v>100000</v>
      </c>
      <c r="T277" s="507">
        <f t="shared" si="20"/>
        <v>7414.820000000007</v>
      </c>
      <c r="U277" s="505">
        <f t="shared" si="21"/>
        <v>6.892045911899769E-2</v>
      </c>
      <c r="V277" s="507">
        <f t="shared" si="24"/>
        <v>5000</v>
      </c>
      <c r="W277" s="505">
        <f t="shared" si="25"/>
        <v>4.5454545454545456E-2</v>
      </c>
      <c r="X277" s="507">
        <f t="shared" si="22"/>
        <v>-2851.6533333333355</v>
      </c>
      <c r="Y277" s="505">
        <f t="shared" si="23"/>
        <v>-2.4196973505901335E-2</v>
      </c>
      <c r="AA277" s="508"/>
      <c r="AB277" s="508"/>
      <c r="AC277" s="508"/>
      <c r="AD277" s="508"/>
      <c r="AE277" s="508"/>
      <c r="AF277" s="508"/>
      <c r="AG277" s="508"/>
      <c r="AH277" s="508"/>
      <c r="AI277" s="508"/>
      <c r="AJ277" s="508"/>
      <c r="AK277" s="508"/>
    </row>
    <row r="278" spans="1:37" ht="42">
      <c r="A278" s="381" t="s">
        <v>3029</v>
      </c>
      <c r="B278" s="412" t="s">
        <v>3145</v>
      </c>
      <c r="C278" s="413" t="s">
        <v>2264</v>
      </c>
      <c r="D278" s="413" t="s">
        <v>3138</v>
      </c>
      <c r="E278" s="366" t="s">
        <v>4523</v>
      </c>
      <c r="F278" s="366" t="s">
        <v>4524</v>
      </c>
      <c r="G278" s="363" t="s">
        <v>608</v>
      </c>
      <c r="H278" s="363" t="s">
        <v>3030</v>
      </c>
      <c r="I278" s="414" t="s">
        <v>3390</v>
      </c>
      <c r="J278" s="364" t="s">
        <v>1381</v>
      </c>
      <c r="K278" s="365" t="s">
        <v>3543</v>
      </c>
      <c r="L278" s="398" t="s">
        <v>1349</v>
      </c>
      <c r="N278" s="464">
        <f>[1]pdc2019!$N278</f>
        <v>2603423.13</v>
      </c>
      <c r="O278" s="464">
        <f>[1]pdc2019!$O278</f>
        <v>2603423.13</v>
      </c>
      <c r="P278" s="464">
        <f>[1]pdc2019!$P278</f>
        <v>2603423.1333333333</v>
      </c>
      <c r="Q278" s="464">
        <f>[1]pdc2019!$V278</f>
        <v>2603423.13</v>
      </c>
      <c r="R278" s="464">
        <f>[1]pdc2019!$AB278</f>
        <v>2603423.13</v>
      </c>
      <c r="S278" s="464">
        <f>[1]pdc2019!$AE278</f>
        <v>2603423.13</v>
      </c>
      <c r="T278" s="507">
        <f t="shared" si="20"/>
        <v>0</v>
      </c>
      <c r="U278" s="505">
        <f t="shared" si="21"/>
        <v>0</v>
      </c>
      <c r="V278" s="507">
        <f t="shared" si="24"/>
        <v>0</v>
      </c>
      <c r="W278" s="505">
        <f t="shared" si="25"/>
        <v>0</v>
      </c>
      <c r="X278" s="507">
        <f t="shared" si="22"/>
        <v>-3.3333334140479565E-3</v>
      </c>
      <c r="Y278" s="505">
        <f t="shared" si="23"/>
        <v>-1.2803655968824674E-9</v>
      </c>
      <c r="AA278" s="508"/>
      <c r="AB278" s="508"/>
      <c r="AC278" s="508"/>
      <c r="AD278" s="508"/>
      <c r="AE278" s="508"/>
      <c r="AF278" s="508"/>
      <c r="AG278" s="508"/>
      <c r="AH278" s="508"/>
      <c r="AI278" s="508"/>
      <c r="AJ278" s="508"/>
      <c r="AK278" s="508"/>
    </row>
    <row r="279" spans="1:37" ht="31.5">
      <c r="A279" s="381" t="s">
        <v>3031</v>
      </c>
      <c r="B279" s="412" t="s">
        <v>3145</v>
      </c>
      <c r="C279" s="413" t="s">
        <v>2264</v>
      </c>
      <c r="D279" s="413" t="s">
        <v>2116</v>
      </c>
      <c r="E279" s="366" t="s">
        <v>3032</v>
      </c>
      <c r="F279" s="366" t="s">
        <v>3033</v>
      </c>
      <c r="G279" s="363" t="s">
        <v>610</v>
      </c>
      <c r="H279" s="363" t="s">
        <v>3034</v>
      </c>
      <c r="I279" s="414" t="s">
        <v>3035</v>
      </c>
      <c r="J279" s="364" t="s">
        <v>1381</v>
      </c>
      <c r="K279" s="365" t="s">
        <v>3543</v>
      </c>
      <c r="L279" s="398" t="s">
        <v>2596</v>
      </c>
      <c r="N279" s="464">
        <f>[1]pdc2019!$N279</f>
        <v>3036824.06</v>
      </c>
      <c r="O279" s="464">
        <f>[1]pdc2019!$O279</f>
        <v>3010000</v>
      </c>
      <c r="P279" s="464">
        <f>[1]pdc2019!$P279</f>
        <v>3311389.0933333333</v>
      </c>
      <c r="Q279" s="464">
        <f>[1]pdc2019!$V279</f>
        <v>5100000</v>
      </c>
      <c r="R279" s="464">
        <f>[1]pdc2019!$AB279</f>
        <v>5700000</v>
      </c>
      <c r="S279" s="464">
        <f>[1]pdc2019!$AE279</f>
        <v>6300000</v>
      </c>
      <c r="T279" s="507">
        <f t="shared" si="20"/>
        <v>2063175.94</v>
      </c>
      <c r="U279" s="505">
        <f t="shared" si="21"/>
        <v>0.67938606229298637</v>
      </c>
      <c r="V279" s="507">
        <f t="shared" si="24"/>
        <v>2090000</v>
      </c>
      <c r="W279" s="505">
        <f t="shared" si="25"/>
        <v>0.69435215946843853</v>
      </c>
      <c r="X279" s="507">
        <f t="shared" si="22"/>
        <v>1788610.9066666667</v>
      </c>
      <c r="Y279" s="505">
        <f t="shared" si="23"/>
        <v>0.54013915497505094</v>
      </c>
      <c r="AA279" s="508"/>
      <c r="AB279" s="508"/>
      <c r="AC279" s="508"/>
      <c r="AD279" s="508"/>
      <c r="AE279" s="508"/>
      <c r="AF279" s="508"/>
      <c r="AG279" s="508"/>
      <c r="AH279" s="508"/>
      <c r="AI279" s="508"/>
      <c r="AJ279" s="508"/>
      <c r="AK279" s="508"/>
    </row>
    <row r="280" spans="1:37" ht="31.5" customHeight="1">
      <c r="A280" s="404" t="s">
        <v>4553</v>
      </c>
      <c r="B280" s="405" t="s">
        <v>3145</v>
      </c>
      <c r="C280" s="406" t="s">
        <v>4554</v>
      </c>
      <c r="D280" s="406" t="s">
        <v>3140</v>
      </c>
      <c r="E280" s="362" t="s">
        <v>5503</v>
      </c>
      <c r="F280" s="362" t="s">
        <v>4555</v>
      </c>
      <c r="G280" s="363"/>
      <c r="H280" s="363"/>
      <c r="I280" s="414"/>
      <c r="J280" s="364"/>
      <c r="K280" s="365"/>
      <c r="L280" s="398"/>
      <c r="N280" s="464">
        <f>[1]pdc2019!$N280</f>
        <v>0</v>
      </c>
      <c r="O280" s="464">
        <f>[1]pdc2019!$O280</f>
        <v>0</v>
      </c>
      <c r="P280" s="464">
        <f>[1]pdc2019!$P280</f>
        <v>0</v>
      </c>
      <c r="Q280" s="464">
        <f>[1]pdc2019!$V280</f>
        <v>0</v>
      </c>
      <c r="R280" s="464">
        <f>[1]pdc2019!$AB280</f>
        <v>0</v>
      </c>
      <c r="S280" s="464">
        <f>[1]pdc2019!$AE280</f>
        <v>0</v>
      </c>
      <c r="T280" s="507">
        <f t="shared" si="20"/>
        <v>0</v>
      </c>
      <c r="U280" s="505" t="str">
        <f t="shared" si="21"/>
        <v/>
      </c>
      <c r="V280" s="507">
        <f t="shared" si="24"/>
        <v>0</v>
      </c>
      <c r="W280" s="505" t="str">
        <f t="shared" si="25"/>
        <v/>
      </c>
      <c r="X280" s="507">
        <f t="shared" si="22"/>
        <v>0</v>
      </c>
      <c r="Y280" s="505" t="str">
        <f t="shared" si="23"/>
        <v/>
      </c>
      <c r="AA280" s="508"/>
      <c r="AB280" s="508"/>
      <c r="AC280" s="508"/>
      <c r="AD280" s="508"/>
      <c r="AE280" s="508"/>
      <c r="AF280" s="508"/>
      <c r="AG280" s="508"/>
      <c r="AH280" s="508"/>
      <c r="AI280" s="508"/>
      <c r="AJ280" s="508"/>
      <c r="AK280" s="508"/>
    </row>
    <row r="281" spans="1:37" ht="52.5">
      <c r="A281" s="381" t="s">
        <v>4556</v>
      </c>
      <c r="B281" s="412" t="s">
        <v>3145</v>
      </c>
      <c r="C281" s="413" t="s">
        <v>4554</v>
      </c>
      <c r="D281" s="413" t="s">
        <v>3058</v>
      </c>
      <c r="E281" s="366" t="s">
        <v>5331</v>
      </c>
      <c r="F281" s="366" t="s">
        <v>5206</v>
      </c>
      <c r="G281" s="363" t="s">
        <v>50</v>
      </c>
      <c r="H281" s="363" t="s">
        <v>2776</v>
      </c>
      <c r="I281" s="414" t="s">
        <v>2753</v>
      </c>
      <c r="J281" s="364" t="s">
        <v>2056</v>
      </c>
      <c r="K281" s="412" t="s">
        <v>3535</v>
      </c>
      <c r="L281" s="398" t="s">
        <v>2095</v>
      </c>
      <c r="N281" s="464">
        <f>[1]pdc2019!$N281</f>
        <v>47331.12</v>
      </c>
      <c r="O281" s="464">
        <f>[1]pdc2019!$O281</f>
        <v>50000</v>
      </c>
      <c r="P281" s="464">
        <f>[1]pdc2019!$P281</f>
        <v>46805.706666666665</v>
      </c>
      <c r="Q281" s="464">
        <f>[1]pdc2019!$V281</f>
        <v>112000</v>
      </c>
      <c r="R281" s="464">
        <f>[1]pdc2019!$AB281</f>
        <v>125000</v>
      </c>
      <c r="S281" s="464">
        <f>[1]pdc2019!$AE281</f>
        <v>135000</v>
      </c>
      <c r="T281" s="507">
        <f t="shared" si="20"/>
        <v>64668.88</v>
      </c>
      <c r="U281" s="505">
        <f t="shared" si="21"/>
        <v>1.366307832985993</v>
      </c>
      <c r="V281" s="507">
        <f t="shared" si="24"/>
        <v>62000</v>
      </c>
      <c r="W281" s="505">
        <f t="shared" si="25"/>
        <v>1.24</v>
      </c>
      <c r="X281" s="507">
        <f t="shared" si="22"/>
        <v>65194.293333333335</v>
      </c>
      <c r="Y281" s="505">
        <f t="shared" si="23"/>
        <v>1.3928706129281103</v>
      </c>
      <c r="AA281" s="508"/>
      <c r="AB281" s="510"/>
      <c r="AC281" s="508"/>
      <c r="AD281" s="508"/>
      <c r="AE281" s="508"/>
      <c r="AF281" s="508"/>
      <c r="AG281" s="508"/>
      <c r="AH281" s="508"/>
      <c r="AI281" s="508"/>
      <c r="AJ281" s="508"/>
      <c r="AK281" s="508"/>
    </row>
    <row r="282" spans="1:37" ht="42">
      <c r="A282" s="381" t="s">
        <v>4557</v>
      </c>
      <c r="B282" s="412" t="s">
        <v>3145</v>
      </c>
      <c r="C282" s="413" t="s">
        <v>4554</v>
      </c>
      <c r="D282" s="413" t="s">
        <v>2116</v>
      </c>
      <c r="E282" s="366" t="s">
        <v>5207</v>
      </c>
      <c r="F282" s="366" t="s">
        <v>5208</v>
      </c>
      <c r="G282" s="363" t="s">
        <v>54</v>
      </c>
      <c r="H282" s="363" t="s">
        <v>2779</v>
      </c>
      <c r="I282" s="414" t="s">
        <v>1237</v>
      </c>
      <c r="J282" s="364" t="s">
        <v>2056</v>
      </c>
      <c r="K282" s="412" t="s">
        <v>4558</v>
      </c>
      <c r="L282" s="398" t="s">
        <v>2095</v>
      </c>
      <c r="N282" s="464">
        <f>[1]pdc2019!$N282</f>
        <v>1302451.26</v>
      </c>
      <c r="O282" s="464">
        <f>[1]pdc2019!$O282</f>
        <v>1300000</v>
      </c>
      <c r="P282" s="464">
        <f>[1]pdc2019!$P282</f>
        <v>1347228.1066666667</v>
      </c>
      <c r="Q282" s="464">
        <f>[1]pdc2019!$V282</f>
        <v>1500000</v>
      </c>
      <c r="R282" s="464">
        <f>[1]pdc2019!$AB282</f>
        <v>1600000</v>
      </c>
      <c r="S282" s="464">
        <f>[1]pdc2019!$AE282</f>
        <v>1700000</v>
      </c>
      <c r="T282" s="507">
        <f t="shared" si="20"/>
        <v>197548.74</v>
      </c>
      <c r="U282" s="505">
        <f t="shared" si="21"/>
        <v>0.15167457398751336</v>
      </c>
      <c r="V282" s="507">
        <f t="shared" si="24"/>
        <v>200000</v>
      </c>
      <c r="W282" s="505">
        <f t="shared" si="25"/>
        <v>0.15384615384615385</v>
      </c>
      <c r="X282" s="507">
        <f t="shared" si="22"/>
        <v>152771.89333333331</v>
      </c>
      <c r="Y282" s="505">
        <f t="shared" si="23"/>
        <v>0.11339719872035922</v>
      </c>
      <c r="AA282" s="508"/>
      <c r="AB282" s="508"/>
      <c r="AC282" s="508"/>
      <c r="AD282" s="508"/>
      <c r="AE282" s="508"/>
      <c r="AF282" s="508"/>
      <c r="AG282" s="508"/>
      <c r="AH282" s="508"/>
      <c r="AI282" s="508"/>
      <c r="AJ282" s="508"/>
      <c r="AK282" s="508"/>
    </row>
    <row r="283" spans="1:37" ht="42">
      <c r="A283" s="399" t="s">
        <v>2105</v>
      </c>
      <c r="B283" s="400" t="s">
        <v>2106</v>
      </c>
      <c r="C283" s="401" t="s">
        <v>3139</v>
      </c>
      <c r="D283" s="401" t="s">
        <v>3140</v>
      </c>
      <c r="E283" s="358" t="s">
        <v>5209</v>
      </c>
      <c r="F283" s="358" t="s">
        <v>5504</v>
      </c>
      <c r="G283" s="359"/>
      <c r="H283" s="359"/>
      <c r="I283" s="433"/>
      <c r="J283" s="360"/>
      <c r="K283" s="361"/>
      <c r="L283" s="403"/>
      <c r="N283" s="464">
        <f>[1]pdc2019!$N283</f>
        <v>0</v>
      </c>
      <c r="O283" s="464">
        <f>[1]pdc2019!$O283</f>
        <v>0</v>
      </c>
      <c r="P283" s="464">
        <f>[1]pdc2019!$P283</f>
        <v>0</v>
      </c>
      <c r="Q283" s="464">
        <f>[1]pdc2019!$V283</f>
        <v>0</v>
      </c>
      <c r="R283" s="464">
        <f>[1]pdc2019!$AB283</f>
        <v>0</v>
      </c>
      <c r="S283" s="464">
        <f>[1]pdc2019!$AE283</f>
        <v>0</v>
      </c>
      <c r="T283" s="507">
        <f t="shared" si="20"/>
        <v>0</v>
      </c>
      <c r="U283" s="505" t="str">
        <f t="shared" si="21"/>
        <v/>
      </c>
      <c r="V283" s="507">
        <f t="shared" si="24"/>
        <v>0</v>
      </c>
      <c r="W283" s="505" t="str">
        <f t="shared" si="25"/>
        <v/>
      </c>
      <c r="X283" s="507">
        <f t="shared" si="22"/>
        <v>0</v>
      </c>
      <c r="Y283" s="505" t="str">
        <f t="shared" si="23"/>
        <v/>
      </c>
      <c r="AA283" s="508"/>
      <c r="AB283" s="508"/>
      <c r="AC283" s="508"/>
      <c r="AD283" s="508"/>
      <c r="AE283" s="508"/>
      <c r="AF283" s="508"/>
      <c r="AG283" s="508"/>
      <c r="AH283" s="508"/>
      <c r="AI283" s="508"/>
      <c r="AJ283" s="508"/>
      <c r="AK283" s="508"/>
    </row>
    <row r="284" spans="1:37" ht="21">
      <c r="A284" s="404" t="s">
        <v>2107</v>
      </c>
      <c r="B284" s="405" t="s">
        <v>2106</v>
      </c>
      <c r="C284" s="406" t="s">
        <v>3141</v>
      </c>
      <c r="D284" s="406" t="s">
        <v>3140</v>
      </c>
      <c r="E284" s="362" t="s">
        <v>2109</v>
      </c>
      <c r="F284" s="362" t="s">
        <v>2108</v>
      </c>
      <c r="G284" s="363"/>
      <c r="H284" s="363"/>
      <c r="I284" s="414"/>
      <c r="J284" s="364"/>
      <c r="K284" s="365"/>
      <c r="N284" s="464">
        <f>[1]pdc2019!$N284</f>
        <v>0</v>
      </c>
      <c r="O284" s="464">
        <f>[1]pdc2019!$O284</f>
        <v>0</v>
      </c>
      <c r="P284" s="464">
        <f>[1]pdc2019!$P284</f>
        <v>0</v>
      </c>
      <c r="Q284" s="464">
        <f>[1]pdc2019!$V284</f>
        <v>0</v>
      </c>
      <c r="R284" s="464">
        <f>[1]pdc2019!$AB284</f>
        <v>0</v>
      </c>
      <c r="S284" s="464">
        <f>[1]pdc2019!$AE284</f>
        <v>0</v>
      </c>
      <c r="T284" s="507">
        <f t="shared" si="20"/>
        <v>0</v>
      </c>
      <c r="U284" s="505" t="str">
        <f t="shared" si="21"/>
        <v/>
      </c>
      <c r="V284" s="507">
        <f t="shared" si="24"/>
        <v>0</v>
      </c>
      <c r="W284" s="505" t="str">
        <f t="shared" si="25"/>
        <v/>
      </c>
      <c r="X284" s="507">
        <f t="shared" si="22"/>
        <v>0</v>
      </c>
      <c r="Y284" s="505" t="str">
        <f t="shared" si="23"/>
        <v/>
      </c>
      <c r="AA284" s="508"/>
      <c r="AB284" s="508"/>
      <c r="AC284" s="508"/>
      <c r="AD284" s="508"/>
      <c r="AE284" s="508"/>
      <c r="AF284" s="508"/>
      <c r="AG284" s="508"/>
      <c r="AH284" s="508"/>
      <c r="AI284" s="508"/>
      <c r="AJ284" s="508"/>
      <c r="AK284" s="508"/>
    </row>
    <row r="285" spans="1:37" ht="31.5">
      <c r="A285" s="381" t="s">
        <v>1350</v>
      </c>
      <c r="B285" s="412" t="s">
        <v>2106</v>
      </c>
      <c r="C285" s="413" t="s">
        <v>3141</v>
      </c>
      <c r="D285" s="413" t="s">
        <v>3148</v>
      </c>
      <c r="E285" s="366" t="s">
        <v>5332</v>
      </c>
      <c r="F285" s="366" t="s">
        <v>1351</v>
      </c>
      <c r="G285" s="363" t="s">
        <v>182</v>
      </c>
      <c r="H285" s="363" t="s">
        <v>3386</v>
      </c>
      <c r="I285" s="414" t="s">
        <v>3387</v>
      </c>
      <c r="J285" s="364" t="s">
        <v>2829</v>
      </c>
      <c r="K285" s="365" t="s">
        <v>2831</v>
      </c>
      <c r="L285" s="398" t="s">
        <v>2110</v>
      </c>
      <c r="N285" s="464">
        <f>[1]pdc2019!$N285</f>
        <v>45339.1</v>
      </c>
      <c r="O285" s="464">
        <f>[1]pdc2019!$O285</f>
        <v>180000</v>
      </c>
      <c r="P285" s="464">
        <f>[1]pdc2019!$P285</f>
        <v>33430.613333333335</v>
      </c>
      <c r="Q285" s="464">
        <f>[1]pdc2019!$V285</f>
        <v>380000</v>
      </c>
      <c r="R285" s="464">
        <f>[1]pdc2019!$AB285</f>
        <v>380000</v>
      </c>
      <c r="S285" s="464">
        <f>[1]pdc2019!$AE285</f>
        <v>380000</v>
      </c>
      <c r="T285" s="507">
        <f t="shared" si="20"/>
        <v>334660.90000000002</v>
      </c>
      <c r="U285" s="505">
        <f t="shared" si="21"/>
        <v>7.3812867921948175</v>
      </c>
      <c r="V285" s="507">
        <f t="shared" si="24"/>
        <v>200000</v>
      </c>
      <c r="W285" s="505">
        <f t="shared" si="25"/>
        <v>1.1111111111111112</v>
      </c>
      <c r="X285" s="507">
        <f t="shared" si="22"/>
        <v>346569.38666666666</v>
      </c>
      <c r="Y285" s="505">
        <f t="shared" si="23"/>
        <v>10.366827051931642</v>
      </c>
      <c r="AA285" s="508"/>
      <c r="AB285" s="508"/>
      <c r="AC285" s="508"/>
      <c r="AD285" s="508"/>
      <c r="AE285" s="508"/>
      <c r="AF285" s="508"/>
      <c r="AG285" s="508"/>
      <c r="AH285" s="508"/>
      <c r="AI285" s="508"/>
      <c r="AJ285" s="508"/>
      <c r="AK285" s="508"/>
    </row>
    <row r="286" spans="1:37" ht="31.5">
      <c r="A286" s="381" t="s">
        <v>1352</v>
      </c>
      <c r="B286" s="412" t="s">
        <v>2106</v>
      </c>
      <c r="C286" s="413" t="s">
        <v>3141</v>
      </c>
      <c r="D286" s="413" t="s">
        <v>1383</v>
      </c>
      <c r="E286" s="366" t="s">
        <v>5210</v>
      </c>
      <c r="F286" s="366" t="s">
        <v>4525</v>
      </c>
      <c r="G286" s="363" t="s">
        <v>72</v>
      </c>
      <c r="H286" s="363" t="s">
        <v>3036</v>
      </c>
      <c r="I286" s="414" t="s">
        <v>3390</v>
      </c>
      <c r="J286" s="364" t="s">
        <v>1905</v>
      </c>
      <c r="K286" s="365" t="s">
        <v>3539</v>
      </c>
      <c r="L286" s="398" t="s">
        <v>1349</v>
      </c>
      <c r="N286" s="464">
        <f>[1]pdc2019!$N286</f>
        <v>20492458.390000001</v>
      </c>
      <c r="O286" s="464">
        <f>[1]pdc2019!$O286</f>
        <v>19785048.5</v>
      </c>
      <c r="P286" s="464">
        <f>[1]pdc2019!$P286</f>
        <v>19785048.506666668</v>
      </c>
      <c r="Q286" s="464">
        <f>[1]pdc2019!$V286</f>
        <v>20492458.390000001</v>
      </c>
      <c r="R286" s="464">
        <f>[1]pdc2019!$AB286</f>
        <v>20492458.390000001</v>
      </c>
      <c r="S286" s="464">
        <f>[1]pdc2019!$AE286</f>
        <v>20492458.390000001</v>
      </c>
      <c r="T286" s="507">
        <f t="shared" si="20"/>
        <v>0</v>
      </c>
      <c r="U286" s="505">
        <f t="shared" si="21"/>
        <v>0</v>
      </c>
      <c r="V286" s="507">
        <f t="shared" si="24"/>
        <v>707409.8900000006</v>
      </c>
      <c r="W286" s="505">
        <f t="shared" si="25"/>
        <v>3.5754771589263511E-2</v>
      </c>
      <c r="X286" s="507">
        <f t="shared" si="22"/>
        <v>707409.88333333284</v>
      </c>
      <c r="Y286" s="505">
        <f t="shared" si="23"/>
        <v>3.5754771240260927E-2</v>
      </c>
      <c r="AA286" s="508"/>
      <c r="AB286" s="508"/>
      <c r="AC286" s="508"/>
      <c r="AD286" s="508"/>
      <c r="AE286" s="508"/>
      <c r="AF286" s="508"/>
      <c r="AG286" s="508"/>
      <c r="AH286" s="508"/>
      <c r="AI286" s="508"/>
      <c r="AJ286" s="508"/>
      <c r="AK286" s="508"/>
    </row>
    <row r="287" spans="1:37" ht="21">
      <c r="A287" s="381" t="s">
        <v>1353</v>
      </c>
      <c r="B287" s="412" t="s">
        <v>2106</v>
      </c>
      <c r="C287" s="413" t="s">
        <v>3141</v>
      </c>
      <c r="D287" s="413" t="s">
        <v>2607</v>
      </c>
      <c r="E287" s="366" t="s">
        <v>3037</v>
      </c>
      <c r="F287" s="414" t="s">
        <v>5211</v>
      </c>
      <c r="G287" s="363" t="s">
        <v>70</v>
      </c>
      <c r="H287" s="363" t="s">
        <v>3038</v>
      </c>
      <c r="I287" s="414" t="s">
        <v>2753</v>
      </c>
      <c r="J287" s="364" t="s">
        <v>1905</v>
      </c>
      <c r="K287" s="365" t="s">
        <v>3539</v>
      </c>
      <c r="L287" s="398" t="s">
        <v>2110</v>
      </c>
      <c r="N287" s="464">
        <f>[1]pdc2019!$N287</f>
        <v>0</v>
      </c>
      <c r="O287" s="464">
        <f>[1]pdc2019!$O287</f>
        <v>0</v>
      </c>
      <c r="P287" s="464">
        <f>[1]pdc2019!$P287</f>
        <v>0</v>
      </c>
      <c r="Q287" s="464">
        <f>[1]pdc2019!$V287</f>
        <v>0</v>
      </c>
      <c r="R287" s="464">
        <f>[1]pdc2019!$AB287</f>
        <v>0</v>
      </c>
      <c r="S287" s="464">
        <f>[1]pdc2019!$AE287</f>
        <v>0</v>
      </c>
      <c r="T287" s="507">
        <f t="shared" si="20"/>
        <v>0</v>
      </c>
      <c r="U287" s="505" t="str">
        <f t="shared" si="21"/>
        <v/>
      </c>
      <c r="V287" s="507">
        <f t="shared" si="24"/>
        <v>0</v>
      </c>
      <c r="W287" s="505" t="str">
        <f t="shared" si="25"/>
        <v/>
      </c>
      <c r="X287" s="507">
        <f t="shared" si="22"/>
        <v>0</v>
      </c>
      <c r="Y287" s="505" t="str">
        <f t="shared" si="23"/>
        <v/>
      </c>
      <c r="AA287" s="508"/>
      <c r="AB287" s="508"/>
      <c r="AC287" s="508"/>
      <c r="AD287" s="508"/>
      <c r="AE287" s="508"/>
      <c r="AF287" s="508"/>
      <c r="AG287" s="508"/>
      <c r="AH287" s="508"/>
      <c r="AI287" s="508"/>
      <c r="AJ287" s="508"/>
      <c r="AK287" s="508"/>
    </row>
    <row r="288" spans="1:37" ht="31.5">
      <c r="A288" s="381" t="s">
        <v>1354</v>
      </c>
      <c r="B288" s="412" t="s">
        <v>2106</v>
      </c>
      <c r="C288" s="413" t="s">
        <v>3141</v>
      </c>
      <c r="D288" s="413" t="s">
        <v>1390</v>
      </c>
      <c r="E288" s="366" t="s">
        <v>1356</v>
      </c>
      <c r="F288" s="366" t="s">
        <v>1355</v>
      </c>
      <c r="G288" s="363" t="s">
        <v>4729</v>
      </c>
      <c r="H288" s="363" t="s">
        <v>4906</v>
      </c>
      <c r="I288" s="414" t="s">
        <v>4907</v>
      </c>
      <c r="J288" s="364" t="s">
        <v>2829</v>
      </c>
      <c r="K288" s="365" t="s">
        <v>2831</v>
      </c>
      <c r="L288" s="398" t="s">
        <v>2110</v>
      </c>
      <c r="N288" s="464">
        <f>[1]pdc2019!$N288</f>
        <v>19342574.800000001</v>
      </c>
      <c r="O288" s="464">
        <f>[1]pdc2019!$O288</f>
        <v>17000000</v>
      </c>
      <c r="P288" s="464">
        <f>[1]pdc2019!$P288</f>
        <v>20341451.973333333</v>
      </c>
      <c r="Q288" s="464">
        <f>[1]pdc2019!$V288</f>
        <v>22500000</v>
      </c>
      <c r="R288" s="464">
        <f>[1]pdc2019!$AB288</f>
        <v>22500000</v>
      </c>
      <c r="S288" s="464">
        <f>[1]pdc2019!$AE288</f>
        <v>22500000</v>
      </c>
      <c r="T288" s="507">
        <f t="shared" si="20"/>
        <v>3157425.1999999993</v>
      </c>
      <c r="U288" s="505">
        <f t="shared" si="21"/>
        <v>0.16323706810739588</v>
      </c>
      <c r="V288" s="507">
        <f t="shared" si="24"/>
        <v>5500000</v>
      </c>
      <c r="W288" s="505">
        <f t="shared" si="25"/>
        <v>0.3235294117647059</v>
      </c>
      <c r="X288" s="507">
        <f t="shared" si="22"/>
        <v>2158548.0266666673</v>
      </c>
      <c r="Y288" s="505">
        <f t="shared" si="23"/>
        <v>0.10611573006176846</v>
      </c>
      <c r="AA288" s="508"/>
      <c r="AB288" s="508"/>
      <c r="AC288" s="508"/>
      <c r="AD288" s="508"/>
      <c r="AE288" s="508"/>
      <c r="AF288" s="508"/>
      <c r="AG288" s="508"/>
      <c r="AH288" s="508"/>
      <c r="AI288" s="508"/>
      <c r="AJ288" s="508"/>
      <c r="AK288" s="508"/>
    </row>
    <row r="289" spans="1:37" ht="31.5">
      <c r="A289" s="381" t="s">
        <v>1357</v>
      </c>
      <c r="B289" s="412" t="s">
        <v>2106</v>
      </c>
      <c r="C289" s="413" t="s">
        <v>3141</v>
      </c>
      <c r="D289" s="413" t="s">
        <v>1358</v>
      </c>
      <c r="E289" s="366" t="s">
        <v>5333</v>
      </c>
      <c r="F289" s="366" t="s">
        <v>4526</v>
      </c>
      <c r="G289" s="363" t="s">
        <v>186</v>
      </c>
      <c r="H289" s="363" t="s">
        <v>3039</v>
      </c>
      <c r="I289" s="414" t="s">
        <v>3040</v>
      </c>
      <c r="J289" s="364" t="s">
        <v>2829</v>
      </c>
      <c r="K289" s="365" t="s">
        <v>2831</v>
      </c>
      <c r="L289" s="398" t="s">
        <v>1349</v>
      </c>
      <c r="N289" s="464">
        <f>[1]pdc2019!$N289</f>
        <v>6613942.3200000003</v>
      </c>
      <c r="O289" s="464">
        <f>[1]pdc2019!$O289</f>
        <v>6555893.0999999996</v>
      </c>
      <c r="P289" s="464">
        <f>[1]pdc2019!$P289</f>
        <v>6555893.1066666665</v>
      </c>
      <c r="Q289" s="464">
        <f>[1]pdc2019!$V289</f>
        <v>6613942.3200000003</v>
      </c>
      <c r="R289" s="464">
        <f>[1]pdc2019!$AB289</f>
        <v>6613942.3232948203</v>
      </c>
      <c r="S289" s="464">
        <f>[1]pdc2019!$AE289</f>
        <v>6613942.3232948203</v>
      </c>
      <c r="T289" s="507">
        <f t="shared" si="20"/>
        <v>0</v>
      </c>
      <c r="U289" s="505">
        <f t="shared" si="21"/>
        <v>0</v>
      </c>
      <c r="V289" s="507">
        <f t="shared" si="24"/>
        <v>58049.220000000671</v>
      </c>
      <c r="W289" s="505">
        <f t="shared" si="25"/>
        <v>8.8545098455007874E-3</v>
      </c>
      <c r="X289" s="507">
        <f t="shared" si="22"/>
        <v>58049.213333333842</v>
      </c>
      <c r="Y289" s="505">
        <f t="shared" si="23"/>
        <v>8.8545088195998468E-3</v>
      </c>
      <c r="AA289" s="508"/>
      <c r="AB289" s="508"/>
      <c r="AC289" s="508"/>
      <c r="AD289" s="508"/>
      <c r="AE289" s="508"/>
      <c r="AF289" s="508"/>
      <c r="AG289" s="508"/>
      <c r="AH289" s="508"/>
      <c r="AI289" s="508"/>
      <c r="AJ289" s="508"/>
      <c r="AK289" s="508"/>
    </row>
    <row r="290" spans="1:37" ht="31.5">
      <c r="A290" s="381" t="s">
        <v>4477</v>
      </c>
      <c r="B290" s="412" t="s">
        <v>2106</v>
      </c>
      <c r="C290" s="413" t="s">
        <v>3141</v>
      </c>
      <c r="D290" s="413" t="s">
        <v>4478</v>
      </c>
      <c r="E290" s="366" t="s">
        <v>4479</v>
      </c>
      <c r="F290" s="366" t="s">
        <v>4527</v>
      </c>
      <c r="G290" s="363" t="s">
        <v>584</v>
      </c>
      <c r="H290" s="363" t="s">
        <v>3041</v>
      </c>
      <c r="I290" s="414" t="s">
        <v>3042</v>
      </c>
      <c r="J290" s="364" t="s">
        <v>1905</v>
      </c>
      <c r="K290" s="365" t="s">
        <v>3539</v>
      </c>
      <c r="L290" s="398" t="s">
        <v>2110</v>
      </c>
      <c r="N290" s="464">
        <f>[1]pdc2019!$N290</f>
        <v>6260245.1900000004</v>
      </c>
      <c r="O290" s="464">
        <f>[1]pdc2019!$O290</f>
        <v>7406000</v>
      </c>
      <c r="P290" s="464">
        <f>[1]pdc2019!$P290</f>
        <v>7513468.0133333327</v>
      </c>
      <c r="Q290" s="464">
        <f>[1]pdc2019!$V290</f>
        <v>7842273.7800000003</v>
      </c>
      <c r="R290" s="464">
        <f>[1]pdc2019!$AB290</f>
        <v>7842273.7800000003</v>
      </c>
      <c r="S290" s="464">
        <f>[1]pdc2019!$AE290</f>
        <v>7842273.7800000003</v>
      </c>
      <c r="T290" s="507">
        <f t="shared" si="20"/>
        <v>1582028.5899999999</v>
      </c>
      <c r="U290" s="505">
        <f t="shared" si="21"/>
        <v>0.25271032395457976</v>
      </c>
      <c r="V290" s="507">
        <f t="shared" si="24"/>
        <v>436273.78000000026</v>
      </c>
      <c r="W290" s="505">
        <f t="shared" si="25"/>
        <v>5.8908152849041356E-2</v>
      </c>
      <c r="X290" s="507">
        <f t="shared" si="22"/>
        <v>328805.76666666754</v>
      </c>
      <c r="Y290" s="505">
        <f t="shared" si="23"/>
        <v>4.3762183599260922E-2</v>
      </c>
      <c r="AA290" s="508"/>
      <c r="AB290" s="508"/>
      <c r="AC290" s="508"/>
      <c r="AD290" s="508"/>
      <c r="AE290" s="508"/>
      <c r="AF290" s="508"/>
      <c r="AG290" s="508"/>
      <c r="AH290" s="508"/>
      <c r="AI290" s="508"/>
      <c r="AJ290" s="508"/>
      <c r="AK290" s="508"/>
    </row>
    <row r="291" spans="1:37" ht="31.5">
      <c r="A291" s="381" t="s">
        <v>1359</v>
      </c>
      <c r="B291" s="412" t="s">
        <v>2106</v>
      </c>
      <c r="C291" s="413" t="s">
        <v>3141</v>
      </c>
      <c r="D291" s="413" t="s">
        <v>1391</v>
      </c>
      <c r="E291" s="366" t="s">
        <v>4480</v>
      </c>
      <c r="F291" s="366" t="s">
        <v>5334</v>
      </c>
      <c r="G291" s="363" t="s">
        <v>584</v>
      </c>
      <c r="H291" s="363" t="s">
        <v>3041</v>
      </c>
      <c r="I291" s="414" t="s">
        <v>3042</v>
      </c>
      <c r="J291" s="364" t="s">
        <v>1905</v>
      </c>
      <c r="K291" s="365" t="s">
        <v>3539</v>
      </c>
      <c r="L291" s="398" t="s">
        <v>2110</v>
      </c>
      <c r="N291" s="464">
        <f>[1]pdc2019!$N291</f>
        <v>29214716.350000001</v>
      </c>
      <c r="O291" s="464">
        <f>[1]pdc2019!$O291</f>
        <v>25770895.390000001</v>
      </c>
      <c r="P291" s="464">
        <f>[1]pdc2019!$P291</f>
        <v>32531329.760000002</v>
      </c>
      <c r="Q291" s="464">
        <f>[1]pdc2019!$V291</f>
        <v>32722500</v>
      </c>
      <c r="R291" s="464">
        <f>[1]pdc2019!$AB291</f>
        <v>34100000</v>
      </c>
      <c r="S291" s="464">
        <f>[1]pdc2019!$AE291</f>
        <v>34100000</v>
      </c>
      <c r="T291" s="507">
        <f t="shared" si="20"/>
        <v>3507783.6499999985</v>
      </c>
      <c r="U291" s="505">
        <f t="shared" si="21"/>
        <v>0.12006906409686906</v>
      </c>
      <c r="V291" s="507">
        <f t="shared" si="24"/>
        <v>6951604.6099999994</v>
      </c>
      <c r="W291" s="505">
        <f t="shared" si="25"/>
        <v>0.26974633612060922</v>
      </c>
      <c r="X291" s="507">
        <f t="shared" si="22"/>
        <v>191170.23999999836</v>
      </c>
      <c r="Y291" s="505">
        <f t="shared" si="23"/>
        <v>5.8764963317010852E-3</v>
      </c>
      <c r="AA291" s="508"/>
      <c r="AB291" s="508"/>
      <c r="AC291" s="508"/>
      <c r="AD291" s="508"/>
      <c r="AE291" s="508"/>
      <c r="AF291" s="508"/>
      <c r="AG291" s="508"/>
      <c r="AH291" s="508"/>
      <c r="AI291" s="508"/>
      <c r="AJ291" s="508"/>
      <c r="AK291" s="508"/>
    </row>
    <row r="292" spans="1:37" ht="21">
      <c r="A292" s="381" t="s">
        <v>3043</v>
      </c>
      <c r="B292" s="412" t="s">
        <v>2106</v>
      </c>
      <c r="C292" s="413" t="s">
        <v>3141</v>
      </c>
      <c r="D292" s="413" t="s">
        <v>3044</v>
      </c>
      <c r="E292" s="366" t="s">
        <v>3045</v>
      </c>
      <c r="F292" s="366" t="s">
        <v>5335</v>
      </c>
      <c r="G292" s="363" t="s">
        <v>76</v>
      </c>
      <c r="H292" s="363" t="s">
        <v>3046</v>
      </c>
      <c r="I292" s="430" t="s">
        <v>3047</v>
      </c>
      <c r="J292" s="364" t="s">
        <v>1905</v>
      </c>
      <c r="K292" s="365" t="s">
        <v>3539</v>
      </c>
      <c r="L292" s="398" t="s">
        <v>2110</v>
      </c>
      <c r="N292" s="464">
        <f>[1]pdc2019!$N292</f>
        <v>0</v>
      </c>
      <c r="O292" s="464">
        <f>[1]pdc2019!$O292</f>
        <v>0</v>
      </c>
      <c r="P292" s="464">
        <f>[1]pdc2019!$P292</f>
        <v>0</v>
      </c>
      <c r="Q292" s="464">
        <f>[1]pdc2019!$V292</f>
        <v>0</v>
      </c>
      <c r="R292" s="464">
        <f>[1]pdc2019!$AB292</f>
        <v>0</v>
      </c>
      <c r="S292" s="464">
        <f>[1]pdc2019!$AE292</f>
        <v>0</v>
      </c>
      <c r="T292" s="507">
        <f t="shared" si="20"/>
        <v>0</v>
      </c>
      <c r="U292" s="505" t="str">
        <f t="shared" si="21"/>
        <v/>
      </c>
      <c r="V292" s="507">
        <f t="shared" si="24"/>
        <v>0</v>
      </c>
      <c r="W292" s="505" t="str">
        <f t="shared" si="25"/>
        <v/>
      </c>
      <c r="X292" s="507">
        <f t="shared" si="22"/>
        <v>0</v>
      </c>
      <c r="Y292" s="505" t="str">
        <f t="shared" si="23"/>
        <v/>
      </c>
      <c r="AA292" s="508"/>
      <c r="AB292" s="508"/>
      <c r="AC292" s="508"/>
      <c r="AD292" s="508"/>
      <c r="AE292" s="508"/>
      <c r="AF292" s="508"/>
      <c r="AG292" s="508"/>
      <c r="AH292" s="508"/>
      <c r="AI292" s="508"/>
      <c r="AJ292" s="508"/>
      <c r="AK292" s="508"/>
    </row>
    <row r="293" spans="1:37" ht="21">
      <c r="A293" s="381" t="s">
        <v>4481</v>
      </c>
      <c r="B293" s="412" t="s">
        <v>2106</v>
      </c>
      <c r="C293" s="413" t="s">
        <v>3141</v>
      </c>
      <c r="D293" s="413" t="s">
        <v>1377</v>
      </c>
      <c r="E293" s="366" t="s">
        <v>4482</v>
      </c>
      <c r="F293" s="366" t="s">
        <v>4483</v>
      </c>
      <c r="G293" s="363" t="s">
        <v>78</v>
      </c>
      <c r="H293" s="363" t="s">
        <v>4484</v>
      </c>
      <c r="I293" s="414" t="s">
        <v>4485</v>
      </c>
      <c r="J293" s="364" t="s">
        <v>1905</v>
      </c>
      <c r="K293" s="365" t="s">
        <v>3539</v>
      </c>
      <c r="L293" s="398" t="s">
        <v>2110</v>
      </c>
      <c r="N293" s="464">
        <f>[1]pdc2019!$N293</f>
        <v>0</v>
      </c>
      <c r="O293" s="464">
        <f>[1]pdc2019!$O293</f>
        <v>0</v>
      </c>
      <c r="P293" s="464">
        <f>[1]pdc2019!$P293</f>
        <v>0</v>
      </c>
      <c r="Q293" s="464">
        <f>[1]pdc2019!$V293</f>
        <v>0</v>
      </c>
      <c r="R293" s="464">
        <f>[1]pdc2019!$AB293</f>
        <v>0</v>
      </c>
      <c r="S293" s="464">
        <f>[1]pdc2019!$AE293</f>
        <v>0</v>
      </c>
      <c r="T293" s="507">
        <f t="shared" si="20"/>
        <v>0</v>
      </c>
      <c r="U293" s="505" t="str">
        <f t="shared" si="21"/>
        <v/>
      </c>
      <c r="V293" s="507">
        <f t="shared" si="24"/>
        <v>0</v>
      </c>
      <c r="W293" s="505" t="str">
        <f t="shared" si="25"/>
        <v/>
      </c>
      <c r="X293" s="507">
        <f t="shared" si="22"/>
        <v>0</v>
      </c>
      <c r="Y293" s="505" t="str">
        <f t="shared" si="23"/>
        <v/>
      </c>
      <c r="AA293" s="508"/>
      <c r="AB293" s="508"/>
      <c r="AC293" s="508"/>
      <c r="AD293" s="508"/>
      <c r="AE293" s="508"/>
      <c r="AF293" s="508"/>
      <c r="AG293" s="508"/>
      <c r="AH293" s="508"/>
      <c r="AI293" s="508"/>
      <c r="AJ293" s="508"/>
      <c r="AK293" s="508"/>
    </row>
    <row r="294" spans="1:37" ht="31.5">
      <c r="A294" s="381" t="s">
        <v>3048</v>
      </c>
      <c r="B294" s="412" t="s">
        <v>2106</v>
      </c>
      <c r="C294" s="413" t="s">
        <v>3141</v>
      </c>
      <c r="D294" s="413" t="s">
        <v>1544</v>
      </c>
      <c r="E294" s="366" t="s">
        <v>4486</v>
      </c>
      <c r="F294" s="366" t="s">
        <v>4487</v>
      </c>
      <c r="G294" s="363" t="s">
        <v>588</v>
      </c>
      <c r="H294" s="363" t="s">
        <v>3049</v>
      </c>
      <c r="I294" s="414" t="s">
        <v>3050</v>
      </c>
      <c r="J294" s="364" t="s">
        <v>1905</v>
      </c>
      <c r="K294" s="365" t="s">
        <v>3539</v>
      </c>
      <c r="L294" s="398" t="s">
        <v>2110</v>
      </c>
      <c r="N294" s="464">
        <f>[1]pdc2019!$N294</f>
        <v>635024.35</v>
      </c>
      <c r="O294" s="464">
        <f>[1]pdc2019!$O294</f>
        <v>500000</v>
      </c>
      <c r="P294" s="464">
        <f>[1]pdc2019!$P294</f>
        <v>522775.70666666672</v>
      </c>
      <c r="Q294" s="464">
        <f>[1]pdc2019!$V294</f>
        <v>500000</v>
      </c>
      <c r="R294" s="464">
        <f>[1]pdc2019!$AB294</f>
        <v>500000</v>
      </c>
      <c r="S294" s="464">
        <f>[1]pdc2019!$AE294</f>
        <v>500000</v>
      </c>
      <c r="T294" s="507">
        <f t="shared" si="20"/>
        <v>-135024.34999999998</v>
      </c>
      <c r="U294" s="505">
        <f t="shared" si="21"/>
        <v>-0.21262861809944766</v>
      </c>
      <c r="V294" s="507">
        <f t="shared" si="24"/>
        <v>0</v>
      </c>
      <c r="W294" s="505">
        <f t="shared" si="25"/>
        <v>0</v>
      </c>
      <c r="X294" s="507">
        <f t="shared" si="22"/>
        <v>-22775.706666666723</v>
      </c>
      <c r="Y294" s="505">
        <f t="shared" si="23"/>
        <v>-4.3566880358480421E-2</v>
      </c>
      <c r="AA294" s="508"/>
      <c r="AB294" s="508"/>
      <c r="AC294" s="508"/>
      <c r="AD294" s="508"/>
      <c r="AE294" s="508"/>
      <c r="AF294" s="508"/>
      <c r="AG294" s="508"/>
      <c r="AH294" s="508"/>
      <c r="AI294" s="508"/>
      <c r="AJ294" s="508"/>
      <c r="AK294" s="508"/>
    </row>
    <row r="295" spans="1:37" ht="21">
      <c r="A295" s="404" t="s">
        <v>1360</v>
      </c>
      <c r="B295" s="405" t="s">
        <v>2106</v>
      </c>
      <c r="C295" s="406" t="s">
        <v>3142</v>
      </c>
      <c r="D295" s="406" t="s">
        <v>3140</v>
      </c>
      <c r="E295" s="362" t="s">
        <v>1361</v>
      </c>
      <c r="F295" s="362" t="s">
        <v>5212</v>
      </c>
      <c r="G295" s="363"/>
      <c r="H295" s="363"/>
      <c r="I295" s="414"/>
      <c r="J295" s="364"/>
      <c r="K295" s="365"/>
      <c r="N295" s="464">
        <f>[1]pdc2019!$N295</f>
        <v>0</v>
      </c>
      <c r="O295" s="464">
        <f>[1]pdc2019!$O295</f>
        <v>0</v>
      </c>
      <c r="P295" s="464">
        <f>[1]pdc2019!$P295</f>
        <v>0</v>
      </c>
      <c r="Q295" s="464">
        <f>[1]pdc2019!$V295</f>
        <v>0</v>
      </c>
      <c r="R295" s="464">
        <f>[1]pdc2019!$AB295</f>
        <v>0</v>
      </c>
      <c r="S295" s="464">
        <f>[1]pdc2019!$AE295</f>
        <v>0</v>
      </c>
      <c r="T295" s="507">
        <f t="shared" ref="T295:T360" si="26">IF(N295="","",Q295-N295)</f>
        <v>0</v>
      </c>
      <c r="U295" s="505" t="str">
        <f t="shared" ref="U295:U360" si="27">IF(N295=0,"",T295/N295)</f>
        <v/>
      </c>
      <c r="V295" s="507">
        <f t="shared" si="24"/>
        <v>0</v>
      </c>
      <c r="W295" s="505" t="str">
        <f t="shared" si="25"/>
        <v/>
      </c>
      <c r="X295" s="507">
        <f t="shared" ref="X295:X360" si="28">IF(P295="","",Q295-P295)</f>
        <v>0</v>
      </c>
      <c r="Y295" s="505" t="str">
        <f t="shared" ref="Y295:Y360" si="29">IF(P295=0,"",X295/P295)</f>
        <v/>
      </c>
      <c r="AA295" s="508"/>
      <c r="AB295" s="510"/>
      <c r="AC295" s="508"/>
      <c r="AD295" s="508"/>
      <c r="AE295" s="508"/>
      <c r="AF295" s="508"/>
      <c r="AG295" s="508"/>
      <c r="AH295" s="508"/>
      <c r="AI295" s="508"/>
      <c r="AJ295" s="508"/>
      <c r="AK295" s="508"/>
    </row>
    <row r="296" spans="1:37" ht="52.5">
      <c r="A296" s="381" t="s">
        <v>5865</v>
      </c>
      <c r="B296" s="412" t="s">
        <v>2106</v>
      </c>
      <c r="C296" s="413" t="s">
        <v>3142</v>
      </c>
      <c r="D296" s="413" t="s">
        <v>2116</v>
      </c>
      <c r="E296" s="366" t="s">
        <v>5866</v>
      </c>
      <c r="F296" s="366" t="s">
        <v>5867</v>
      </c>
      <c r="G296" s="363" t="s">
        <v>2078</v>
      </c>
      <c r="H296" s="363" t="s">
        <v>5868</v>
      </c>
      <c r="I296" s="414" t="s">
        <v>5869</v>
      </c>
      <c r="J296" s="364" t="s">
        <v>2829</v>
      </c>
      <c r="K296" s="365" t="s">
        <v>2831</v>
      </c>
      <c r="L296" s="398" t="s">
        <v>2596</v>
      </c>
      <c r="N296" s="464">
        <f>[1]pdc2019!$N296</f>
        <v>0</v>
      </c>
      <c r="O296" s="464">
        <f>[1]pdc2019!$O296</f>
        <v>0</v>
      </c>
      <c r="P296" s="464">
        <f>[1]pdc2019!$P296</f>
        <v>0</v>
      </c>
      <c r="Q296" s="464">
        <f>[1]pdc2019!$V296</f>
        <v>0</v>
      </c>
      <c r="R296" s="464">
        <f>[1]pdc2019!$AB296</f>
        <v>0</v>
      </c>
      <c r="S296" s="464">
        <f>[1]pdc2019!$AE296</f>
        <v>0</v>
      </c>
      <c r="T296" s="507">
        <f t="shared" si="26"/>
        <v>0</v>
      </c>
      <c r="U296" s="505" t="str">
        <f t="shared" si="27"/>
        <v/>
      </c>
      <c r="V296" s="507">
        <f t="shared" si="24"/>
        <v>0</v>
      </c>
      <c r="W296" s="505" t="str">
        <f t="shared" si="25"/>
        <v/>
      </c>
      <c r="X296" s="507">
        <f t="shared" si="28"/>
        <v>0</v>
      </c>
      <c r="Y296" s="505" t="str">
        <f t="shared" si="29"/>
        <v/>
      </c>
      <c r="AA296" s="508"/>
      <c r="AB296" s="508"/>
      <c r="AC296" s="508"/>
      <c r="AD296" s="508"/>
      <c r="AE296" s="508"/>
      <c r="AF296" s="508"/>
      <c r="AG296" s="508"/>
      <c r="AH296" s="508"/>
      <c r="AI296" s="508"/>
      <c r="AJ296" s="508"/>
      <c r="AK296" s="508"/>
    </row>
    <row r="297" spans="1:37" ht="52.5">
      <c r="A297" s="381" t="s">
        <v>675</v>
      </c>
      <c r="B297" s="412" t="s">
        <v>2106</v>
      </c>
      <c r="C297" s="413" t="s">
        <v>3142</v>
      </c>
      <c r="D297" s="413" t="s">
        <v>3148</v>
      </c>
      <c r="E297" s="366" t="s">
        <v>5336</v>
      </c>
      <c r="F297" s="366" t="s">
        <v>4488</v>
      </c>
      <c r="G297" s="363" t="s">
        <v>182</v>
      </c>
      <c r="H297" s="363" t="s">
        <v>3386</v>
      </c>
      <c r="I297" s="414" t="s">
        <v>3387</v>
      </c>
      <c r="J297" s="364" t="s">
        <v>2829</v>
      </c>
      <c r="K297" s="365" t="s">
        <v>2831</v>
      </c>
      <c r="L297" s="398" t="s">
        <v>2596</v>
      </c>
      <c r="N297" s="464">
        <f>[1]pdc2019!$N297</f>
        <v>65712.47</v>
      </c>
      <c r="O297" s="464">
        <f>[1]pdc2019!$O297</f>
        <v>60000</v>
      </c>
      <c r="P297" s="464">
        <f>[1]pdc2019!$P297</f>
        <v>61424.293333333335</v>
      </c>
      <c r="Q297" s="464">
        <f>[1]pdc2019!$V297</f>
        <v>60000</v>
      </c>
      <c r="R297" s="464">
        <f>[1]pdc2019!$AB297</f>
        <v>60000</v>
      </c>
      <c r="S297" s="464">
        <f>[1]pdc2019!$AE297</f>
        <v>60000</v>
      </c>
      <c r="T297" s="507">
        <f t="shared" si="26"/>
        <v>-5712.4700000000012</v>
      </c>
      <c r="U297" s="505">
        <f t="shared" si="27"/>
        <v>-8.6931293253776659E-2</v>
      </c>
      <c r="V297" s="507">
        <f t="shared" si="24"/>
        <v>0</v>
      </c>
      <c r="W297" s="505">
        <f t="shared" si="25"/>
        <v>0</v>
      </c>
      <c r="X297" s="507">
        <f t="shared" si="28"/>
        <v>-1424.2933333333349</v>
      </c>
      <c r="Y297" s="505">
        <f t="shared" si="29"/>
        <v>-2.3187785419102391E-2</v>
      </c>
      <c r="AA297" s="508"/>
      <c r="AB297" s="508"/>
      <c r="AC297" s="508"/>
      <c r="AD297" s="508"/>
      <c r="AE297" s="508"/>
      <c r="AF297" s="508"/>
      <c r="AG297" s="508"/>
      <c r="AH297" s="508"/>
      <c r="AI297" s="508"/>
      <c r="AJ297" s="508"/>
      <c r="AK297" s="508"/>
    </row>
    <row r="298" spans="1:37" ht="31.5">
      <c r="A298" s="381" t="s">
        <v>676</v>
      </c>
      <c r="B298" s="412" t="s">
        <v>2106</v>
      </c>
      <c r="C298" s="413" t="s">
        <v>3142</v>
      </c>
      <c r="D298" s="413" t="s">
        <v>1383</v>
      </c>
      <c r="E298" s="366" t="s">
        <v>5337</v>
      </c>
      <c r="F298" s="414" t="s">
        <v>5213</v>
      </c>
      <c r="G298" s="363" t="s">
        <v>1334</v>
      </c>
      <c r="H298" s="363" t="s">
        <v>4869</v>
      </c>
      <c r="I298" s="414" t="s">
        <v>3390</v>
      </c>
      <c r="J298" s="364" t="s">
        <v>2582</v>
      </c>
      <c r="K298" s="365" t="s">
        <v>3532</v>
      </c>
      <c r="L298" s="398" t="s">
        <v>1349</v>
      </c>
      <c r="N298" s="464">
        <f>[1]pdc2019!$N298</f>
        <v>367714.99</v>
      </c>
      <c r="O298" s="464">
        <f>[1]pdc2019!$O298</f>
        <v>367714.99</v>
      </c>
      <c r="P298" s="464">
        <f>[1]pdc2019!$P298</f>
        <v>367714.98666666663</v>
      </c>
      <c r="Q298" s="464">
        <f>[1]pdc2019!$V298</f>
        <v>367714.99</v>
      </c>
      <c r="R298" s="464">
        <f>[1]pdc2019!$AB298</f>
        <v>367714.99</v>
      </c>
      <c r="S298" s="464">
        <f>[1]pdc2019!$AE298</f>
        <v>367714.99</v>
      </c>
      <c r="T298" s="507">
        <f t="shared" si="26"/>
        <v>0</v>
      </c>
      <c r="U298" s="505">
        <f t="shared" si="27"/>
        <v>0</v>
      </c>
      <c r="V298" s="507">
        <f t="shared" si="24"/>
        <v>0</v>
      </c>
      <c r="W298" s="505">
        <f t="shared" si="25"/>
        <v>0</v>
      </c>
      <c r="X298" s="507">
        <f t="shared" si="28"/>
        <v>3.3333333558402956E-3</v>
      </c>
      <c r="Y298" s="505">
        <f t="shared" si="29"/>
        <v>9.0649918461494746E-9</v>
      </c>
      <c r="AA298" s="508"/>
      <c r="AB298" s="508"/>
      <c r="AC298" s="508"/>
      <c r="AD298" s="508"/>
      <c r="AE298" s="508"/>
      <c r="AF298" s="508"/>
      <c r="AG298" s="508"/>
      <c r="AH298" s="508"/>
      <c r="AI298" s="508"/>
      <c r="AJ298" s="508"/>
      <c r="AK298" s="508"/>
    </row>
    <row r="299" spans="1:37" ht="31.5">
      <c r="A299" s="381" t="s">
        <v>677</v>
      </c>
      <c r="B299" s="412" t="s">
        <v>2106</v>
      </c>
      <c r="C299" s="413" t="s">
        <v>3142</v>
      </c>
      <c r="D299" s="413" t="s">
        <v>1384</v>
      </c>
      <c r="E299" s="366" t="s">
        <v>679</v>
      </c>
      <c r="F299" s="366" t="s">
        <v>678</v>
      </c>
      <c r="G299" s="363" t="s">
        <v>182</v>
      </c>
      <c r="H299" s="363" t="s">
        <v>3386</v>
      </c>
      <c r="I299" s="414" t="s">
        <v>3387</v>
      </c>
      <c r="J299" s="364" t="s">
        <v>2829</v>
      </c>
      <c r="K299" s="365" t="s">
        <v>2831</v>
      </c>
      <c r="L299" s="398" t="s">
        <v>2596</v>
      </c>
      <c r="N299" s="464">
        <f>[1]pdc2019!$N299</f>
        <v>1011831.18</v>
      </c>
      <c r="O299" s="464">
        <f>[1]pdc2019!$O299</f>
        <v>1100000</v>
      </c>
      <c r="P299" s="464">
        <f>[1]pdc2019!$P299</f>
        <v>1239690.6399999999</v>
      </c>
      <c r="Q299" s="464">
        <f>[1]pdc2019!$V299</f>
        <v>1300000</v>
      </c>
      <c r="R299" s="464">
        <f>[1]pdc2019!$AB299</f>
        <v>1300000</v>
      </c>
      <c r="S299" s="464">
        <f>[1]pdc2019!$AE299</f>
        <v>1300000</v>
      </c>
      <c r="T299" s="507">
        <f t="shared" si="26"/>
        <v>288168.81999999995</v>
      </c>
      <c r="U299" s="505">
        <f t="shared" si="27"/>
        <v>0.28479930812173621</v>
      </c>
      <c r="V299" s="507">
        <f t="shared" si="24"/>
        <v>200000</v>
      </c>
      <c r="W299" s="505">
        <f t="shared" si="25"/>
        <v>0.18181818181818182</v>
      </c>
      <c r="X299" s="507">
        <f t="shared" si="28"/>
        <v>60309.360000000102</v>
      </c>
      <c r="Y299" s="505">
        <f t="shared" si="29"/>
        <v>4.8648717715574677E-2</v>
      </c>
      <c r="AA299" s="508"/>
      <c r="AB299" s="508"/>
      <c r="AC299" s="508"/>
      <c r="AD299" s="508"/>
      <c r="AE299" s="508"/>
      <c r="AF299" s="508"/>
      <c r="AG299" s="508"/>
      <c r="AH299" s="508"/>
      <c r="AI299" s="508"/>
      <c r="AJ299" s="508"/>
      <c r="AK299" s="508"/>
    </row>
    <row r="300" spans="1:37" ht="42">
      <c r="A300" s="381" t="s">
        <v>680</v>
      </c>
      <c r="B300" s="412" t="s">
        <v>2106</v>
      </c>
      <c r="C300" s="413" t="s">
        <v>3142</v>
      </c>
      <c r="D300" s="413" t="s">
        <v>2607</v>
      </c>
      <c r="E300" s="366" t="s">
        <v>5338</v>
      </c>
      <c r="F300" s="414" t="s">
        <v>5214</v>
      </c>
      <c r="G300" s="363" t="s">
        <v>182</v>
      </c>
      <c r="H300" s="363" t="s">
        <v>3386</v>
      </c>
      <c r="I300" s="414" t="s">
        <v>3387</v>
      </c>
      <c r="J300" s="364" t="s">
        <v>2829</v>
      </c>
      <c r="K300" s="365" t="s">
        <v>2831</v>
      </c>
      <c r="L300" s="398" t="s">
        <v>2596</v>
      </c>
      <c r="N300" s="464">
        <f>[1]pdc2019!$N300</f>
        <v>88105.86</v>
      </c>
      <c r="O300" s="464">
        <f>[1]pdc2019!$O300</f>
        <v>195000</v>
      </c>
      <c r="P300" s="464">
        <f>[1]pdc2019!$P300</f>
        <v>127897.65333333334</v>
      </c>
      <c r="Q300" s="464">
        <f>[1]pdc2019!$V300</f>
        <v>200000</v>
      </c>
      <c r="R300" s="464">
        <f>[1]pdc2019!$AB300</f>
        <v>200000</v>
      </c>
      <c r="S300" s="464">
        <f>[1]pdc2019!$AE300</f>
        <v>0</v>
      </c>
      <c r="T300" s="507">
        <f t="shared" si="26"/>
        <v>111894.14</v>
      </c>
      <c r="U300" s="505">
        <f t="shared" si="27"/>
        <v>1.2699965700351827</v>
      </c>
      <c r="V300" s="507">
        <f t="shared" si="24"/>
        <v>5000</v>
      </c>
      <c r="W300" s="505">
        <f t="shared" si="25"/>
        <v>2.564102564102564E-2</v>
      </c>
      <c r="X300" s="507">
        <f t="shared" si="28"/>
        <v>72102.346666666665</v>
      </c>
      <c r="Y300" s="505">
        <f t="shared" si="29"/>
        <v>0.56375034871632779</v>
      </c>
      <c r="AA300" s="508"/>
      <c r="AB300" s="508"/>
      <c r="AC300" s="508"/>
      <c r="AD300" s="508"/>
      <c r="AE300" s="508"/>
      <c r="AF300" s="508"/>
      <c r="AG300" s="508"/>
      <c r="AH300" s="508"/>
      <c r="AI300" s="508"/>
      <c r="AJ300" s="508"/>
      <c r="AK300" s="508"/>
    </row>
    <row r="301" spans="1:37" ht="31.5">
      <c r="A301" s="381" t="s">
        <v>1367</v>
      </c>
      <c r="B301" s="412" t="s">
        <v>2106</v>
      </c>
      <c r="C301" s="413" t="s">
        <v>3142</v>
      </c>
      <c r="D301" s="413" t="s">
        <v>2796</v>
      </c>
      <c r="E301" s="366" t="s">
        <v>5215</v>
      </c>
      <c r="F301" s="414" t="s">
        <v>5216</v>
      </c>
      <c r="G301" s="363" t="s">
        <v>182</v>
      </c>
      <c r="H301" s="363" t="s">
        <v>3386</v>
      </c>
      <c r="I301" s="414" t="s">
        <v>3387</v>
      </c>
      <c r="J301" s="364" t="s">
        <v>2829</v>
      </c>
      <c r="K301" s="365" t="s">
        <v>2831</v>
      </c>
      <c r="L301" s="398" t="s">
        <v>2596</v>
      </c>
      <c r="N301" s="464">
        <f>[1]pdc2019!$N301</f>
        <v>0</v>
      </c>
      <c r="O301" s="464">
        <f>[1]pdc2019!$O301</f>
        <v>0</v>
      </c>
      <c r="P301" s="464">
        <f>[1]pdc2019!$P301</f>
        <v>0</v>
      </c>
      <c r="Q301" s="464">
        <f>[1]pdc2019!$V301</f>
        <v>0</v>
      </c>
      <c r="R301" s="464">
        <f>[1]pdc2019!$AB301</f>
        <v>0</v>
      </c>
      <c r="S301" s="464">
        <f>[1]pdc2019!$AE301</f>
        <v>0</v>
      </c>
      <c r="T301" s="507">
        <f t="shared" si="26"/>
        <v>0</v>
      </c>
      <c r="U301" s="505" t="str">
        <f t="shared" si="27"/>
        <v/>
      </c>
      <c r="V301" s="507">
        <f t="shared" si="24"/>
        <v>0</v>
      </c>
      <c r="W301" s="505" t="str">
        <f t="shared" si="25"/>
        <v/>
      </c>
      <c r="X301" s="507">
        <f t="shared" si="28"/>
        <v>0</v>
      </c>
      <c r="Y301" s="505" t="str">
        <f t="shared" si="29"/>
        <v/>
      </c>
      <c r="AA301" s="508"/>
      <c r="AB301" s="508"/>
      <c r="AC301" s="508"/>
      <c r="AD301" s="508"/>
      <c r="AE301" s="508"/>
      <c r="AF301" s="508"/>
      <c r="AG301" s="508"/>
      <c r="AH301" s="508"/>
      <c r="AI301" s="508"/>
      <c r="AJ301" s="508"/>
      <c r="AK301" s="508"/>
    </row>
    <row r="302" spans="1:37" ht="31.5">
      <c r="A302" s="381" t="s">
        <v>1368</v>
      </c>
      <c r="B302" s="412" t="s">
        <v>2106</v>
      </c>
      <c r="C302" s="413" t="s">
        <v>3142</v>
      </c>
      <c r="D302" s="413" t="s">
        <v>1390</v>
      </c>
      <c r="E302" s="366" t="s">
        <v>1369</v>
      </c>
      <c r="F302" s="366" t="s">
        <v>5217</v>
      </c>
      <c r="G302" s="363" t="s">
        <v>4729</v>
      </c>
      <c r="H302" s="363" t="s">
        <v>4906</v>
      </c>
      <c r="I302" s="414" t="s">
        <v>4907</v>
      </c>
      <c r="J302" s="364" t="s">
        <v>2829</v>
      </c>
      <c r="K302" s="365" t="s">
        <v>2831</v>
      </c>
      <c r="L302" s="398" t="s">
        <v>2596</v>
      </c>
      <c r="N302" s="464">
        <f>[1]pdc2019!$N302</f>
        <v>3936720.02</v>
      </c>
      <c r="O302" s="464">
        <f>[1]pdc2019!$O302</f>
        <v>3300000</v>
      </c>
      <c r="P302" s="464">
        <f>[1]pdc2019!$P302</f>
        <v>3377327.7466666666</v>
      </c>
      <c r="Q302" s="464">
        <f>[1]pdc2019!$V302</f>
        <v>3400000</v>
      </c>
      <c r="R302" s="464">
        <f>[1]pdc2019!$AB302</f>
        <v>3400000</v>
      </c>
      <c r="S302" s="464">
        <f>[1]pdc2019!$AE302</f>
        <v>3300000</v>
      </c>
      <c r="T302" s="507">
        <f t="shared" si="26"/>
        <v>-536720.02</v>
      </c>
      <c r="U302" s="505">
        <f t="shared" si="27"/>
        <v>-0.13633685333812487</v>
      </c>
      <c r="V302" s="507">
        <f t="shared" si="24"/>
        <v>100000</v>
      </c>
      <c r="W302" s="505">
        <f t="shared" si="25"/>
        <v>3.0303030303030304E-2</v>
      </c>
      <c r="X302" s="507">
        <f t="shared" si="28"/>
        <v>22672.253333333414</v>
      </c>
      <c r="Y302" s="505">
        <f t="shared" si="29"/>
        <v>6.7130746655281919E-3</v>
      </c>
      <c r="AA302" s="508"/>
      <c r="AB302" s="508"/>
      <c r="AC302" s="508"/>
      <c r="AD302" s="508"/>
      <c r="AE302" s="508"/>
      <c r="AF302" s="508"/>
      <c r="AG302" s="508"/>
      <c r="AH302" s="508"/>
      <c r="AI302" s="508"/>
      <c r="AJ302" s="508"/>
      <c r="AK302" s="508"/>
    </row>
    <row r="303" spans="1:37" ht="31.5">
      <c r="A303" s="381" t="s">
        <v>1370</v>
      </c>
      <c r="B303" s="412" t="s">
        <v>2106</v>
      </c>
      <c r="C303" s="413" t="s">
        <v>3142</v>
      </c>
      <c r="D303" s="413" t="s">
        <v>1358</v>
      </c>
      <c r="E303" s="366" t="s">
        <v>5339</v>
      </c>
      <c r="F303" s="366" t="s">
        <v>5218</v>
      </c>
      <c r="G303" s="363" t="s">
        <v>186</v>
      </c>
      <c r="H303" s="363" t="s">
        <v>3039</v>
      </c>
      <c r="I303" s="414" t="s">
        <v>3040</v>
      </c>
      <c r="J303" s="364" t="s">
        <v>2829</v>
      </c>
      <c r="K303" s="365" t="s">
        <v>2831</v>
      </c>
      <c r="L303" s="398" t="s">
        <v>1349</v>
      </c>
      <c r="N303" s="464">
        <f>[1]pdc2019!$N303</f>
        <v>0</v>
      </c>
      <c r="O303" s="464">
        <f>[1]pdc2019!$O303</f>
        <v>0</v>
      </c>
      <c r="P303" s="464">
        <f>[1]pdc2019!$P303</f>
        <v>0</v>
      </c>
      <c r="Q303" s="464">
        <f>[1]pdc2019!$V303</f>
        <v>0</v>
      </c>
      <c r="R303" s="464">
        <f>[1]pdc2019!$AB303</f>
        <v>0</v>
      </c>
      <c r="S303" s="464">
        <f>[1]pdc2019!$AE303</f>
        <v>0</v>
      </c>
      <c r="T303" s="507">
        <f t="shared" si="26"/>
        <v>0</v>
      </c>
      <c r="U303" s="505" t="str">
        <f t="shared" si="27"/>
        <v/>
      </c>
      <c r="V303" s="507">
        <f t="shared" si="24"/>
        <v>0</v>
      </c>
      <c r="W303" s="505" t="str">
        <f t="shared" si="25"/>
        <v/>
      </c>
      <c r="X303" s="507">
        <f t="shared" si="28"/>
        <v>0</v>
      </c>
      <c r="Y303" s="505" t="str">
        <f t="shared" si="29"/>
        <v/>
      </c>
      <c r="AA303" s="508"/>
      <c r="AB303" s="508"/>
      <c r="AC303" s="508"/>
      <c r="AD303" s="508"/>
      <c r="AE303" s="508"/>
      <c r="AF303" s="508"/>
      <c r="AG303" s="508"/>
      <c r="AH303" s="508"/>
      <c r="AI303" s="508"/>
      <c r="AJ303" s="508"/>
      <c r="AK303" s="508"/>
    </row>
    <row r="304" spans="1:37" ht="31.5">
      <c r="A304" s="381" t="s">
        <v>1371</v>
      </c>
      <c r="B304" s="412" t="s">
        <v>2106</v>
      </c>
      <c r="C304" s="413" t="s">
        <v>3142</v>
      </c>
      <c r="D304" s="413" t="s">
        <v>1372</v>
      </c>
      <c r="E304" s="366" t="s">
        <v>1374</v>
      </c>
      <c r="F304" s="366" t="s">
        <v>1373</v>
      </c>
      <c r="G304" s="363" t="s">
        <v>4729</v>
      </c>
      <c r="H304" s="363" t="s">
        <v>4906</v>
      </c>
      <c r="I304" s="414" t="s">
        <v>4907</v>
      </c>
      <c r="J304" s="364" t="s">
        <v>2829</v>
      </c>
      <c r="K304" s="365" t="s">
        <v>2831</v>
      </c>
      <c r="L304" s="398" t="s">
        <v>2596</v>
      </c>
      <c r="N304" s="464">
        <f>[1]pdc2019!$N304</f>
        <v>0</v>
      </c>
      <c r="O304" s="464">
        <f>[1]pdc2019!$O304</f>
        <v>0</v>
      </c>
      <c r="P304" s="464">
        <f>[1]pdc2019!$P304</f>
        <v>0</v>
      </c>
      <c r="Q304" s="464">
        <f>[1]pdc2019!$V304</f>
        <v>0</v>
      </c>
      <c r="R304" s="464">
        <f>[1]pdc2019!$AB304</f>
        <v>0</v>
      </c>
      <c r="S304" s="464">
        <f>[1]pdc2019!$AE304</f>
        <v>0</v>
      </c>
      <c r="T304" s="507">
        <f t="shared" si="26"/>
        <v>0</v>
      </c>
      <c r="U304" s="505" t="str">
        <f t="shared" si="27"/>
        <v/>
      </c>
      <c r="V304" s="507">
        <f t="shared" si="24"/>
        <v>0</v>
      </c>
      <c r="W304" s="505" t="str">
        <f t="shared" si="25"/>
        <v/>
      </c>
      <c r="X304" s="507">
        <f t="shared" si="28"/>
        <v>0</v>
      </c>
      <c r="Y304" s="505" t="str">
        <f t="shared" si="29"/>
        <v/>
      </c>
      <c r="AA304" s="508"/>
      <c r="AB304" s="508"/>
      <c r="AC304" s="508"/>
      <c r="AD304" s="508"/>
      <c r="AE304" s="508"/>
      <c r="AF304" s="508"/>
      <c r="AG304" s="508"/>
      <c r="AH304" s="508"/>
      <c r="AI304" s="508"/>
      <c r="AJ304" s="508"/>
      <c r="AK304" s="508"/>
    </row>
    <row r="305" spans="1:37" ht="21">
      <c r="A305" s="381" t="s">
        <v>1375</v>
      </c>
      <c r="B305" s="412" t="s">
        <v>2106</v>
      </c>
      <c r="C305" s="413" t="s">
        <v>3142</v>
      </c>
      <c r="D305" s="413" t="s">
        <v>1391</v>
      </c>
      <c r="E305" s="366" t="s">
        <v>4489</v>
      </c>
      <c r="F305" s="366" t="s">
        <v>5219</v>
      </c>
      <c r="G305" s="363" t="s">
        <v>184</v>
      </c>
      <c r="H305" s="363" t="s">
        <v>3676</v>
      </c>
      <c r="I305" s="414" t="s">
        <v>1973</v>
      </c>
      <c r="J305" s="364" t="s">
        <v>2829</v>
      </c>
      <c r="K305" s="365" t="s">
        <v>2831</v>
      </c>
      <c r="L305" s="398" t="s">
        <v>2596</v>
      </c>
      <c r="N305" s="464">
        <f>[1]pdc2019!$N305</f>
        <v>2216021.5699999998</v>
      </c>
      <c r="O305" s="464">
        <f>[1]pdc2019!$O305</f>
        <v>1400000</v>
      </c>
      <c r="P305" s="464">
        <f>[1]pdc2019!$P305</f>
        <v>1957840.6933333334</v>
      </c>
      <c r="Q305" s="464">
        <f>[1]pdc2019!$V305</f>
        <v>3095508</v>
      </c>
      <c r="R305" s="464">
        <f>[1]pdc2019!$AB305</f>
        <v>3095508</v>
      </c>
      <c r="S305" s="464">
        <f>[1]pdc2019!$AE305</f>
        <v>3095508</v>
      </c>
      <c r="T305" s="507">
        <f t="shared" si="26"/>
        <v>879486.43000000017</v>
      </c>
      <c r="U305" s="505">
        <f t="shared" si="27"/>
        <v>0.39687629484581244</v>
      </c>
      <c r="V305" s="507">
        <f t="shared" si="24"/>
        <v>1695508</v>
      </c>
      <c r="W305" s="505">
        <f t="shared" si="25"/>
        <v>1.211077142857143</v>
      </c>
      <c r="X305" s="507">
        <f t="shared" si="28"/>
        <v>1137667.3066666666</v>
      </c>
      <c r="Y305" s="505">
        <f t="shared" si="29"/>
        <v>0.58108267467345587</v>
      </c>
      <c r="AA305" s="508"/>
      <c r="AB305" s="508"/>
      <c r="AC305" s="508"/>
      <c r="AD305" s="508"/>
      <c r="AE305" s="508"/>
      <c r="AF305" s="508"/>
      <c r="AG305" s="508"/>
      <c r="AH305" s="508"/>
      <c r="AI305" s="508"/>
      <c r="AJ305" s="508"/>
      <c r="AK305" s="508"/>
    </row>
    <row r="306" spans="1:37" ht="31.5">
      <c r="A306" s="381" t="s">
        <v>1376</v>
      </c>
      <c r="B306" s="412" t="s">
        <v>2106</v>
      </c>
      <c r="C306" s="413" t="s">
        <v>3142</v>
      </c>
      <c r="D306" s="413" t="s">
        <v>1377</v>
      </c>
      <c r="E306" s="366" t="s">
        <v>1378</v>
      </c>
      <c r="F306" s="366" t="s">
        <v>5220</v>
      </c>
      <c r="G306" s="363" t="s">
        <v>184</v>
      </c>
      <c r="H306" s="363" t="s">
        <v>3676</v>
      </c>
      <c r="I306" s="414" t="s">
        <v>1973</v>
      </c>
      <c r="J306" s="364" t="s">
        <v>2829</v>
      </c>
      <c r="K306" s="365" t="s">
        <v>2831</v>
      </c>
      <c r="L306" s="398" t="s">
        <v>2596</v>
      </c>
      <c r="N306" s="464">
        <f>[1]pdc2019!$N306</f>
        <v>0</v>
      </c>
      <c r="O306" s="464">
        <f>[1]pdc2019!$O306</f>
        <v>0</v>
      </c>
      <c r="P306" s="464">
        <f>[1]pdc2019!$P306</f>
        <v>0</v>
      </c>
      <c r="Q306" s="464">
        <f>[1]pdc2019!$V306</f>
        <v>0</v>
      </c>
      <c r="R306" s="464">
        <f>[1]pdc2019!$AB306</f>
        <v>0</v>
      </c>
      <c r="S306" s="464">
        <f>[1]pdc2019!$AE306</f>
        <v>0</v>
      </c>
      <c r="T306" s="507">
        <f t="shared" si="26"/>
        <v>0</v>
      </c>
      <c r="U306" s="505" t="str">
        <f t="shared" si="27"/>
        <v/>
      </c>
      <c r="V306" s="507">
        <f t="shared" si="24"/>
        <v>0</v>
      </c>
      <c r="W306" s="505" t="str">
        <f t="shared" si="25"/>
        <v/>
      </c>
      <c r="X306" s="507">
        <f t="shared" si="28"/>
        <v>0</v>
      </c>
      <c r="Y306" s="505" t="str">
        <f t="shared" si="29"/>
        <v/>
      </c>
      <c r="AA306" s="508"/>
      <c r="AB306" s="508"/>
      <c r="AC306" s="508"/>
      <c r="AD306" s="508"/>
      <c r="AE306" s="508"/>
      <c r="AF306" s="508"/>
      <c r="AG306" s="508"/>
      <c r="AH306" s="508"/>
      <c r="AI306" s="508"/>
      <c r="AJ306" s="508"/>
      <c r="AK306" s="508"/>
    </row>
    <row r="307" spans="1:37" ht="21">
      <c r="A307" s="381" t="s">
        <v>6035</v>
      </c>
      <c r="B307" s="421" t="s">
        <v>2106</v>
      </c>
      <c r="C307" s="422" t="s">
        <v>3142</v>
      </c>
      <c r="D307" s="422" t="s">
        <v>2269</v>
      </c>
      <c r="E307" s="423" t="s">
        <v>6036</v>
      </c>
      <c r="F307" s="423" t="s">
        <v>6037</v>
      </c>
      <c r="G307" s="424" t="s">
        <v>184</v>
      </c>
      <c r="H307" s="424" t="s">
        <v>3676</v>
      </c>
      <c r="I307" s="425" t="s">
        <v>1973</v>
      </c>
      <c r="J307" s="426" t="s">
        <v>2829</v>
      </c>
      <c r="K307" s="365" t="s">
        <v>2831</v>
      </c>
      <c r="L307" s="455" t="s">
        <v>2596</v>
      </c>
      <c r="N307" s="464">
        <f>[1]pdc2019!$N307</f>
        <v>0</v>
      </c>
      <c r="O307" s="464">
        <f>[1]pdc2019!$O307</f>
        <v>365000</v>
      </c>
      <c r="P307" s="464">
        <f>[1]pdc2019!$P307</f>
        <v>418949.22666666663</v>
      </c>
      <c r="Q307" s="464">
        <f>[1]pdc2019!$V307</f>
        <v>234540</v>
      </c>
      <c r="R307" s="464">
        <f>[1]pdc2019!$AB307</f>
        <v>184460</v>
      </c>
      <c r="S307" s="464">
        <f>[1]pdc2019!$AE307</f>
        <v>184460</v>
      </c>
      <c r="T307" s="507"/>
      <c r="U307" s="505"/>
      <c r="V307" s="507"/>
      <c r="W307" s="505"/>
      <c r="X307" s="507"/>
      <c r="Y307" s="505"/>
      <c r="AA307" s="508"/>
      <c r="AB307" s="508"/>
      <c r="AC307" s="508"/>
      <c r="AD307" s="508"/>
      <c r="AE307" s="508"/>
      <c r="AF307" s="508"/>
      <c r="AG307" s="508"/>
      <c r="AH307" s="508"/>
      <c r="AI307" s="508"/>
      <c r="AJ307" s="508"/>
      <c r="AK307" s="508"/>
    </row>
    <row r="308" spans="1:37" ht="21">
      <c r="A308" s="399" t="s">
        <v>1379</v>
      </c>
      <c r="B308" s="405" t="s">
        <v>2106</v>
      </c>
      <c r="C308" s="406" t="s">
        <v>3144</v>
      </c>
      <c r="D308" s="406" t="s">
        <v>3140</v>
      </c>
      <c r="E308" s="362" t="s">
        <v>4490</v>
      </c>
      <c r="F308" s="362" t="s">
        <v>5221</v>
      </c>
      <c r="G308" s="363"/>
      <c r="H308" s="363"/>
      <c r="I308" s="414"/>
      <c r="J308" s="364"/>
      <c r="K308" s="365"/>
      <c r="N308" s="464">
        <f>[1]pdc2019!$N308</f>
        <v>0</v>
      </c>
      <c r="O308" s="464">
        <f>[1]pdc2019!$O308</f>
        <v>0</v>
      </c>
      <c r="P308" s="464">
        <f>[1]pdc2019!$P308</f>
        <v>0</v>
      </c>
      <c r="Q308" s="464">
        <f>[1]pdc2019!$V308</f>
        <v>0</v>
      </c>
      <c r="R308" s="464">
        <f>[1]pdc2019!$AB308</f>
        <v>0</v>
      </c>
      <c r="S308" s="464">
        <f>[1]pdc2019!$AE308</f>
        <v>0</v>
      </c>
      <c r="T308" s="507">
        <f t="shared" si="26"/>
        <v>0</v>
      </c>
      <c r="U308" s="505" t="str">
        <f t="shared" si="27"/>
        <v/>
      </c>
      <c r="V308" s="507">
        <f t="shared" si="24"/>
        <v>0</v>
      </c>
      <c r="W308" s="505" t="str">
        <f t="shared" si="25"/>
        <v/>
      </c>
      <c r="X308" s="507">
        <f t="shared" si="28"/>
        <v>0</v>
      </c>
      <c r="Y308" s="505" t="str">
        <f t="shared" si="29"/>
        <v/>
      </c>
      <c r="AA308" s="508"/>
      <c r="AB308" s="508"/>
      <c r="AC308" s="508"/>
      <c r="AD308" s="508"/>
      <c r="AE308" s="508"/>
      <c r="AF308" s="508"/>
      <c r="AG308" s="508"/>
      <c r="AH308" s="508"/>
      <c r="AI308" s="508"/>
      <c r="AJ308" s="508"/>
      <c r="AK308" s="508"/>
    </row>
    <row r="309" spans="1:37" ht="21">
      <c r="A309" s="381" t="s">
        <v>1382</v>
      </c>
      <c r="B309" s="412" t="s">
        <v>2106</v>
      </c>
      <c r="C309" s="413" t="s">
        <v>3144</v>
      </c>
      <c r="D309" s="413" t="s">
        <v>3148</v>
      </c>
      <c r="E309" s="366" t="s">
        <v>482</v>
      </c>
      <c r="F309" s="366" t="s">
        <v>5128</v>
      </c>
      <c r="G309" s="363" t="s">
        <v>649</v>
      </c>
      <c r="H309" s="363" t="s">
        <v>2747</v>
      </c>
      <c r="I309" s="414" t="s">
        <v>5129</v>
      </c>
      <c r="J309" s="364" t="s">
        <v>3550</v>
      </c>
      <c r="K309" s="365" t="s">
        <v>5130</v>
      </c>
      <c r="L309" s="398" t="s">
        <v>2596</v>
      </c>
      <c r="N309" s="464">
        <f>[1]pdc2019!$N309</f>
        <v>0</v>
      </c>
      <c r="O309" s="464">
        <f>[1]pdc2019!$O309</f>
        <v>0</v>
      </c>
      <c r="P309" s="464">
        <f>[1]pdc2019!$P309</f>
        <v>0</v>
      </c>
      <c r="Q309" s="464">
        <f>[1]pdc2019!$V309</f>
        <v>0</v>
      </c>
      <c r="R309" s="464">
        <f>[1]pdc2019!$AB309</f>
        <v>0</v>
      </c>
      <c r="S309" s="464">
        <f>[1]pdc2019!$AE309</f>
        <v>0</v>
      </c>
      <c r="T309" s="507">
        <f t="shared" si="26"/>
        <v>0</v>
      </c>
      <c r="U309" s="505" t="str">
        <f t="shared" si="27"/>
        <v/>
      </c>
      <c r="V309" s="507">
        <f t="shared" si="24"/>
        <v>0</v>
      </c>
      <c r="W309" s="505" t="str">
        <f t="shared" si="25"/>
        <v/>
      </c>
      <c r="X309" s="507">
        <f t="shared" si="28"/>
        <v>0</v>
      </c>
      <c r="Y309" s="505" t="str">
        <f t="shared" si="29"/>
        <v/>
      </c>
      <c r="AA309" s="508"/>
      <c r="AB309" s="508"/>
      <c r="AC309" s="508"/>
      <c r="AD309" s="508"/>
      <c r="AE309" s="508"/>
      <c r="AF309" s="508"/>
      <c r="AG309" s="508"/>
      <c r="AH309" s="508"/>
      <c r="AI309" s="508"/>
      <c r="AJ309" s="508"/>
      <c r="AK309" s="508"/>
    </row>
    <row r="310" spans="1:37" ht="21">
      <c r="A310" s="399" t="s">
        <v>483</v>
      </c>
      <c r="B310" s="400" t="s">
        <v>484</v>
      </c>
      <c r="C310" s="401" t="s">
        <v>3139</v>
      </c>
      <c r="D310" s="401" t="s">
        <v>3140</v>
      </c>
      <c r="E310" s="358" t="s">
        <v>486</v>
      </c>
      <c r="F310" s="358" t="s">
        <v>485</v>
      </c>
      <c r="G310" s="359"/>
      <c r="H310" s="359"/>
      <c r="I310" s="402"/>
      <c r="J310" s="360"/>
      <c r="K310" s="361"/>
      <c r="L310" s="403"/>
      <c r="N310" s="464">
        <f>[1]pdc2019!$N310</f>
        <v>0</v>
      </c>
      <c r="O310" s="464">
        <f>[1]pdc2019!$O310</f>
        <v>0</v>
      </c>
      <c r="P310" s="464">
        <f>[1]pdc2019!$P310</f>
        <v>0</v>
      </c>
      <c r="Q310" s="464">
        <f>[1]pdc2019!$V310</f>
        <v>0</v>
      </c>
      <c r="R310" s="464">
        <f>[1]pdc2019!$AB310</f>
        <v>0</v>
      </c>
      <c r="S310" s="464">
        <f>[1]pdc2019!$AE310</f>
        <v>0</v>
      </c>
      <c r="T310" s="507">
        <f t="shared" si="26"/>
        <v>0</v>
      </c>
      <c r="U310" s="505" t="str">
        <f t="shared" si="27"/>
        <v/>
      </c>
      <c r="V310" s="507">
        <f t="shared" si="24"/>
        <v>0</v>
      </c>
      <c r="W310" s="505" t="str">
        <f t="shared" si="25"/>
        <v/>
      </c>
      <c r="X310" s="507">
        <f t="shared" si="28"/>
        <v>0</v>
      </c>
      <c r="Y310" s="505" t="str">
        <f t="shared" si="29"/>
        <v/>
      </c>
      <c r="AA310" s="508"/>
      <c r="AB310" s="508"/>
      <c r="AC310" s="508"/>
      <c r="AD310" s="508"/>
      <c r="AE310" s="508"/>
      <c r="AF310" s="508"/>
      <c r="AG310" s="508"/>
      <c r="AH310" s="508"/>
      <c r="AI310" s="508"/>
      <c r="AJ310" s="508"/>
      <c r="AK310" s="508"/>
    </row>
    <row r="311" spans="1:37" ht="21">
      <c r="A311" s="404" t="s">
        <v>487</v>
      </c>
      <c r="B311" s="405" t="s">
        <v>484</v>
      </c>
      <c r="C311" s="406" t="s">
        <v>3141</v>
      </c>
      <c r="D311" s="406" t="s">
        <v>3140</v>
      </c>
      <c r="E311" s="362" t="s">
        <v>489</v>
      </c>
      <c r="F311" s="362" t="s">
        <v>488</v>
      </c>
      <c r="G311" s="363"/>
      <c r="H311" s="363"/>
      <c r="I311" s="414"/>
      <c r="J311" s="364"/>
      <c r="K311" s="365"/>
      <c r="N311" s="464">
        <f>[1]pdc2019!$N311</f>
        <v>0</v>
      </c>
      <c r="O311" s="464">
        <f>[1]pdc2019!$O311</f>
        <v>0</v>
      </c>
      <c r="P311" s="464">
        <f>[1]pdc2019!$P311</f>
        <v>0</v>
      </c>
      <c r="Q311" s="464">
        <f>[1]pdc2019!$V311</f>
        <v>0</v>
      </c>
      <c r="R311" s="464">
        <f>[1]pdc2019!$AB311</f>
        <v>0</v>
      </c>
      <c r="S311" s="464">
        <f>[1]pdc2019!$AE311</f>
        <v>0</v>
      </c>
      <c r="T311" s="507">
        <f t="shared" si="26"/>
        <v>0</v>
      </c>
      <c r="U311" s="505" t="str">
        <f t="shared" si="27"/>
        <v/>
      </c>
      <c r="V311" s="507">
        <f t="shared" si="24"/>
        <v>0</v>
      </c>
      <c r="W311" s="505" t="str">
        <f t="shared" si="25"/>
        <v/>
      </c>
      <c r="X311" s="507">
        <f t="shared" si="28"/>
        <v>0</v>
      </c>
      <c r="Y311" s="505" t="str">
        <f t="shared" si="29"/>
        <v/>
      </c>
      <c r="AA311" s="508"/>
      <c r="AB311" s="508"/>
      <c r="AC311" s="508"/>
      <c r="AD311" s="508"/>
      <c r="AE311" s="508"/>
      <c r="AF311" s="508"/>
      <c r="AG311" s="508"/>
      <c r="AH311" s="508"/>
      <c r="AI311" s="508"/>
      <c r="AJ311" s="508"/>
      <c r="AK311" s="508"/>
    </row>
    <row r="312" spans="1:37" ht="21">
      <c r="A312" s="381" t="s">
        <v>490</v>
      </c>
      <c r="B312" s="412" t="s">
        <v>484</v>
      </c>
      <c r="C312" s="413" t="s">
        <v>3141</v>
      </c>
      <c r="D312" s="413" t="s">
        <v>3138</v>
      </c>
      <c r="E312" s="366" t="s">
        <v>489</v>
      </c>
      <c r="F312" s="366" t="s">
        <v>488</v>
      </c>
      <c r="G312" s="363" t="s">
        <v>339</v>
      </c>
      <c r="H312" s="363" t="s">
        <v>3677</v>
      </c>
      <c r="I312" s="414" t="s">
        <v>491</v>
      </c>
      <c r="J312" s="364" t="s">
        <v>3555</v>
      </c>
      <c r="K312" s="365" t="s">
        <v>3557</v>
      </c>
      <c r="L312" s="398" t="s">
        <v>1380</v>
      </c>
      <c r="N312" s="464">
        <f>[1]pdc2019!$N312</f>
        <v>109802.97</v>
      </c>
      <c r="O312" s="464">
        <f>[1]pdc2019!$O312</f>
        <v>150000</v>
      </c>
      <c r="P312" s="464">
        <f>[1]pdc2019!$P312</f>
        <v>186857.29333333333</v>
      </c>
      <c r="Q312" s="464">
        <f>[1]pdc2019!$V312</f>
        <v>2210000</v>
      </c>
      <c r="R312" s="464">
        <f>[1]pdc2019!$AB312</f>
        <v>2210000</v>
      </c>
      <c r="S312" s="464">
        <f>[1]pdc2019!$AE312</f>
        <v>2210000</v>
      </c>
      <c r="T312" s="507">
        <f t="shared" si="26"/>
        <v>2100197.0299999998</v>
      </c>
      <c r="U312" s="505">
        <f t="shared" si="27"/>
        <v>19.126960135959891</v>
      </c>
      <c r="V312" s="507">
        <f t="shared" si="24"/>
        <v>2060000</v>
      </c>
      <c r="W312" s="505">
        <f t="shared" si="25"/>
        <v>13.733333333333333</v>
      </c>
      <c r="X312" s="507">
        <f t="shared" si="28"/>
        <v>2023142.7066666665</v>
      </c>
      <c r="Y312" s="505">
        <f t="shared" si="29"/>
        <v>10.827207600923542</v>
      </c>
      <c r="AA312" s="508"/>
      <c r="AB312" s="508"/>
      <c r="AC312" s="508"/>
      <c r="AD312" s="508"/>
      <c r="AE312" s="508"/>
      <c r="AF312" s="508"/>
      <c r="AG312" s="508"/>
      <c r="AH312" s="508"/>
      <c r="AI312" s="508"/>
      <c r="AJ312" s="508"/>
      <c r="AK312" s="508"/>
    </row>
    <row r="313" spans="1:37" ht="21">
      <c r="A313" s="404" t="s">
        <v>492</v>
      </c>
      <c r="B313" s="405" t="s">
        <v>484</v>
      </c>
      <c r="C313" s="406" t="s">
        <v>1363</v>
      </c>
      <c r="D313" s="406" t="s">
        <v>3140</v>
      </c>
      <c r="E313" s="362" t="s">
        <v>494</v>
      </c>
      <c r="F313" s="362" t="s">
        <v>493</v>
      </c>
      <c r="G313" s="363"/>
      <c r="H313" s="363"/>
      <c r="I313" s="414"/>
      <c r="J313" s="364"/>
      <c r="K313" s="365"/>
      <c r="N313" s="464">
        <f>[1]pdc2019!$N313</f>
        <v>0</v>
      </c>
      <c r="O313" s="464">
        <f>[1]pdc2019!$O313</f>
        <v>0</v>
      </c>
      <c r="P313" s="464">
        <f>[1]pdc2019!$P313</f>
        <v>0</v>
      </c>
      <c r="Q313" s="464">
        <f>[1]pdc2019!$V313</f>
        <v>0</v>
      </c>
      <c r="R313" s="464">
        <f>[1]pdc2019!$AB313</f>
        <v>0</v>
      </c>
      <c r="S313" s="464">
        <f>[1]pdc2019!$AE313</f>
        <v>0</v>
      </c>
      <c r="T313" s="507">
        <f t="shared" si="26"/>
        <v>0</v>
      </c>
      <c r="U313" s="505" t="str">
        <f t="shared" si="27"/>
        <v/>
      </c>
      <c r="V313" s="507">
        <f t="shared" si="24"/>
        <v>0</v>
      </c>
      <c r="W313" s="505" t="str">
        <f t="shared" si="25"/>
        <v/>
      </c>
      <c r="X313" s="507">
        <f t="shared" si="28"/>
        <v>0</v>
      </c>
      <c r="Y313" s="505" t="str">
        <f t="shared" si="29"/>
        <v/>
      </c>
      <c r="AA313" s="508"/>
      <c r="AB313" s="508"/>
      <c r="AC313" s="508"/>
      <c r="AD313" s="508"/>
      <c r="AE313" s="508"/>
      <c r="AF313" s="508"/>
      <c r="AG313" s="508"/>
      <c r="AH313" s="508"/>
      <c r="AI313" s="508"/>
      <c r="AJ313" s="508"/>
      <c r="AK313" s="508"/>
    </row>
    <row r="314" spans="1:37" ht="21">
      <c r="A314" s="381" t="s">
        <v>495</v>
      </c>
      <c r="B314" s="412" t="s">
        <v>484</v>
      </c>
      <c r="C314" s="413" t="s">
        <v>1363</v>
      </c>
      <c r="D314" s="413" t="s">
        <v>3138</v>
      </c>
      <c r="E314" s="366" t="s">
        <v>494</v>
      </c>
      <c r="F314" s="366" t="s">
        <v>493</v>
      </c>
      <c r="G314" s="363" t="s">
        <v>333</v>
      </c>
      <c r="H314" s="363" t="s">
        <v>3678</v>
      </c>
      <c r="I314" s="414" t="s">
        <v>496</v>
      </c>
      <c r="J314" s="364" t="s">
        <v>3555</v>
      </c>
      <c r="K314" s="365" t="s">
        <v>3557</v>
      </c>
      <c r="L314" s="398" t="s">
        <v>1380</v>
      </c>
      <c r="N314" s="464">
        <f>[1]pdc2019!$N314</f>
        <v>268329.34000000003</v>
      </c>
      <c r="O314" s="464">
        <f>[1]pdc2019!$O314</f>
        <v>250000</v>
      </c>
      <c r="P314" s="464">
        <f>[1]pdc2019!$P314</f>
        <v>315869.13333333336</v>
      </c>
      <c r="Q314" s="464">
        <f>[1]pdc2019!$V314</f>
        <v>300000</v>
      </c>
      <c r="R314" s="464">
        <f>[1]pdc2019!$AB314</f>
        <v>300000</v>
      </c>
      <c r="S314" s="464">
        <f>[1]pdc2019!$AE314</f>
        <v>300000</v>
      </c>
      <c r="T314" s="507">
        <f t="shared" si="26"/>
        <v>31670.659999999974</v>
      </c>
      <c r="U314" s="505">
        <f t="shared" si="27"/>
        <v>0.11802906085484342</v>
      </c>
      <c r="V314" s="507">
        <f t="shared" si="24"/>
        <v>50000</v>
      </c>
      <c r="W314" s="505">
        <f t="shared" si="25"/>
        <v>0.2</v>
      </c>
      <c r="X314" s="507">
        <f t="shared" si="28"/>
        <v>-15869.13333333336</v>
      </c>
      <c r="Y314" s="505">
        <f t="shared" si="29"/>
        <v>-5.0239582341801127E-2</v>
      </c>
      <c r="AA314" s="508"/>
      <c r="AB314" s="508"/>
      <c r="AC314" s="508"/>
      <c r="AD314" s="508"/>
      <c r="AE314" s="508"/>
      <c r="AF314" s="508"/>
      <c r="AG314" s="508"/>
      <c r="AH314" s="508"/>
      <c r="AI314" s="508"/>
      <c r="AJ314" s="508"/>
      <c r="AK314" s="508"/>
    </row>
    <row r="315" spans="1:37" ht="21">
      <c r="A315" s="404" t="s">
        <v>497</v>
      </c>
      <c r="B315" s="405" t="s">
        <v>484</v>
      </c>
      <c r="C315" s="406" t="s">
        <v>2118</v>
      </c>
      <c r="D315" s="406" t="s">
        <v>3140</v>
      </c>
      <c r="E315" s="362" t="s">
        <v>499</v>
      </c>
      <c r="F315" s="362" t="s">
        <v>498</v>
      </c>
      <c r="G315" s="363"/>
      <c r="H315" s="363"/>
      <c r="I315" s="414"/>
      <c r="J315" s="364"/>
      <c r="K315" s="365"/>
      <c r="N315" s="464">
        <f>[1]pdc2019!$N315</f>
        <v>0</v>
      </c>
      <c r="O315" s="464">
        <f>[1]pdc2019!$O315</f>
        <v>0</v>
      </c>
      <c r="P315" s="464">
        <f>[1]pdc2019!$P315</f>
        <v>0</v>
      </c>
      <c r="Q315" s="464">
        <f>[1]pdc2019!$V315</f>
        <v>0</v>
      </c>
      <c r="R315" s="464">
        <f>[1]pdc2019!$AB315</f>
        <v>0</v>
      </c>
      <c r="S315" s="464">
        <f>[1]pdc2019!$AE315</f>
        <v>0</v>
      </c>
      <c r="T315" s="507">
        <f t="shared" si="26"/>
        <v>0</v>
      </c>
      <c r="U315" s="505" t="str">
        <f t="shared" si="27"/>
        <v/>
      </c>
      <c r="V315" s="507">
        <f t="shared" si="24"/>
        <v>0</v>
      </c>
      <c r="W315" s="505" t="str">
        <f t="shared" si="25"/>
        <v/>
      </c>
      <c r="X315" s="507">
        <f t="shared" si="28"/>
        <v>0</v>
      </c>
      <c r="Y315" s="505" t="str">
        <f t="shared" si="29"/>
        <v/>
      </c>
      <c r="AA315" s="508"/>
      <c r="AB315" s="508"/>
      <c r="AC315" s="508"/>
      <c r="AD315" s="508"/>
      <c r="AE315" s="508"/>
      <c r="AF315" s="508"/>
      <c r="AG315" s="508"/>
      <c r="AH315" s="508"/>
      <c r="AI315" s="508"/>
      <c r="AJ315" s="508"/>
      <c r="AK315" s="508"/>
    </row>
    <row r="316" spans="1:37" ht="21">
      <c r="A316" s="381" t="s">
        <v>500</v>
      </c>
      <c r="B316" s="412" t="s">
        <v>484</v>
      </c>
      <c r="C316" s="413" t="s">
        <v>2118</v>
      </c>
      <c r="D316" s="413" t="s">
        <v>3138</v>
      </c>
      <c r="E316" s="366" t="s">
        <v>499</v>
      </c>
      <c r="F316" s="366" t="s">
        <v>498</v>
      </c>
      <c r="G316" s="363" t="s">
        <v>339</v>
      </c>
      <c r="H316" s="363" t="s">
        <v>3677</v>
      </c>
      <c r="I316" s="414" t="s">
        <v>491</v>
      </c>
      <c r="J316" s="364" t="s">
        <v>3555</v>
      </c>
      <c r="K316" s="365" t="s">
        <v>3557</v>
      </c>
      <c r="L316" s="398" t="s">
        <v>1380</v>
      </c>
      <c r="N316" s="464">
        <f>[1]pdc2019!$N316</f>
        <v>13605.62</v>
      </c>
      <c r="O316" s="464">
        <f>[1]pdc2019!$O316</f>
        <v>30000</v>
      </c>
      <c r="P316" s="464">
        <f>[1]pdc2019!$P316</f>
        <v>4861.7466666666669</v>
      </c>
      <c r="Q316" s="464">
        <f>[1]pdc2019!$V316</f>
        <v>30000</v>
      </c>
      <c r="R316" s="464">
        <f>[1]pdc2019!$AB316</f>
        <v>30000</v>
      </c>
      <c r="S316" s="464">
        <f>[1]pdc2019!$AE316</f>
        <v>30000</v>
      </c>
      <c r="T316" s="507">
        <f t="shared" si="26"/>
        <v>16394.379999999997</v>
      </c>
      <c r="U316" s="505">
        <f t="shared" si="27"/>
        <v>1.2049711810266637</v>
      </c>
      <c r="V316" s="507">
        <f t="shared" si="24"/>
        <v>0</v>
      </c>
      <c r="W316" s="505">
        <f t="shared" si="25"/>
        <v>0</v>
      </c>
      <c r="X316" s="507">
        <f t="shared" si="28"/>
        <v>25138.253333333334</v>
      </c>
      <c r="Y316" s="505">
        <f t="shared" si="29"/>
        <v>5.170621806703215</v>
      </c>
      <c r="AA316" s="508"/>
      <c r="AB316" s="508"/>
      <c r="AC316" s="508"/>
      <c r="AD316" s="508"/>
      <c r="AE316" s="508"/>
      <c r="AF316" s="508"/>
      <c r="AG316" s="508"/>
      <c r="AH316" s="508"/>
      <c r="AI316" s="508"/>
      <c r="AJ316" s="508"/>
      <c r="AK316" s="508"/>
    </row>
    <row r="317" spans="1:37" ht="21">
      <c r="A317" s="404" t="s">
        <v>501</v>
      </c>
      <c r="B317" s="405" t="s">
        <v>484</v>
      </c>
      <c r="C317" s="406" t="s">
        <v>2119</v>
      </c>
      <c r="D317" s="406" t="s">
        <v>3140</v>
      </c>
      <c r="E317" s="362" t="s">
        <v>503</v>
      </c>
      <c r="F317" s="362" t="s">
        <v>502</v>
      </c>
      <c r="G317" s="363"/>
      <c r="H317" s="363"/>
      <c r="I317" s="414"/>
      <c r="J317" s="364"/>
      <c r="K317" s="365"/>
      <c r="N317" s="464">
        <f>[1]pdc2019!$N317</f>
        <v>0</v>
      </c>
      <c r="O317" s="464">
        <f>[1]pdc2019!$O317</f>
        <v>0</v>
      </c>
      <c r="P317" s="464">
        <f>[1]pdc2019!$P317</f>
        <v>0</v>
      </c>
      <c r="Q317" s="464">
        <f>[1]pdc2019!$V317</f>
        <v>0</v>
      </c>
      <c r="R317" s="464">
        <f>[1]pdc2019!$AB317</f>
        <v>0</v>
      </c>
      <c r="S317" s="464">
        <f>[1]pdc2019!$AE317</f>
        <v>0</v>
      </c>
      <c r="T317" s="507">
        <f t="shared" si="26"/>
        <v>0</v>
      </c>
      <c r="U317" s="505" t="str">
        <f t="shared" si="27"/>
        <v/>
      </c>
      <c r="V317" s="507">
        <f t="shared" si="24"/>
        <v>0</v>
      </c>
      <c r="W317" s="505" t="str">
        <f t="shared" si="25"/>
        <v/>
      </c>
      <c r="X317" s="507">
        <f t="shared" si="28"/>
        <v>0</v>
      </c>
      <c r="Y317" s="505" t="str">
        <f t="shared" si="29"/>
        <v/>
      </c>
      <c r="AA317" s="508"/>
      <c r="AB317" s="508"/>
      <c r="AC317" s="508"/>
      <c r="AD317" s="508"/>
      <c r="AE317" s="508"/>
      <c r="AF317" s="508"/>
      <c r="AG317" s="508"/>
      <c r="AH317" s="508"/>
      <c r="AI317" s="508"/>
      <c r="AJ317" s="508"/>
      <c r="AK317" s="508"/>
    </row>
    <row r="318" spans="1:37" ht="21">
      <c r="A318" s="381" t="s">
        <v>504</v>
      </c>
      <c r="B318" s="412" t="s">
        <v>484</v>
      </c>
      <c r="C318" s="413" t="s">
        <v>2119</v>
      </c>
      <c r="D318" s="413" t="s">
        <v>3138</v>
      </c>
      <c r="E318" s="366" t="s">
        <v>503</v>
      </c>
      <c r="F318" s="366" t="s">
        <v>502</v>
      </c>
      <c r="G318" s="363" t="s">
        <v>339</v>
      </c>
      <c r="H318" s="363" t="s">
        <v>3677</v>
      </c>
      <c r="I318" s="414" t="s">
        <v>491</v>
      </c>
      <c r="J318" s="364" t="s">
        <v>3555</v>
      </c>
      <c r="K318" s="365" t="s">
        <v>3557</v>
      </c>
      <c r="L318" s="398" t="s">
        <v>1380</v>
      </c>
      <c r="N318" s="464">
        <f>[1]pdc2019!$N318</f>
        <v>0</v>
      </c>
      <c r="O318" s="464">
        <f>[1]pdc2019!$O318</f>
        <v>0</v>
      </c>
      <c r="P318" s="464">
        <f>[1]pdc2019!$P318</f>
        <v>0</v>
      </c>
      <c r="Q318" s="464">
        <f>[1]pdc2019!$V318</f>
        <v>0</v>
      </c>
      <c r="R318" s="464">
        <f>[1]pdc2019!$AB318</f>
        <v>0</v>
      </c>
      <c r="S318" s="464">
        <f>[1]pdc2019!$AE318</f>
        <v>0</v>
      </c>
      <c r="T318" s="507">
        <f t="shared" si="26"/>
        <v>0</v>
      </c>
      <c r="U318" s="505" t="str">
        <f t="shared" si="27"/>
        <v/>
      </c>
      <c r="V318" s="507">
        <f t="shared" si="24"/>
        <v>0</v>
      </c>
      <c r="W318" s="505" t="str">
        <f t="shared" si="25"/>
        <v/>
      </c>
      <c r="X318" s="507">
        <f t="shared" si="28"/>
        <v>0</v>
      </c>
      <c r="Y318" s="505" t="str">
        <f t="shared" si="29"/>
        <v/>
      </c>
      <c r="AA318" s="508"/>
      <c r="AB318" s="508"/>
      <c r="AC318" s="508"/>
      <c r="AD318" s="508"/>
      <c r="AE318" s="508"/>
      <c r="AF318" s="508"/>
      <c r="AG318" s="508"/>
      <c r="AH318" s="508"/>
      <c r="AI318" s="508"/>
      <c r="AJ318" s="508"/>
      <c r="AK318" s="508"/>
    </row>
    <row r="319" spans="1:37" ht="21">
      <c r="A319" s="381" t="s">
        <v>505</v>
      </c>
      <c r="B319" s="412" t="s">
        <v>484</v>
      </c>
      <c r="C319" s="413" t="s">
        <v>2119</v>
      </c>
      <c r="D319" s="413" t="s">
        <v>3148</v>
      </c>
      <c r="E319" s="366" t="s">
        <v>3679</v>
      </c>
      <c r="F319" s="366" t="s">
        <v>506</v>
      </c>
      <c r="G319" s="363" t="s">
        <v>339</v>
      </c>
      <c r="H319" s="363" t="s">
        <v>3677</v>
      </c>
      <c r="I319" s="414" t="s">
        <v>491</v>
      </c>
      <c r="J319" s="364" t="s">
        <v>3555</v>
      </c>
      <c r="K319" s="365" t="s">
        <v>3557</v>
      </c>
      <c r="L319" s="398" t="s">
        <v>1380</v>
      </c>
      <c r="N319" s="464">
        <f>[1]pdc2019!$N319</f>
        <v>18076.099999999999</v>
      </c>
      <c r="O319" s="464">
        <f>[1]pdc2019!$O319</f>
        <v>25000</v>
      </c>
      <c r="P319" s="464">
        <f>[1]pdc2019!$P319</f>
        <v>25000</v>
      </c>
      <c r="Q319" s="464">
        <f>[1]pdc2019!$V319</f>
        <v>20000</v>
      </c>
      <c r="R319" s="464">
        <f>[1]pdc2019!$AB319</f>
        <v>20000</v>
      </c>
      <c r="S319" s="464">
        <f>[1]pdc2019!$AE319</f>
        <v>20000</v>
      </c>
      <c r="T319" s="507">
        <f t="shared" si="26"/>
        <v>1923.9000000000015</v>
      </c>
      <c r="U319" s="505">
        <f t="shared" si="27"/>
        <v>0.10643335675283948</v>
      </c>
      <c r="V319" s="507">
        <f t="shared" si="24"/>
        <v>-5000</v>
      </c>
      <c r="W319" s="505">
        <f t="shared" si="25"/>
        <v>-0.2</v>
      </c>
      <c r="X319" s="507">
        <f t="shared" si="28"/>
        <v>-5000</v>
      </c>
      <c r="Y319" s="505">
        <f t="shared" si="29"/>
        <v>-0.2</v>
      </c>
      <c r="AA319" s="508"/>
      <c r="AB319" s="508"/>
      <c r="AC319" s="508"/>
      <c r="AD319" s="508"/>
      <c r="AE319" s="508"/>
      <c r="AF319" s="508"/>
      <c r="AG319" s="508"/>
      <c r="AH319" s="508"/>
      <c r="AI319" s="508"/>
      <c r="AJ319" s="508"/>
      <c r="AK319" s="508"/>
    </row>
    <row r="320" spans="1:37" ht="21">
      <c r="A320" s="404" t="s">
        <v>507</v>
      </c>
      <c r="B320" s="405" t="s">
        <v>484</v>
      </c>
      <c r="C320" s="406" t="s">
        <v>2241</v>
      </c>
      <c r="D320" s="406" t="s">
        <v>3140</v>
      </c>
      <c r="E320" s="362" t="s">
        <v>509</v>
      </c>
      <c r="F320" s="362" t="s">
        <v>508</v>
      </c>
      <c r="G320" s="363"/>
      <c r="H320" s="363"/>
      <c r="I320" s="414"/>
      <c r="J320" s="364"/>
      <c r="K320" s="365"/>
      <c r="N320" s="464">
        <f>[1]pdc2019!$N320</f>
        <v>0</v>
      </c>
      <c r="O320" s="464">
        <f>[1]pdc2019!$O320</f>
        <v>0</v>
      </c>
      <c r="P320" s="464">
        <f>[1]pdc2019!$P320</f>
        <v>0</v>
      </c>
      <c r="Q320" s="464">
        <f>[1]pdc2019!$V320</f>
        <v>0</v>
      </c>
      <c r="R320" s="464">
        <f>[1]pdc2019!$AB320</f>
        <v>0</v>
      </c>
      <c r="S320" s="464">
        <f>[1]pdc2019!$AE320</f>
        <v>0</v>
      </c>
      <c r="T320" s="507">
        <f t="shared" si="26"/>
        <v>0</v>
      </c>
      <c r="U320" s="505" t="str">
        <f t="shared" si="27"/>
        <v/>
      </c>
      <c r="V320" s="507">
        <f t="shared" si="24"/>
        <v>0</v>
      </c>
      <c r="W320" s="505" t="str">
        <f t="shared" si="25"/>
        <v/>
      </c>
      <c r="X320" s="507">
        <f t="shared" si="28"/>
        <v>0</v>
      </c>
      <c r="Y320" s="505" t="str">
        <f t="shared" si="29"/>
        <v/>
      </c>
      <c r="AA320" s="508"/>
      <c r="AB320" s="508"/>
      <c r="AC320" s="508"/>
      <c r="AD320" s="508"/>
      <c r="AE320" s="508"/>
      <c r="AF320" s="508"/>
      <c r="AG320" s="508"/>
      <c r="AH320" s="508"/>
      <c r="AI320" s="508"/>
      <c r="AJ320" s="508"/>
      <c r="AK320" s="508"/>
    </row>
    <row r="321" spans="1:37" ht="21">
      <c r="A321" s="381" t="s">
        <v>510</v>
      </c>
      <c r="B321" s="412" t="s">
        <v>484</v>
      </c>
      <c r="C321" s="413" t="s">
        <v>2241</v>
      </c>
      <c r="D321" s="413" t="s">
        <v>3138</v>
      </c>
      <c r="E321" s="366" t="s">
        <v>3721</v>
      </c>
      <c r="F321" s="366" t="s">
        <v>3722</v>
      </c>
      <c r="G321" s="363" t="s">
        <v>339</v>
      </c>
      <c r="H321" s="363" t="s">
        <v>3677</v>
      </c>
      <c r="I321" s="414" t="s">
        <v>491</v>
      </c>
      <c r="J321" s="364" t="s">
        <v>3555</v>
      </c>
      <c r="K321" s="365" t="s">
        <v>3557</v>
      </c>
      <c r="L321" s="398" t="s">
        <v>1380</v>
      </c>
      <c r="N321" s="464">
        <f>[1]pdc2019!$N321</f>
        <v>680420.28</v>
      </c>
      <c r="O321" s="464">
        <f>[1]pdc2019!$O321</f>
        <v>450000</v>
      </c>
      <c r="P321" s="464">
        <f>[1]pdc2019!$P321</f>
        <v>447149</v>
      </c>
      <c r="Q321" s="464">
        <f>[1]pdc2019!$V321</f>
        <v>200000</v>
      </c>
      <c r="R321" s="464">
        <f>[1]pdc2019!$AB321</f>
        <v>200000</v>
      </c>
      <c r="S321" s="464">
        <f>[1]pdc2019!$AE321</f>
        <v>200000</v>
      </c>
      <c r="T321" s="507">
        <f t="shared" si="26"/>
        <v>-480420.28</v>
      </c>
      <c r="U321" s="505">
        <f t="shared" si="27"/>
        <v>-0.70606402266552082</v>
      </c>
      <c r="V321" s="507">
        <f t="shared" si="24"/>
        <v>-250000</v>
      </c>
      <c r="W321" s="505">
        <f t="shared" si="25"/>
        <v>-0.55555555555555558</v>
      </c>
      <c r="X321" s="507">
        <f t="shared" si="28"/>
        <v>-247149</v>
      </c>
      <c r="Y321" s="505">
        <f t="shared" si="29"/>
        <v>-0.55272179966856683</v>
      </c>
      <c r="AA321" s="508"/>
      <c r="AB321" s="508"/>
      <c r="AC321" s="508"/>
      <c r="AD321" s="508"/>
      <c r="AE321" s="508"/>
      <c r="AF321" s="508"/>
      <c r="AG321" s="508"/>
      <c r="AH321" s="508"/>
      <c r="AI321" s="508"/>
      <c r="AJ321" s="508"/>
      <c r="AK321" s="508"/>
    </row>
    <row r="322" spans="1:37" ht="21">
      <c r="A322" s="381" t="s">
        <v>3713</v>
      </c>
      <c r="B322" s="412" t="s">
        <v>484</v>
      </c>
      <c r="C322" s="413" t="s">
        <v>2241</v>
      </c>
      <c r="D322" s="413" t="s">
        <v>3148</v>
      </c>
      <c r="E322" s="366" t="s">
        <v>3714</v>
      </c>
      <c r="F322" s="366" t="s">
        <v>3715</v>
      </c>
      <c r="G322" s="363" t="s">
        <v>333</v>
      </c>
      <c r="H322" s="363" t="s">
        <v>3678</v>
      </c>
      <c r="I322" s="414" t="s">
        <v>496</v>
      </c>
      <c r="J322" s="364" t="s">
        <v>3555</v>
      </c>
      <c r="K322" s="365" t="s">
        <v>3716</v>
      </c>
      <c r="L322" s="398" t="s">
        <v>1380</v>
      </c>
      <c r="N322" s="464">
        <f>[1]pdc2019!$N322</f>
        <v>25695.33</v>
      </c>
      <c r="O322" s="464">
        <f>[1]pdc2019!$O322</f>
        <v>30000</v>
      </c>
      <c r="P322" s="464">
        <f>[1]pdc2019!$P322</f>
        <v>37180.653333333335</v>
      </c>
      <c r="Q322" s="464">
        <f>[1]pdc2019!$V322</f>
        <v>30000</v>
      </c>
      <c r="R322" s="464">
        <f>[1]pdc2019!$AB322</f>
        <v>30000</v>
      </c>
      <c r="S322" s="464">
        <f>[1]pdc2019!$AE322</f>
        <v>30000</v>
      </c>
      <c r="T322" s="507">
        <f t="shared" si="26"/>
        <v>4304.6699999999983</v>
      </c>
      <c r="U322" s="505">
        <f t="shared" si="27"/>
        <v>0.16752732889595107</v>
      </c>
      <c r="V322" s="507">
        <f t="shared" si="24"/>
        <v>0</v>
      </c>
      <c r="W322" s="505">
        <f t="shared" si="25"/>
        <v>0</v>
      </c>
      <c r="X322" s="507">
        <f t="shared" si="28"/>
        <v>-7180.6533333333355</v>
      </c>
      <c r="Y322" s="505">
        <f t="shared" si="29"/>
        <v>-0.1931287562097708</v>
      </c>
      <c r="AA322" s="508"/>
      <c r="AB322" s="508"/>
      <c r="AC322" s="508"/>
      <c r="AD322" s="508"/>
      <c r="AE322" s="508"/>
      <c r="AF322" s="508"/>
      <c r="AG322" s="508"/>
      <c r="AH322" s="508"/>
      <c r="AI322" s="508"/>
      <c r="AJ322" s="508"/>
      <c r="AK322" s="508"/>
    </row>
    <row r="323" spans="1:37" ht="21">
      <c r="A323" s="404" t="s">
        <v>511</v>
      </c>
      <c r="B323" s="405" t="s">
        <v>484</v>
      </c>
      <c r="C323" s="406" t="s">
        <v>2728</v>
      </c>
      <c r="D323" s="406" t="s">
        <v>3140</v>
      </c>
      <c r="E323" s="362" t="s">
        <v>513</v>
      </c>
      <c r="F323" s="362" t="s">
        <v>512</v>
      </c>
      <c r="G323" s="363"/>
      <c r="H323" s="363"/>
      <c r="I323" s="414"/>
      <c r="J323" s="364"/>
      <c r="K323" s="365"/>
      <c r="N323" s="464">
        <f>[1]pdc2019!$N323</f>
        <v>0</v>
      </c>
      <c r="O323" s="464">
        <f>[1]pdc2019!$O323</f>
        <v>0</v>
      </c>
      <c r="P323" s="464">
        <f>[1]pdc2019!$P323</f>
        <v>0</v>
      </c>
      <c r="Q323" s="464">
        <f>[1]pdc2019!$V323</f>
        <v>0</v>
      </c>
      <c r="R323" s="464">
        <f>[1]pdc2019!$AB323</f>
        <v>0</v>
      </c>
      <c r="S323" s="464">
        <f>[1]pdc2019!$AE323</f>
        <v>0</v>
      </c>
      <c r="T323" s="507">
        <f t="shared" si="26"/>
        <v>0</v>
      </c>
      <c r="U323" s="505" t="str">
        <f t="shared" si="27"/>
        <v/>
      </c>
      <c r="V323" s="507">
        <f t="shared" si="24"/>
        <v>0</v>
      </c>
      <c r="W323" s="505" t="str">
        <f t="shared" si="25"/>
        <v/>
      </c>
      <c r="X323" s="507">
        <f t="shared" si="28"/>
        <v>0</v>
      </c>
      <c r="Y323" s="505" t="str">
        <f t="shared" si="29"/>
        <v/>
      </c>
      <c r="AA323" s="508"/>
      <c r="AB323" s="508"/>
      <c r="AC323" s="508"/>
      <c r="AD323" s="508"/>
      <c r="AE323" s="508"/>
      <c r="AF323" s="508"/>
      <c r="AG323" s="508"/>
      <c r="AH323" s="508"/>
      <c r="AI323" s="508"/>
      <c r="AJ323" s="508"/>
      <c r="AK323" s="508"/>
    </row>
    <row r="324" spans="1:37" ht="21">
      <c r="A324" s="381" t="s">
        <v>514</v>
      </c>
      <c r="B324" s="412" t="s">
        <v>484</v>
      </c>
      <c r="C324" s="413" t="s">
        <v>2728</v>
      </c>
      <c r="D324" s="413" t="s">
        <v>3138</v>
      </c>
      <c r="E324" s="366" t="s">
        <v>513</v>
      </c>
      <c r="F324" s="366" t="s">
        <v>512</v>
      </c>
      <c r="G324" s="363" t="s">
        <v>339</v>
      </c>
      <c r="H324" s="363" t="s">
        <v>3677</v>
      </c>
      <c r="I324" s="414" t="s">
        <v>491</v>
      </c>
      <c r="J324" s="364" t="s">
        <v>3555</v>
      </c>
      <c r="K324" s="365" t="s">
        <v>3557</v>
      </c>
      <c r="L324" s="398" t="s">
        <v>2095</v>
      </c>
      <c r="N324" s="464">
        <f>[1]pdc2019!$N324</f>
        <v>1651361.14</v>
      </c>
      <c r="O324" s="464">
        <f>[1]pdc2019!$O324</f>
        <v>2300000</v>
      </c>
      <c r="P324" s="464">
        <f>[1]pdc2019!$P324</f>
        <v>1704589.4533333334</v>
      </c>
      <c r="Q324" s="464">
        <f>[1]pdc2019!$V324</f>
        <v>2300000</v>
      </c>
      <c r="R324" s="464">
        <f>[1]pdc2019!$AB324</f>
        <v>2400000</v>
      </c>
      <c r="S324" s="464">
        <f>[1]pdc2019!$AE324</f>
        <v>2400000</v>
      </c>
      <c r="T324" s="507">
        <f t="shared" si="26"/>
        <v>648638.8600000001</v>
      </c>
      <c r="U324" s="505">
        <f t="shared" si="27"/>
        <v>0.3927904346834758</v>
      </c>
      <c r="V324" s="507">
        <f t="shared" si="24"/>
        <v>0</v>
      </c>
      <c r="W324" s="505">
        <f t="shared" si="25"/>
        <v>0</v>
      </c>
      <c r="X324" s="507">
        <f t="shared" si="28"/>
        <v>595410.54666666663</v>
      </c>
      <c r="Y324" s="505">
        <f t="shared" si="29"/>
        <v>0.3492985044007742</v>
      </c>
      <c r="AA324" s="508"/>
      <c r="AB324" s="508"/>
      <c r="AC324" s="508"/>
      <c r="AD324" s="508"/>
      <c r="AE324" s="508"/>
      <c r="AF324" s="508"/>
      <c r="AG324" s="508"/>
      <c r="AH324" s="508"/>
      <c r="AI324" s="508"/>
      <c r="AJ324" s="508"/>
      <c r="AK324" s="508"/>
    </row>
    <row r="325" spans="1:37" ht="31.5">
      <c r="A325" s="404" t="s">
        <v>515</v>
      </c>
      <c r="B325" s="405" t="s">
        <v>484</v>
      </c>
      <c r="C325" s="406" t="s">
        <v>3142</v>
      </c>
      <c r="D325" s="406" t="s">
        <v>3140</v>
      </c>
      <c r="E325" s="362" t="s">
        <v>1392</v>
      </c>
      <c r="F325" s="362" t="s">
        <v>516</v>
      </c>
      <c r="G325" s="363"/>
      <c r="H325" s="363"/>
      <c r="I325" s="414"/>
      <c r="J325" s="364"/>
      <c r="K325" s="365"/>
      <c r="N325" s="464">
        <f>[1]pdc2019!$N325</f>
        <v>0</v>
      </c>
      <c r="O325" s="464">
        <f>[1]pdc2019!$O325</f>
        <v>0</v>
      </c>
      <c r="P325" s="464">
        <f>[1]pdc2019!$P325</f>
        <v>0</v>
      </c>
      <c r="Q325" s="464">
        <f>[1]pdc2019!$V325</f>
        <v>0</v>
      </c>
      <c r="R325" s="464">
        <f>[1]pdc2019!$AB325</f>
        <v>0</v>
      </c>
      <c r="S325" s="464">
        <f>[1]pdc2019!$AE325</f>
        <v>0</v>
      </c>
      <c r="T325" s="507">
        <f t="shared" si="26"/>
        <v>0</v>
      </c>
      <c r="U325" s="505" t="str">
        <f t="shared" si="27"/>
        <v/>
      </c>
      <c r="V325" s="507">
        <f t="shared" si="24"/>
        <v>0</v>
      </c>
      <c r="W325" s="505" t="str">
        <f t="shared" si="25"/>
        <v/>
      </c>
      <c r="X325" s="507">
        <f t="shared" si="28"/>
        <v>0</v>
      </c>
      <c r="Y325" s="505" t="str">
        <f t="shared" si="29"/>
        <v/>
      </c>
      <c r="AA325" s="508"/>
      <c r="AB325" s="508"/>
      <c r="AC325" s="508"/>
      <c r="AD325" s="508"/>
      <c r="AE325" s="508"/>
      <c r="AF325" s="508"/>
      <c r="AG325" s="508"/>
      <c r="AH325" s="508"/>
      <c r="AI325" s="508"/>
      <c r="AJ325" s="508"/>
      <c r="AK325" s="508"/>
    </row>
    <row r="326" spans="1:37" ht="31.5">
      <c r="A326" s="381" t="s">
        <v>1393</v>
      </c>
      <c r="B326" s="412" t="s">
        <v>484</v>
      </c>
      <c r="C326" s="413" t="s">
        <v>3142</v>
      </c>
      <c r="D326" s="413" t="s">
        <v>3138</v>
      </c>
      <c r="E326" s="366" t="s">
        <v>1392</v>
      </c>
      <c r="F326" s="366" t="s">
        <v>516</v>
      </c>
      <c r="G326" s="363" t="s">
        <v>339</v>
      </c>
      <c r="H326" s="363" t="s">
        <v>3677</v>
      </c>
      <c r="I326" s="414" t="s">
        <v>491</v>
      </c>
      <c r="J326" s="364" t="s">
        <v>3555</v>
      </c>
      <c r="K326" s="365" t="s">
        <v>3557</v>
      </c>
      <c r="L326" s="398" t="s">
        <v>1380</v>
      </c>
      <c r="N326" s="464">
        <f>[1]pdc2019!$N326</f>
        <v>0</v>
      </c>
      <c r="O326" s="464">
        <f>[1]pdc2019!$O326</f>
        <v>0</v>
      </c>
      <c r="P326" s="464">
        <f>[1]pdc2019!$P326</f>
        <v>0</v>
      </c>
      <c r="Q326" s="464">
        <f>[1]pdc2019!$V326</f>
        <v>0</v>
      </c>
      <c r="R326" s="464">
        <f>[1]pdc2019!$AB326</f>
        <v>0</v>
      </c>
      <c r="S326" s="464">
        <f>[1]pdc2019!$AE326</f>
        <v>0</v>
      </c>
      <c r="T326" s="507">
        <f t="shared" si="26"/>
        <v>0</v>
      </c>
      <c r="U326" s="505" t="str">
        <f t="shared" si="27"/>
        <v/>
      </c>
      <c r="V326" s="507">
        <f t="shared" si="24"/>
        <v>0</v>
      </c>
      <c r="W326" s="505" t="str">
        <f t="shared" si="25"/>
        <v/>
      </c>
      <c r="X326" s="507">
        <f t="shared" si="28"/>
        <v>0</v>
      </c>
      <c r="Y326" s="505" t="str">
        <f t="shared" si="29"/>
        <v/>
      </c>
      <c r="AA326" s="508"/>
      <c r="AB326" s="508"/>
      <c r="AC326" s="508"/>
      <c r="AD326" s="508"/>
      <c r="AE326" s="508"/>
      <c r="AF326" s="508"/>
      <c r="AG326" s="508"/>
      <c r="AH326" s="508"/>
      <c r="AI326" s="508"/>
      <c r="AJ326" s="508"/>
      <c r="AK326" s="508"/>
    </row>
    <row r="327" spans="1:37" ht="21">
      <c r="A327" s="404" t="s">
        <v>1394</v>
      </c>
      <c r="B327" s="405" t="s">
        <v>484</v>
      </c>
      <c r="C327" s="406" t="s">
        <v>3375</v>
      </c>
      <c r="D327" s="406" t="s">
        <v>3140</v>
      </c>
      <c r="E327" s="362" t="s">
        <v>1396</v>
      </c>
      <c r="F327" s="362" t="s">
        <v>1395</v>
      </c>
      <c r="G327" s="363"/>
      <c r="H327" s="363"/>
      <c r="I327" s="414"/>
      <c r="J327" s="364"/>
      <c r="K327" s="365"/>
      <c r="N327" s="464">
        <f>[1]pdc2019!$N327</f>
        <v>0</v>
      </c>
      <c r="O327" s="464">
        <f>[1]pdc2019!$O327</f>
        <v>0</v>
      </c>
      <c r="P327" s="464">
        <f>[1]pdc2019!$P327</f>
        <v>0</v>
      </c>
      <c r="Q327" s="464">
        <f>[1]pdc2019!$V327</f>
        <v>0</v>
      </c>
      <c r="R327" s="464">
        <f>[1]pdc2019!$AB327</f>
        <v>0</v>
      </c>
      <c r="S327" s="464">
        <f>[1]pdc2019!$AE327</f>
        <v>0</v>
      </c>
      <c r="T327" s="507">
        <f t="shared" si="26"/>
        <v>0</v>
      </c>
      <c r="U327" s="505" t="str">
        <f t="shared" si="27"/>
        <v/>
      </c>
      <c r="V327" s="507">
        <f t="shared" si="24"/>
        <v>0</v>
      </c>
      <c r="W327" s="505" t="str">
        <f t="shared" si="25"/>
        <v/>
      </c>
      <c r="X327" s="507">
        <f t="shared" si="28"/>
        <v>0</v>
      </c>
      <c r="Y327" s="505" t="str">
        <f t="shared" si="29"/>
        <v/>
      </c>
      <c r="AA327" s="508"/>
      <c r="AB327" s="508"/>
      <c r="AC327" s="508"/>
      <c r="AD327" s="508"/>
      <c r="AE327" s="508"/>
      <c r="AF327" s="508"/>
      <c r="AG327" s="508"/>
      <c r="AH327" s="508"/>
      <c r="AI327" s="508"/>
      <c r="AJ327" s="508"/>
      <c r="AK327" s="508"/>
    </row>
    <row r="328" spans="1:37">
      <c r="A328" s="381" t="s">
        <v>1397</v>
      </c>
      <c r="B328" s="412" t="s">
        <v>484</v>
      </c>
      <c r="C328" s="413" t="s">
        <v>3375</v>
      </c>
      <c r="D328" s="413" t="s">
        <v>3138</v>
      </c>
      <c r="E328" s="366" t="s">
        <v>1396</v>
      </c>
      <c r="F328" s="366" t="s">
        <v>1395</v>
      </c>
      <c r="G328" s="363" t="s">
        <v>339</v>
      </c>
      <c r="H328" s="363" t="s">
        <v>3677</v>
      </c>
      <c r="I328" s="414" t="s">
        <v>491</v>
      </c>
      <c r="J328" s="364" t="s">
        <v>3555</v>
      </c>
      <c r="K328" s="365" t="s">
        <v>3557</v>
      </c>
      <c r="L328" s="398" t="s">
        <v>1380</v>
      </c>
      <c r="N328" s="464">
        <f>[1]pdc2019!$N328</f>
        <v>0</v>
      </c>
      <c r="O328" s="464">
        <f>[1]pdc2019!$O328</f>
        <v>0</v>
      </c>
      <c r="P328" s="464">
        <f>[1]pdc2019!$P328</f>
        <v>0</v>
      </c>
      <c r="Q328" s="464">
        <f>[1]pdc2019!$V328</f>
        <v>0</v>
      </c>
      <c r="R328" s="464">
        <f>[1]pdc2019!$AB328</f>
        <v>0</v>
      </c>
      <c r="S328" s="464">
        <f>[1]pdc2019!$AE328</f>
        <v>0</v>
      </c>
      <c r="T328" s="507">
        <f t="shared" si="26"/>
        <v>0</v>
      </c>
      <c r="U328" s="505" t="str">
        <f t="shared" si="27"/>
        <v/>
      </c>
      <c r="V328" s="507">
        <f t="shared" si="24"/>
        <v>0</v>
      </c>
      <c r="W328" s="505" t="str">
        <f t="shared" si="25"/>
        <v/>
      </c>
      <c r="X328" s="507">
        <f t="shared" si="28"/>
        <v>0</v>
      </c>
      <c r="Y328" s="505" t="str">
        <f t="shared" si="29"/>
        <v/>
      </c>
      <c r="AA328" s="508"/>
      <c r="AB328" s="508"/>
      <c r="AC328" s="508"/>
      <c r="AD328" s="508"/>
      <c r="AE328" s="508"/>
      <c r="AF328" s="508"/>
      <c r="AG328" s="508"/>
      <c r="AH328" s="508"/>
      <c r="AI328" s="508"/>
      <c r="AJ328" s="508"/>
      <c r="AK328" s="508"/>
    </row>
    <row r="329" spans="1:37" ht="21">
      <c r="A329" s="404" t="s">
        <v>1398</v>
      </c>
      <c r="B329" s="405" t="s">
        <v>484</v>
      </c>
      <c r="C329" s="406" t="s">
        <v>2340</v>
      </c>
      <c r="D329" s="406" t="s">
        <v>3140</v>
      </c>
      <c r="E329" s="362" t="s">
        <v>1400</v>
      </c>
      <c r="F329" s="362" t="s">
        <v>1399</v>
      </c>
      <c r="G329" s="363"/>
      <c r="H329" s="363"/>
      <c r="I329" s="414"/>
      <c r="J329" s="364"/>
      <c r="K329" s="365"/>
      <c r="N329" s="464">
        <f>[1]pdc2019!$N329</f>
        <v>0</v>
      </c>
      <c r="O329" s="464">
        <f>[1]pdc2019!$O329</f>
        <v>0</v>
      </c>
      <c r="P329" s="464">
        <f>[1]pdc2019!$P329</f>
        <v>0</v>
      </c>
      <c r="Q329" s="464">
        <f>[1]pdc2019!$V329</f>
        <v>0</v>
      </c>
      <c r="R329" s="464">
        <f>[1]pdc2019!$AB329</f>
        <v>0</v>
      </c>
      <c r="S329" s="464">
        <f>[1]pdc2019!$AE329</f>
        <v>0</v>
      </c>
      <c r="T329" s="507">
        <f t="shared" si="26"/>
        <v>0</v>
      </c>
      <c r="U329" s="505" t="str">
        <f t="shared" si="27"/>
        <v/>
      </c>
      <c r="V329" s="507">
        <f t="shared" si="24"/>
        <v>0</v>
      </c>
      <c r="W329" s="505" t="str">
        <f t="shared" si="25"/>
        <v/>
      </c>
      <c r="X329" s="507">
        <f t="shared" si="28"/>
        <v>0</v>
      </c>
      <c r="Y329" s="505" t="str">
        <f t="shared" si="29"/>
        <v/>
      </c>
      <c r="AA329" s="508"/>
      <c r="AB329" s="508"/>
      <c r="AC329" s="508"/>
      <c r="AD329" s="508"/>
      <c r="AE329" s="508"/>
      <c r="AF329" s="508"/>
      <c r="AG329" s="508"/>
      <c r="AH329" s="508"/>
      <c r="AI329" s="508"/>
      <c r="AJ329" s="508"/>
      <c r="AK329" s="508"/>
    </row>
    <row r="330" spans="1:37">
      <c r="A330" s="381" t="s">
        <v>1401</v>
      </c>
      <c r="B330" s="412" t="s">
        <v>484</v>
      </c>
      <c r="C330" s="413" t="s">
        <v>2340</v>
      </c>
      <c r="D330" s="413" t="s">
        <v>3138</v>
      </c>
      <c r="E330" s="366" t="s">
        <v>5340</v>
      </c>
      <c r="F330" s="414" t="s">
        <v>5222</v>
      </c>
      <c r="G330" s="363" t="s">
        <v>331</v>
      </c>
      <c r="H330" s="363" t="s">
        <v>3680</v>
      </c>
      <c r="I330" s="414" t="s">
        <v>1402</v>
      </c>
      <c r="J330" s="364" t="s">
        <v>3555</v>
      </c>
      <c r="K330" s="365" t="s">
        <v>3557</v>
      </c>
      <c r="L330" s="398" t="s">
        <v>1380</v>
      </c>
      <c r="N330" s="464">
        <f>[1]pdc2019!$N330</f>
        <v>99584.95</v>
      </c>
      <c r="O330" s="464">
        <f>[1]pdc2019!$O330</f>
        <v>50000</v>
      </c>
      <c r="P330" s="464">
        <f>[1]pdc2019!$P330</f>
        <v>33628.333333333336</v>
      </c>
      <c r="Q330" s="464">
        <f>[1]pdc2019!$V330</f>
        <v>50000</v>
      </c>
      <c r="R330" s="464">
        <f>[1]pdc2019!$AB330</f>
        <v>50000</v>
      </c>
      <c r="S330" s="464">
        <f>[1]pdc2019!$AE330</f>
        <v>50000</v>
      </c>
      <c r="T330" s="507">
        <f t="shared" si="26"/>
        <v>-49584.95</v>
      </c>
      <c r="U330" s="505">
        <f t="shared" si="27"/>
        <v>-0.49791610077627191</v>
      </c>
      <c r="V330" s="507">
        <f t="shared" si="24"/>
        <v>0</v>
      </c>
      <c r="W330" s="505">
        <f t="shared" si="25"/>
        <v>0</v>
      </c>
      <c r="X330" s="507">
        <f t="shared" si="28"/>
        <v>16371.666666666664</v>
      </c>
      <c r="Y330" s="505">
        <f t="shared" si="29"/>
        <v>0.48684145313971344</v>
      </c>
      <c r="AA330" s="508"/>
      <c r="AB330" s="508"/>
      <c r="AC330" s="508"/>
      <c r="AD330" s="508"/>
      <c r="AE330" s="508"/>
      <c r="AF330" s="508"/>
      <c r="AG330" s="508"/>
      <c r="AH330" s="508"/>
      <c r="AI330" s="508"/>
      <c r="AJ330" s="508"/>
      <c r="AK330" s="508"/>
    </row>
    <row r="331" spans="1:37" ht="21">
      <c r="A331" s="381" t="s">
        <v>3681</v>
      </c>
      <c r="B331" s="412" t="s">
        <v>484</v>
      </c>
      <c r="C331" s="413" t="s">
        <v>2340</v>
      </c>
      <c r="D331" s="413" t="s">
        <v>3148</v>
      </c>
      <c r="E331" s="366" t="s">
        <v>5341</v>
      </c>
      <c r="F331" s="414" t="s">
        <v>5223</v>
      </c>
      <c r="G331" s="363" t="s">
        <v>339</v>
      </c>
      <c r="H331" s="363" t="s">
        <v>3677</v>
      </c>
      <c r="I331" s="414" t="s">
        <v>491</v>
      </c>
      <c r="J331" s="364" t="s">
        <v>3555</v>
      </c>
      <c r="K331" s="365" t="s">
        <v>3557</v>
      </c>
      <c r="L331" s="398" t="s">
        <v>1380</v>
      </c>
      <c r="N331" s="464">
        <f>[1]pdc2019!$N331</f>
        <v>0</v>
      </c>
      <c r="O331" s="464">
        <f>[1]pdc2019!$O331</f>
        <v>0</v>
      </c>
      <c r="P331" s="464">
        <f>[1]pdc2019!$P331</f>
        <v>0</v>
      </c>
      <c r="Q331" s="464">
        <f>[1]pdc2019!$V331</f>
        <v>0</v>
      </c>
      <c r="R331" s="464">
        <f>[1]pdc2019!$AB331</f>
        <v>0</v>
      </c>
      <c r="S331" s="464">
        <f>[1]pdc2019!$AE331</f>
        <v>0</v>
      </c>
      <c r="T331" s="507">
        <f t="shared" si="26"/>
        <v>0</v>
      </c>
      <c r="U331" s="505" t="str">
        <f t="shared" si="27"/>
        <v/>
      </c>
      <c r="V331" s="507">
        <f t="shared" si="24"/>
        <v>0</v>
      </c>
      <c r="W331" s="505" t="str">
        <f t="shared" si="25"/>
        <v/>
      </c>
      <c r="X331" s="507">
        <f t="shared" si="28"/>
        <v>0</v>
      </c>
      <c r="Y331" s="505" t="str">
        <f t="shared" si="29"/>
        <v/>
      </c>
      <c r="AA331" s="508"/>
      <c r="AB331" s="508"/>
      <c r="AC331" s="508"/>
      <c r="AD331" s="508"/>
      <c r="AE331" s="508"/>
      <c r="AF331" s="508"/>
      <c r="AG331" s="508"/>
      <c r="AH331" s="508"/>
      <c r="AI331" s="508"/>
      <c r="AJ331" s="508"/>
      <c r="AK331" s="508"/>
    </row>
    <row r="332" spans="1:37" ht="21">
      <c r="A332" s="404" t="s">
        <v>1403</v>
      </c>
      <c r="B332" s="405" t="s">
        <v>484</v>
      </c>
      <c r="C332" s="406" t="s">
        <v>2342</v>
      </c>
      <c r="D332" s="406" t="s">
        <v>3140</v>
      </c>
      <c r="E332" s="362" t="s">
        <v>1405</v>
      </c>
      <c r="F332" s="362" t="s">
        <v>1404</v>
      </c>
      <c r="G332" s="363"/>
      <c r="H332" s="363"/>
      <c r="I332" s="414"/>
      <c r="J332" s="364"/>
      <c r="K332" s="365"/>
      <c r="N332" s="464">
        <f>[1]pdc2019!$N332</f>
        <v>0</v>
      </c>
      <c r="O332" s="464">
        <f>[1]pdc2019!$O332</f>
        <v>0</v>
      </c>
      <c r="P332" s="464">
        <f>[1]pdc2019!$P332</f>
        <v>0</v>
      </c>
      <c r="Q332" s="464">
        <f>[1]pdc2019!$V332</f>
        <v>0</v>
      </c>
      <c r="R332" s="464">
        <f>[1]pdc2019!$AB332</f>
        <v>0</v>
      </c>
      <c r="S332" s="464">
        <f>[1]pdc2019!$AE332</f>
        <v>0</v>
      </c>
      <c r="T332" s="507">
        <f t="shared" si="26"/>
        <v>0</v>
      </c>
      <c r="U332" s="505" t="str">
        <f t="shared" si="27"/>
        <v/>
      </c>
      <c r="V332" s="507">
        <f t="shared" si="24"/>
        <v>0</v>
      </c>
      <c r="W332" s="505" t="str">
        <f t="shared" si="25"/>
        <v/>
      </c>
      <c r="X332" s="507">
        <f t="shared" si="28"/>
        <v>0</v>
      </c>
      <c r="Y332" s="505" t="str">
        <f t="shared" si="29"/>
        <v/>
      </c>
      <c r="AA332" s="508"/>
      <c r="AB332" s="508"/>
      <c r="AC332" s="508"/>
      <c r="AD332" s="508"/>
      <c r="AE332" s="508"/>
      <c r="AF332" s="508"/>
      <c r="AG332" s="508"/>
      <c r="AH332" s="508"/>
      <c r="AI332" s="508"/>
      <c r="AJ332" s="508"/>
      <c r="AK332" s="508"/>
    </row>
    <row r="333" spans="1:37">
      <c r="A333" s="381" t="s">
        <v>1406</v>
      </c>
      <c r="B333" s="412" t="s">
        <v>484</v>
      </c>
      <c r="C333" s="413" t="s">
        <v>2342</v>
      </c>
      <c r="D333" s="413" t="s">
        <v>3138</v>
      </c>
      <c r="E333" s="366" t="s">
        <v>1405</v>
      </c>
      <c r="F333" s="366" t="s">
        <v>1404</v>
      </c>
      <c r="G333" s="363" t="s">
        <v>339</v>
      </c>
      <c r="H333" s="363" t="s">
        <v>3677</v>
      </c>
      <c r="I333" s="414" t="s">
        <v>491</v>
      </c>
      <c r="J333" s="364" t="s">
        <v>3555</v>
      </c>
      <c r="K333" s="365" t="s">
        <v>3557</v>
      </c>
      <c r="L333" s="398" t="s">
        <v>1380</v>
      </c>
      <c r="N333" s="464">
        <f>[1]pdc2019!$N333</f>
        <v>200234.34</v>
      </c>
      <c r="O333" s="464">
        <f>[1]pdc2019!$O333</f>
        <v>166000</v>
      </c>
      <c r="P333" s="464">
        <f>[1]pdc2019!$P333</f>
        <v>205738.58666666667</v>
      </c>
      <c r="Q333" s="464">
        <f>[1]pdc2019!$V333</f>
        <v>166000</v>
      </c>
      <c r="R333" s="464">
        <f>[1]pdc2019!$AB333</f>
        <v>170000</v>
      </c>
      <c r="S333" s="464">
        <f>[1]pdc2019!$AE333</f>
        <v>170000</v>
      </c>
      <c r="T333" s="507">
        <f t="shared" si="26"/>
        <v>-34234.339999999997</v>
      </c>
      <c r="U333" s="505">
        <f t="shared" si="27"/>
        <v>-0.17097137284244049</v>
      </c>
      <c r="V333" s="507">
        <f t="shared" si="24"/>
        <v>0</v>
      </c>
      <c r="W333" s="505">
        <f t="shared" si="25"/>
        <v>0</v>
      </c>
      <c r="X333" s="507">
        <f t="shared" si="28"/>
        <v>-39738.58666666667</v>
      </c>
      <c r="Y333" s="505">
        <f t="shared" si="29"/>
        <v>-0.19315086834464501</v>
      </c>
      <c r="AA333" s="508"/>
      <c r="AB333" s="508"/>
      <c r="AC333" s="508"/>
      <c r="AD333" s="508"/>
      <c r="AE333" s="508"/>
      <c r="AF333" s="508"/>
      <c r="AG333" s="508"/>
      <c r="AH333" s="508"/>
      <c r="AI333" s="508"/>
      <c r="AJ333" s="508"/>
      <c r="AK333" s="508"/>
    </row>
    <row r="334" spans="1:37" ht="31.5">
      <c r="A334" s="404" t="s">
        <v>4333</v>
      </c>
      <c r="B334" s="405" t="s">
        <v>484</v>
      </c>
      <c r="C334" s="406" t="s">
        <v>4334</v>
      </c>
      <c r="D334" s="406" t="s">
        <v>3140</v>
      </c>
      <c r="E334" s="362" t="s">
        <v>4335</v>
      </c>
      <c r="F334" s="362" t="s">
        <v>4336</v>
      </c>
      <c r="G334" s="363"/>
      <c r="H334" s="363"/>
      <c r="I334" s="414"/>
      <c r="J334" s="364"/>
      <c r="K334" s="365"/>
      <c r="N334" s="464">
        <f>[1]pdc2019!$N334</f>
        <v>0</v>
      </c>
      <c r="O334" s="464">
        <f>[1]pdc2019!$O334</f>
        <v>0</v>
      </c>
      <c r="P334" s="464">
        <f>[1]pdc2019!$P334</f>
        <v>0</v>
      </c>
      <c r="Q334" s="464">
        <f>[1]pdc2019!$V334</f>
        <v>0</v>
      </c>
      <c r="R334" s="464">
        <f>[1]pdc2019!$AB334</f>
        <v>0</v>
      </c>
      <c r="S334" s="464">
        <f>[1]pdc2019!$AE334</f>
        <v>0</v>
      </c>
      <c r="T334" s="507">
        <f t="shared" si="26"/>
        <v>0</v>
      </c>
      <c r="U334" s="505" t="str">
        <f t="shared" si="27"/>
        <v/>
      </c>
      <c r="V334" s="507">
        <f t="shared" si="24"/>
        <v>0</v>
      </c>
      <c r="W334" s="505" t="str">
        <f t="shared" si="25"/>
        <v/>
      </c>
      <c r="X334" s="507">
        <f t="shared" si="28"/>
        <v>0</v>
      </c>
      <c r="Y334" s="505" t="str">
        <f t="shared" si="29"/>
        <v/>
      </c>
      <c r="AA334" s="508"/>
      <c r="AB334" s="508"/>
      <c r="AC334" s="508"/>
      <c r="AD334" s="508"/>
      <c r="AE334" s="508"/>
      <c r="AF334" s="508"/>
      <c r="AG334" s="508"/>
      <c r="AH334" s="508"/>
      <c r="AI334" s="508"/>
      <c r="AJ334" s="508"/>
      <c r="AK334" s="508"/>
    </row>
    <row r="335" spans="1:37" ht="21">
      <c r="A335" s="381" t="s">
        <v>4337</v>
      </c>
      <c r="B335" s="412" t="s">
        <v>484</v>
      </c>
      <c r="C335" s="413" t="s">
        <v>4334</v>
      </c>
      <c r="D335" s="413" t="s">
        <v>3138</v>
      </c>
      <c r="E335" s="366" t="s">
        <v>4335</v>
      </c>
      <c r="F335" s="366" t="s">
        <v>4336</v>
      </c>
      <c r="G335" s="363" t="s">
        <v>335</v>
      </c>
      <c r="H335" s="363" t="s">
        <v>5913</v>
      </c>
      <c r="I335" s="414" t="s">
        <v>5914</v>
      </c>
      <c r="J335" s="364" t="s">
        <v>3555</v>
      </c>
      <c r="K335" s="365" t="s">
        <v>3557</v>
      </c>
      <c r="L335" s="398" t="s">
        <v>1380</v>
      </c>
      <c r="N335" s="464">
        <f>[1]pdc2019!$N335</f>
        <v>0</v>
      </c>
      <c r="O335" s="464">
        <f>[1]pdc2019!$O335</f>
        <v>0</v>
      </c>
      <c r="P335" s="464">
        <f>[1]pdc2019!$P335</f>
        <v>0</v>
      </c>
      <c r="Q335" s="464">
        <f>[1]pdc2019!$V335</f>
        <v>0</v>
      </c>
      <c r="R335" s="464">
        <f>[1]pdc2019!$AB335</f>
        <v>0</v>
      </c>
      <c r="S335" s="464">
        <f>[1]pdc2019!$AE335</f>
        <v>0</v>
      </c>
      <c r="T335" s="507">
        <f t="shared" si="26"/>
        <v>0</v>
      </c>
      <c r="U335" s="505" t="str">
        <f t="shared" si="27"/>
        <v/>
      </c>
      <c r="V335" s="507">
        <f t="shared" si="24"/>
        <v>0</v>
      </c>
      <c r="W335" s="505" t="str">
        <f t="shared" si="25"/>
        <v/>
      </c>
      <c r="X335" s="507">
        <f t="shared" si="28"/>
        <v>0</v>
      </c>
      <c r="Y335" s="505" t="str">
        <f t="shared" si="29"/>
        <v/>
      </c>
      <c r="AA335" s="508"/>
      <c r="AB335" s="508"/>
      <c r="AC335" s="508"/>
      <c r="AD335" s="508"/>
      <c r="AE335" s="508"/>
      <c r="AF335" s="508"/>
      <c r="AG335" s="508"/>
      <c r="AH335" s="508"/>
      <c r="AI335" s="508"/>
      <c r="AJ335" s="508"/>
      <c r="AK335" s="508"/>
    </row>
    <row r="336" spans="1:37" ht="21">
      <c r="A336" s="404" t="s">
        <v>1407</v>
      </c>
      <c r="B336" s="405" t="s">
        <v>484</v>
      </c>
      <c r="C336" s="406" t="s">
        <v>3144</v>
      </c>
      <c r="D336" s="406" t="s">
        <v>3140</v>
      </c>
      <c r="E336" s="362" t="s">
        <v>1409</v>
      </c>
      <c r="F336" s="362" t="s">
        <v>1408</v>
      </c>
      <c r="G336" s="363"/>
      <c r="H336" s="363"/>
      <c r="I336" s="414"/>
      <c r="J336" s="364"/>
      <c r="K336" s="365"/>
      <c r="N336" s="464">
        <f>[1]pdc2019!$N336</f>
        <v>0</v>
      </c>
      <c r="O336" s="464">
        <f>[1]pdc2019!$O336</f>
        <v>0</v>
      </c>
      <c r="P336" s="464">
        <f>[1]pdc2019!$P336</f>
        <v>0</v>
      </c>
      <c r="Q336" s="464">
        <f>[1]pdc2019!$V336</f>
        <v>0</v>
      </c>
      <c r="R336" s="464">
        <f>[1]pdc2019!$AB336</f>
        <v>0</v>
      </c>
      <c r="S336" s="464">
        <f>[1]pdc2019!$AE336</f>
        <v>0</v>
      </c>
      <c r="T336" s="507">
        <f t="shared" si="26"/>
        <v>0</v>
      </c>
      <c r="U336" s="505" t="str">
        <f t="shared" si="27"/>
        <v/>
      </c>
      <c r="V336" s="507">
        <f t="shared" si="24"/>
        <v>0</v>
      </c>
      <c r="W336" s="505" t="str">
        <f t="shared" si="25"/>
        <v/>
      </c>
      <c r="X336" s="507">
        <f t="shared" si="28"/>
        <v>0</v>
      </c>
      <c r="Y336" s="505" t="str">
        <f t="shared" si="29"/>
        <v/>
      </c>
      <c r="AA336" s="508"/>
      <c r="AB336" s="508"/>
      <c r="AC336" s="508"/>
      <c r="AD336" s="508"/>
      <c r="AE336" s="508"/>
      <c r="AF336" s="508"/>
      <c r="AG336" s="508"/>
      <c r="AH336" s="508"/>
      <c r="AI336" s="508"/>
      <c r="AJ336" s="508"/>
      <c r="AK336" s="508"/>
    </row>
    <row r="337" spans="1:37">
      <c r="A337" s="381" t="s">
        <v>1410</v>
      </c>
      <c r="B337" s="412" t="s">
        <v>484</v>
      </c>
      <c r="C337" s="413" t="s">
        <v>3144</v>
      </c>
      <c r="D337" s="413" t="s">
        <v>3138</v>
      </c>
      <c r="E337" s="366" t="s">
        <v>1409</v>
      </c>
      <c r="F337" s="366" t="s">
        <v>1408</v>
      </c>
      <c r="G337" s="363" t="s">
        <v>339</v>
      </c>
      <c r="H337" s="363" t="s">
        <v>3677</v>
      </c>
      <c r="I337" s="414" t="s">
        <v>491</v>
      </c>
      <c r="J337" s="364" t="s">
        <v>3555</v>
      </c>
      <c r="K337" s="365" t="s">
        <v>3557</v>
      </c>
      <c r="L337" s="398" t="s">
        <v>1380</v>
      </c>
      <c r="N337" s="464">
        <f>[1]pdc2019!$N337</f>
        <v>55672.67</v>
      </c>
      <c r="O337" s="464">
        <f>[1]pdc2019!$O337</f>
        <v>50000</v>
      </c>
      <c r="P337" s="464">
        <f>[1]pdc2019!$P337</f>
        <v>57000</v>
      </c>
      <c r="Q337" s="464">
        <f>[1]pdc2019!$V337</f>
        <v>57000</v>
      </c>
      <c r="R337" s="464">
        <f>[1]pdc2019!$AB337</f>
        <v>57000</v>
      </c>
      <c r="S337" s="464">
        <f>[1]pdc2019!$AE337</f>
        <v>57000</v>
      </c>
      <c r="T337" s="507">
        <f t="shared" si="26"/>
        <v>1327.3300000000017</v>
      </c>
      <c r="U337" s="505">
        <f t="shared" si="27"/>
        <v>2.3841680307411191E-2</v>
      </c>
      <c r="V337" s="507">
        <f t="shared" si="24"/>
        <v>7000</v>
      </c>
      <c r="W337" s="505">
        <f t="shared" si="25"/>
        <v>0.14000000000000001</v>
      </c>
      <c r="X337" s="507">
        <f t="shared" si="28"/>
        <v>0</v>
      </c>
      <c r="Y337" s="505">
        <f t="shared" si="29"/>
        <v>0</v>
      </c>
      <c r="AA337" s="508"/>
      <c r="AB337" s="508"/>
      <c r="AC337" s="508"/>
      <c r="AD337" s="508"/>
      <c r="AE337" s="508"/>
      <c r="AF337" s="508"/>
      <c r="AG337" s="508"/>
      <c r="AH337" s="508"/>
      <c r="AI337" s="508"/>
      <c r="AJ337" s="508"/>
      <c r="AK337" s="508"/>
    </row>
    <row r="338" spans="1:37" ht="42">
      <c r="A338" s="404" t="s">
        <v>1411</v>
      </c>
      <c r="B338" s="405" t="s">
        <v>484</v>
      </c>
      <c r="C338" s="406" t="s">
        <v>3145</v>
      </c>
      <c r="D338" s="406" t="s">
        <v>3140</v>
      </c>
      <c r="E338" s="362" t="s">
        <v>4342</v>
      </c>
      <c r="F338" s="362" t="s">
        <v>4343</v>
      </c>
      <c r="G338" s="363"/>
      <c r="H338" s="363"/>
      <c r="I338" s="414"/>
      <c r="J338" s="364"/>
      <c r="K338" s="365"/>
      <c r="N338" s="464">
        <f>[1]pdc2019!$N338</f>
        <v>0</v>
      </c>
      <c r="O338" s="464">
        <f>[1]pdc2019!$O338</f>
        <v>0</v>
      </c>
      <c r="P338" s="464">
        <f>[1]pdc2019!$P338</f>
        <v>0</v>
      </c>
      <c r="Q338" s="464">
        <f>[1]pdc2019!$V338</f>
        <v>0</v>
      </c>
      <c r="R338" s="464">
        <f>[1]pdc2019!$AB338</f>
        <v>0</v>
      </c>
      <c r="S338" s="464">
        <f>[1]pdc2019!$AE338</f>
        <v>0</v>
      </c>
      <c r="T338" s="507">
        <f t="shared" si="26"/>
        <v>0</v>
      </c>
      <c r="U338" s="505" t="str">
        <f t="shared" si="27"/>
        <v/>
      </c>
      <c r="V338" s="507">
        <f t="shared" si="24"/>
        <v>0</v>
      </c>
      <c r="W338" s="505" t="str">
        <f t="shared" si="25"/>
        <v/>
      </c>
      <c r="X338" s="507">
        <f t="shared" si="28"/>
        <v>0</v>
      </c>
      <c r="Y338" s="505" t="str">
        <f t="shared" si="29"/>
        <v/>
      </c>
      <c r="AA338" s="508"/>
      <c r="AB338" s="508"/>
      <c r="AC338" s="508"/>
      <c r="AD338" s="508"/>
      <c r="AE338" s="508"/>
      <c r="AF338" s="508"/>
      <c r="AG338" s="508"/>
      <c r="AH338" s="508"/>
      <c r="AI338" s="508"/>
      <c r="AJ338" s="508"/>
      <c r="AK338" s="508"/>
    </row>
    <row r="339" spans="1:37" ht="42">
      <c r="A339" s="381" t="s">
        <v>1412</v>
      </c>
      <c r="B339" s="412" t="s">
        <v>484</v>
      </c>
      <c r="C339" s="413" t="s">
        <v>3145</v>
      </c>
      <c r="D339" s="413" t="s">
        <v>3138</v>
      </c>
      <c r="E339" s="366" t="s">
        <v>4342</v>
      </c>
      <c r="F339" s="366" t="s">
        <v>4343</v>
      </c>
      <c r="G339" s="363" t="s">
        <v>339</v>
      </c>
      <c r="H339" s="363" t="s">
        <v>3677</v>
      </c>
      <c r="I339" s="414" t="s">
        <v>491</v>
      </c>
      <c r="J339" s="364" t="s">
        <v>3555</v>
      </c>
      <c r="K339" s="365" t="s">
        <v>3557</v>
      </c>
      <c r="L339" s="398" t="s">
        <v>1380</v>
      </c>
      <c r="N339" s="464">
        <f>[1]pdc2019!$N339</f>
        <v>41230.199999999997</v>
      </c>
      <c r="O339" s="464">
        <f>[1]pdc2019!$O339</f>
        <v>50000</v>
      </c>
      <c r="P339" s="464">
        <f>[1]pdc2019!$P339</f>
        <v>50000</v>
      </c>
      <c r="Q339" s="464">
        <f>[1]pdc2019!$V339</f>
        <v>55000</v>
      </c>
      <c r="R339" s="464">
        <f>[1]pdc2019!$AB339</f>
        <v>55000</v>
      </c>
      <c r="S339" s="464">
        <f>[1]pdc2019!$AE339</f>
        <v>55000</v>
      </c>
      <c r="T339" s="507">
        <f t="shared" si="26"/>
        <v>13769.800000000003</v>
      </c>
      <c r="U339" s="505">
        <f t="shared" si="27"/>
        <v>0.33397364068086022</v>
      </c>
      <c r="V339" s="507">
        <f t="shared" si="24"/>
        <v>5000</v>
      </c>
      <c r="W339" s="505">
        <f t="shared" si="25"/>
        <v>0.1</v>
      </c>
      <c r="X339" s="507">
        <f t="shared" si="28"/>
        <v>5000</v>
      </c>
      <c r="Y339" s="505">
        <f t="shared" si="29"/>
        <v>0.1</v>
      </c>
      <c r="AA339" s="508"/>
      <c r="AB339" s="508"/>
      <c r="AC339" s="508"/>
      <c r="AD339" s="508"/>
      <c r="AE339" s="508"/>
      <c r="AF339" s="508"/>
      <c r="AG339" s="508"/>
      <c r="AH339" s="508"/>
      <c r="AI339" s="508"/>
      <c r="AJ339" s="508"/>
      <c r="AK339" s="508"/>
    </row>
    <row r="340" spans="1:37" ht="21">
      <c r="A340" s="399" t="s">
        <v>1413</v>
      </c>
      <c r="B340" s="400" t="s">
        <v>1414</v>
      </c>
      <c r="C340" s="401" t="s">
        <v>3139</v>
      </c>
      <c r="D340" s="401" t="s">
        <v>3140</v>
      </c>
      <c r="E340" s="358" t="s">
        <v>1416</v>
      </c>
      <c r="F340" s="358" t="s">
        <v>1415</v>
      </c>
      <c r="G340" s="359"/>
      <c r="H340" s="359"/>
      <c r="I340" s="402"/>
      <c r="J340" s="360"/>
      <c r="K340" s="361"/>
      <c r="L340" s="403"/>
      <c r="N340" s="464">
        <f>[1]pdc2019!$N340</f>
        <v>0</v>
      </c>
      <c r="O340" s="464">
        <f>[1]pdc2019!$O340</f>
        <v>0</v>
      </c>
      <c r="P340" s="464">
        <f>[1]pdc2019!$P340</f>
        <v>0</v>
      </c>
      <c r="Q340" s="464">
        <f>[1]pdc2019!$V340</f>
        <v>0</v>
      </c>
      <c r="R340" s="464">
        <f>[1]pdc2019!$AB340</f>
        <v>0</v>
      </c>
      <c r="S340" s="464">
        <f>[1]pdc2019!$AE340</f>
        <v>0</v>
      </c>
      <c r="T340" s="507">
        <f t="shared" si="26"/>
        <v>0</v>
      </c>
      <c r="U340" s="505" t="str">
        <f t="shared" si="27"/>
        <v/>
      </c>
      <c r="V340" s="507">
        <f t="shared" ref="V340:V404" si="30">IF(O340="","",Q340-O340)</f>
        <v>0</v>
      </c>
      <c r="W340" s="505" t="str">
        <f t="shared" ref="W340:W404" si="31">IF(O340=0,"",V340/O340)</f>
        <v/>
      </c>
      <c r="X340" s="507">
        <f t="shared" si="28"/>
        <v>0</v>
      </c>
      <c r="Y340" s="505" t="str">
        <f t="shared" si="29"/>
        <v/>
      </c>
      <c r="AA340" s="508"/>
      <c r="AB340" s="508"/>
      <c r="AC340" s="508"/>
      <c r="AD340" s="508"/>
      <c r="AE340" s="508"/>
      <c r="AF340" s="508"/>
      <c r="AG340" s="508"/>
      <c r="AH340" s="508"/>
      <c r="AI340" s="508"/>
      <c r="AJ340" s="508"/>
      <c r="AK340" s="508"/>
    </row>
    <row r="341" spans="1:37" ht="21">
      <c r="A341" s="404" t="s">
        <v>1417</v>
      </c>
      <c r="B341" s="405" t="s">
        <v>1414</v>
      </c>
      <c r="C341" s="406" t="s">
        <v>3141</v>
      </c>
      <c r="D341" s="406" t="s">
        <v>3140</v>
      </c>
      <c r="E341" s="362" t="s">
        <v>1419</v>
      </c>
      <c r="F341" s="362" t="s">
        <v>1418</v>
      </c>
      <c r="G341" s="363"/>
      <c r="H341" s="363"/>
      <c r="I341" s="414"/>
      <c r="J341" s="364"/>
      <c r="K341" s="365"/>
      <c r="N341" s="464">
        <f>[1]pdc2019!$N341</f>
        <v>0</v>
      </c>
      <c r="O341" s="464">
        <f>[1]pdc2019!$O341</f>
        <v>0</v>
      </c>
      <c r="P341" s="464">
        <f>[1]pdc2019!$P341</f>
        <v>0</v>
      </c>
      <c r="Q341" s="464">
        <f>[1]pdc2019!$V341</f>
        <v>0</v>
      </c>
      <c r="R341" s="464">
        <f>[1]pdc2019!$AB341</f>
        <v>0</v>
      </c>
      <c r="S341" s="464">
        <f>[1]pdc2019!$AE341</f>
        <v>0</v>
      </c>
      <c r="T341" s="507">
        <f t="shared" si="26"/>
        <v>0</v>
      </c>
      <c r="U341" s="505" t="str">
        <f t="shared" si="27"/>
        <v/>
      </c>
      <c r="V341" s="507">
        <f t="shared" si="30"/>
        <v>0</v>
      </c>
      <c r="W341" s="505" t="str">
        <f t="shared" si="31"/>
        <v/>
      </c>
      <c r="X341" s="507">
        <f t="shared" si="28"/>
        <v>0</v>
      </c>
      <c r="Y341" s="505" t="str">
        <f t="shared" si="29"/>
        <v/>
      </c>
      <c r="AA341" s="508"/>
      <c r="AB341" s="508"/>
      <c r="AC341" s="508"/>
      <c r="AD341" s="508"/>
      <c r="AE341" s="508"/>
      <c r="AF341" s="508"/>
      <c r="AG341" s="508"/>
      <c r="AH341" s="508"/>
      <c r="AI341" s="508"/>
      <c r="AJ341" s="508"/>
      <c r="AK341" s="508"/>
    </row>
    <row r="342" spans="1:37">
      <c r="A342" s="381" t="s">
        <v>1420</v>
      </c>
      <c r="B342" s="412" t="s">
        <v>1414</v>
      </c>
      <c r="C342" s="413" t="s">
        <v>3141</v>
      </c>
      <c r="D342" s="413" t="s">
        <v>3138</v>
      </c>
      <c r="E342" s="366" t="s">
        <v>1421</v>
      </c>
      <c r="F342" s="366" t="s">
        <v>5224</v>
      </c>
      <c r="G342" s="363" t="s">
        <v>541</v>
      </c>
      <c r="H342" s="363" t="s">
        <v>3682</v>
      </c>
      <c r="I342" s="414" t="s">
        <v>3683</v>
      </c>
      <c r="J342" s="364" t="s">
        <v>2691</v>
      </c>
      <c r="K342" s="365" t="s">
        <v>1460</v>
      </c>
      <c r="L342" s="398" t="s">
        <v>1422</v>
      </c>
      <c r="N342" s="464">
        <f>[1]pdc2019!$N342</f>
        <v>2542106.81</v>
      </c>
      <c r="O342" s="464">
        <f>[1]pdc2019!$O342</f>
        <v>3273897.79</v>
      </c>
      <c r="P342" s="464">
        <f>[1]pdc2019!$P342</f>
        <v>3338641.8666666667</v>
      </c>
      <c r="Q342" s="464">
        <f>[1]pdc2019!$V342</f>
        <v>3845000</v>
      </c>
      <c r="R342" s="464">
        <f>[1]pdc2019!$AB342</f>
        <v>4255000</v>
      </c>
      <c r="S342" s="464">
        <f>[1]pdc2019!$AE342</f>
        <v>4265000</v>
      </c>
      <c r="T342" s="507">
        <f t="shared" si="26"/>
        <v>1302893.19</v>
      </c>
      <c r="U342" s="505">
        <f t="shared" si="27"/>
        <v>0.51252495956296973</v>
      </c>
      <c r="V342" s="507">
        <f t="shared" si="30"/>
        <v>571102.21</v>
      </c>
      <c r="W342" s="505">
        <f t="shared" si="31"/>
        <v>0.17444106280422395</v>
      </c>
      <c r="X342" s="507">
        <f t="shared" si="28"/>
        <v>506358.1333333333</v>
      </c>
      <c r="Y342" s="505">
        <f t="shared" si="29"/>
        <v>0.15166590294959859</v>
      </c>
      <c r="AA342" s="508"/>
      <c r="AB342" s="508"/>
      <c r="AC342" s="508"/>
      <c r="AD342" s="508"/>
      <c r="AE342" s="508"/>
      <c r="AF342" s="508"/>
      <c r="AG342" s="508"/>
      <c r="AH342" s="508"/>
      <c r="AI342" s="508"/>
      <c r="AJ342" s="508"/>
      <c r="AK342" s="508"/>
    </row>
    <row r="343" spans="1:37">
      <c r="A343" s="381" t="s">
        <v>1423</v>
      </c>
      <c r="B343" s="412" t="s">
        <v>1414</v>
      </c>
      <c r="C343" s="413" t="s">
        <v>3141</v>
      </c>
      <c r="D343" s="413" t="s">
        <v>3148</v>
      </c>
      <c r="E343" s="366" t="s">
        <v>2120</v>
      </c>
      <c r="F343" s="366" t="s">
        <v>5225</v>
      </c>
      <c r="G343" s="363" t="s">
        <v>541</v>
      </c>
      <c r="H343" s="363" t="s">
        <v>3682</v>
      </c>
      <c r="I343" s="414" t="s">
        <v>3683</v>
      </c>
      <c r="J343" s="364" t="s">
        <v>2691</v>
      </c>
      <c r="K343" s="365" t="s">
        <v>1460</v>
      </c>
      <c r="L343" s="398" t="s">
        <v>1422</v>
      </c>
      <c r="N343" s="464">
        <f>[1]pdc2019!$N343</f>
        <v>3983638.0799999996</v>
      </c>
      <c r="O343" s="464">
        <f>[1]pdc2019!$O343</f>
        <v>4078000</v>
      </c>
      <c r="P343" s="464">
        <f>[1]pdc2019!$P343</f>
        <v>4527610.4266666668</v>
      </c>
      <c r="Q343" s="464">
        <f>[1]pdc2019!$V343</f>
        <v>4111000</v>
      </c>
      <c r="R343" s="464">
        <f>[1]pdc2019!$AB343</f>
        <v>4134000</v>
      </c>
      <c r="S343" s="464">
        <f>[1]pdc2019!$AE343</f>
        <v>4160000</v>
      </c>
      <c r="T343" s="507">
        <f t="shared" si="26"/>
        <v>127361.92000000039</v>
      </c>
      <c r="U343" s="505">
        <f t="shared" si="27"/>
        <v>3.197125779056726E-2</v>
      </c>
      <c r="V343" s="507">
        <f t="shared" si="30"/>
        <v>33000</v>
      </c>
      <c r="W343" s="505">
        <f t="shared" si="31"/>
        <v>8.0922020598332509E-3</v>
      </c>
      <c r="X343" s="507">
        <f t="shared" si="28"/>
        <v>-416610.42666666675</v>
      </c>
      <c r="Y343" s="505">
        <f t="shared" si="29"/>
        <v>-9.2015519756938349E-2</v>
      </c>
      <c r="AA343" s="508"/>
      <c r="AB343" s="508"/>
      <c r="AC343" s="508"/>
      <c r="AD343" s="508"/>
      <c r="AE343" s="508"/>
      <c r="AF343" s="508"/>
      <c r="AG343" s="508"/>
      <c r="AH343" s="508"/>
      <c r="AI343" s="508"/>
      <c r="AJ343" s="508"/>
      <c r="AK343" s="508"/>
    </row>
    <row r="344" spans="1:37" ht="21">
      <c r="A344" s="404" t="s">
        <v>2121</v>
      </c>
      <c r="B344" s="405" t="s">
        <v>1414</v>
      </c>
      <c r="C344" s="406" t="s">
        <v>3142</v>
      </c>
      <c r="D344" s="406" t="s">
        <v>3140</v>
      </c>
      <c r="E344" s="362" t="s">
        <v>2123</v>
      </c>
      <c r="F344" s="362" t="s">
        <v>2122</v>
      </c>
      <c r="G344" s="363"/>
      <c r="H344" s="363"/>
      <c r="I344" s="414"/>
      <c r="J344" s="364"/>
      <c r="K344" s="365"/>
      <c r="N344" s="464">
        <f>[1]pdc2019!$N344</f>
        <v>0</v>
      </c>
      <c r="O344" s="464">
        <f>[1]pdc2019!$O344</f>
        <v>0</v>
      </c>
      <c r="P344" s="464">
        <f>[1]pdc2019!$P344</f>
        <v>0</v>
      </c>
      <c r="Q344" s="464">
        <f>[1]pdc2019!$V344</f>
        <v>0</v>
      </c>
      <c r="R344" s="464">
        <f>[1]pdc2019!$AB344</f>
        <v>0</v>
      </c>
      <c r="S344" s="464">
        <f>[1]pdc2019!$AE344</f>
        <v>0</v>
      </c>
      <c r="T344" s="507">
        <f t="shared" si="26"/>
        <v>0</v>
      </c>
      <c r="U344" s="505" t="str">
        <f t="shared" si="27"/>
        <v/>
      </c>
      <c r="V344" s="507">
        <f t="shared" si="30"/>
        <v>0</v>
      </c>
      <c r="W344" s="505" t="str">
        <f t="shared" si="31"/>
        <v/>
      </c>
      <c r="X344" s="507">
        <f t="shared" si="28"/>
        <v>0</v>
      </c>
      <c r="Y344" s="505" t="str">
        <f t="shared" si="29"/>
        <v/>
      </c>
      <c r="AA344" s="508"/>
      <c r="AB344" s="508"/>
      <c r="AC344" s="508"/>
      <c r="AD344" s="508"/>
      <c r="AE344" s="508"/>
      <c r="AF344" s="508"/>
      <c r="AG344" s="508"/>
      <c r="AH344" s="508"/>
      <c r="AI344" s="508"/>
      <c r="AJ344" s="508"/>
      <c r="AK344" s="508"/>
    </row>
    <row r="345" spans="1:37" ht="21">
      <c r="A345" s="381" t="s">
        <v>2124</v>
      </c>
      <c r="B345" s="412" t="s">
        <v>1414</v>
      </c>
      <c r="C345" s="413" t="s">
        <v>3142</v>
      </c>
      <c r="D345" s="413" t="s">
        <v>3138</v>
      </c>
      <c r="E345" s="366" t="s">
        <v>2123</v>
      </c>
      <c r="F345" s="366" t="s">
        <v>2122</v>
      </c>
      <c r="G345" s="363" t="s">
        <v>545</v>
      </c>
      <c r="H345" s="363" t="s">
        <v>2125</v>
      </c>
      <c r="I345" s="414" t="s">
        <v>2126</v>
      </c>
      <c r="J345" s="364" t="s">
        <v>2691</v>
      </c>
      <c r="K345" s="365" t="s">
        <v>1460</v>
      </c>
      <c r="L345" s="398" t="s">
        <v>1422</v>
      </c>
      <c r="N345" s="464">
        <f>[1]pdc2019!$N345</f>
        <v>9159582.2699999996</v>
      </c>
      <c r="O345" s="464">
        <f>[1]pdc2019!$O345</f>
        <v>7604500</v>
      </c>
      <c r="P345" s="464">
        <f>[1]pdc2019!$P345</f>
        <v>8132915.4533333331</v>
      </c>
      <c r="Q345" s="464">
        <f>[1]pdc2019!$V345</f>
        <v>8500000</v>
      </c>
      <c r="R345" s="464">
        <f>[1]pdc2019!$AB345</f>
        <v>8653000</v>
      </c>
      <c r="S345" s="464">
        <f>[1]pdc2019!$AE345</f>
        <v>8808754</v>
      </c>
      <c r="T345" s="507">
        <f t="shared" si="26"/>
        <v>-659582.26999999955</v>
      </c>
      <c r="U345" s="505">
        <f t="shared" si="27"/>
        <v>-7.2010081961958253E-2</v>
      </c>
      <c r="V345" s="507">
        <f t="shared" si="30"/>
        <v>895500</v>
      </c>
      <c r="W345" s="505">
        <f t="shared" si="31"/>
        <v>0.11775922151357748</v>
      </c>
      <c r="X345" s="507">
        <f t="shared" si="28"/>
        <v>367084.54666666687</v>
      </c>
      <c r="Y345" s="505">
        <f t="shared" si="29"/>
        <v>4.5135664912908283E-2</v>
      </c>
      <c r="AA345" s="508"/>
      <c r="AB345" s="508"/>
      <c r="AC345" s="508"/>
      <c r="AD345" s="508"/>
      <c r="AE345" s="508"/>
      <c r="AF345" s="508"/>
      <c r="AG345" s="508"/>
      <c r="AH345" s="508"/>
      <c r="AI345" s="508"/>
      <c r="AJ345" s="508"/>
      <c r="AK345" s="508"/>
    </row>
    <row r="346" spans="1:37" ht="21">
      <c r="A346" s="404" t="s">
        <v>2127</v>
      </c>
      <c r="B346" s="405" t="s">
        <v>1414</v>
      </c>
      <c r="C346" s="406" t="s">
        <v>3144</v>
      </c>
      <c r="D346" s="406" t="s">
        <v>3140</v>
      </c>
      <c r="E346" s="362" t="s">
        <v>2129</v>
      </c>
      <c r="F346" s="362" t="s">
        <v>2128</v>
      </c>
      <c r="G346" s="363"/>
      <c r="H346" s="363"/>
      <c r="I346" s="414"/>
      <c r="J346" s="364"/>
      <c r="K346" s="365"/>
      <c r="N346" s="464">
        <f>[1]pdc2019!$N346</f>
        <v>0</v>
      </c>
      <c r="O346" s="464">
        <f>[1]pdc2019!$O346</f>
        <v>0</v>
      </c>
      <c r="P346" s="464">
        <f>[1]pdc2019!$P346</f>
        <v>0</v>
      </c>
      <c r="Q346" s="464">
        <f>[1]pdc2019!$V346</f>
        <v>0</v>
      </c>
      <c r="R346" s="464">
        <f>[1]pdc2019!$AB346</f>
        <v>0</v>
      </c>
      <c r="S346" s="464">
        <f>[1]pdc2019!$AE346</f>
        <v>0</v>
      </c>
      <c r="T346" s="507">
        <f t="shared" si="26"/>
        <v>0</v>
      </c>
      <c r="U346" s="505" t="str">
        <f t="shared" si="27"/>
        <v/>
      </c>
      <c r="V346" s="507">
        <f t="shared" si="30"/>
        <v>0</v>
      </c>
      <c r="W346" s="505" t="str">
        <f t="shared" si="31"/>
        <v/>
      </c>
      <c r="X346" s="507">
        <f t="shared" si="28"/>
        <v>0</v>
      </c>
      <c r="Y346" s="505" t="str">
        <f t="shared" si="29"/>
        <v/>
      </c>
      <c r="AA346" s="508"/>
      <c r="AB346" s="508"/>
      <c r="AC346" s="508"/>
      <c r="AD346" s="508"/>
      <c r="AE346" s="508"/>
      <c r="AF346" s="508"/>
      <c r="AG346" s="508"/>
      <c r="AH346" s="508"/>
      <c r="AI346" s="508"/>
      <c r="AJ346" s="508"/>
      <c r="AK346" s="508"/>
    </row>
    <row r="347" spans="1:37">
      <c r="A347" s="381" t="s">
        <v>2130</v>
      </c>
      <c r="B347" s="412" t="s">
        <v>1414</v>
      </c>
      <c r="C347" s="413" t="s">
        <v>3144</v>
      </c>
      <c r="D347" s="413" t="s">
        <v>3138</v>
      </c>
      <c r="E347" s="366" t="s">
        <v>2132</v>
      </c>
      <c r="F347" s="366" t="s">
        <v>2131</v>
      </c>
      <c r="G347" s="363" t="s">
        <v>547</v>
      </c>
      <c r="H347" s="363" t="s">
        <v>3684</v>
      </c>
      <c r="I347" s="414" t="s">
        <v>2133</v>
      </c>
      <c r="J347" s="364" t="s">
        <v>2691</v>
      </c>
      <c r="K347" s="365" t="s">
        <v>1460</v>
      </c>
      <c r="L347" s="398" t="s">
        <v>1422</v>
      </c>
      <c r="N347" s="464">
        <f>[1]pdc2019!$N347</f>
        <v>4480826.24</v>
      </c>
      <c r="O347" s="464">
        <f>[1]pdc2019!$O347</f>
        <v>5500000</v>
      </c>
      <c r="P347" s="464">
        <f>[1]pdc2019!$P347</f>
        <v>7799737.2666666666</v>
      </c>
      <c r="Q347" s="464">
        <f>[1]pdc2019!$V347</f>
        <v>9387796</v>
      </c>
      <c r="R347" s="464">
        <f>[1]pdc2019!$AB347</f>
        <v>9387796</v>
      </c>
      <c r="S347" s="464">
        <f>[1]pdc2019!$AE347</f>
        <v>9387796</v>
      </c>
      <c r="T347" s="507">
        <f t="shared" si="26"/>
        <v>4906969.76</v>
      </c>
      <c r="U347" s="505">
        <f t="shared" si="27"/>
        <v>1.0951037815739981</v>
      </c>
      <c r="V347" s="507">
        <f t="shared" si="30"/>
        <v>3887796</v>
      </c>
      <c r="W347" s="505">
        <f t="shared" si="31"/>
        <v>0.70687199999999994</v>
      </c>
      <c r="X347" s="507">
        <f t="shared" si="28"/>
        <v>1588058.7333333334</v>
      </c>
      <c r="Y347" s="505">
        <f t="shared" si="29"/>
        <v>0.20360413165711846</v>
      </c>
      <c r="AA347" s="508"/>
      <c r="AB347" s="508"/>
      <c r="AC347" s="508"/>
      <c r="AD347" s="508"/>
      <c r="AE347" s="508"/>
      <c r="AF347" s="508"/>
      <c r="AG347" s="508"/>
      <c r="AH347" s="508"/>
      <c r="AI347" s="508"/>
      <c r="AJ347" s="508"/>
      <c r="AK347" s="508"/>
    </row>
    <row r="348" spans="1:37" ht="21">
      <c r="A348" s="381" t="s">
        <v>2134</v>
      </c>
      <c r="B348" s="412" t="s">
        <v>1414</v>
      </c>
      <c r="C348" s="413" t="s">
        <v>3144</v>
      </c>
      <c r="D348" s="413" t="s">
        <v>2115</v>
      </c>
      <c r="E348" s="366" t="s">
        <v>2136</v>
      </c>
      <c r="F348" s="366" t="s">
        <v>2135</v>
      </c>
      <c r="G348" s="363" t="s">
        <v>547</v>
      </c>
      <c r="H348" s="363" t="s">
        <v>3684</v>
      </c>
      <c r="I348" s="414" t="s">
        <v>2133</v>
      </c>
      <c r="J348" s="364" t="s">
        <v>2691</v>
      </c>
      <c r="K348" s="365" t="s">
        <v>1460</v>
      </c>
      <c r="L348" s="398" t="s">
        <v>1422</v>
      </c>
      <c r="N348" s="464">
        <f>[1]pdc2019!$N348</f>
        <v>754069.88</v>
      </c>
      <c r="O348" s="464">
        <f>[1]pdc2019!$O348</f>
        <v>1315000</v>
      </c>
      <c r="P348" s="464">
        <f>[1]pdc2019!$P348</f>
        <v>944919.85333333339</v>
      </c>
      <c r="Q348" s="464">
        <f>[1]pdc2019!$V348</f>
        <v>1440000</v>
      </c>
      <c r="R348" s="464">
        <f>[1]pdc2019!$AB348</f>
        <v>1473400</v>
      </c>
      <c r="S348" s="464">
        <f>[1]pdc2019!$AE348</f>
        <v>1507221.2</v>
      </c>
      <c r="T348" s="507">
        <f t="shared" si="26"/>
        <v>685930.12</v>
      </c>
      <c r="U348" s="505">
        <f t="shared" si="27"/>
        <v>0.90963734024225973</v>
      </c>
      <c r="V348" s="507">
        <f t="shared" si="30"/>
        <v>125000</v>
      </c>
      <c r="W348" s="505">
        <f t="shared" si="31"/>
        <v>9.5057034220532313E-2</v>
      </c>
      <c r="X348" s="507">
        <f t="shared" si="28"/>
        <v>495080.14666666661</v>
      </c>
      <c r="Y348" s="505">
        <f t="shared" si="29"/>
        <v>0.52393877101873143</v>
      </c>
      <c r="AA348" s="508"/>
      <c r="AB348" s="508"/>
      <c r="AC348" s="508"/>
      <c r="AD348" s="508"/>
      <c r="AE348" s="508"/>
      <c r="AF348" s="508"/>
      <c r="AG348" s="508"/>
      <c r="AH348" s="508"/>
      <c r="AI348" s="508"/>
      <c r="AJ348" s="508"/>
      <c r="AK348" s="508"/>
    </row>
    <row r="349" spans="1:37" ht="21">
      <c r="A349" s="404" t="s">
        <v>2137</v>
      </c>
      <c r="B349" s="405" t="s">
        <v>1414</v>
      </c>
      <c r="C349" s="406" t="s">
        <v>3145</v>
      </c>
      <c r="D349" s="406" t="s">
        <v>3140</v>
      </c>
      <c r="E349" s="362" t="s">
        <v>4338</v>
      </c>
      <c r="F349" s="362" t="s">
        <v>4339</v>
      </c>
      <c r="G349" s="363"/>
      <c r="H349" s="363"/>
      <c r="I349" s="414"/>
      <c r="J349" s="364"/>
      <c r="K349" s="365"/>
      <c r="N349" s="464">
        <f>[1]pdc2019!$N349</f>
        <v>0</v>
      </c>
      <c r="O349" s="464">
        <f>[1]pdc2019!$O349</f>
        <v>0</v>
      </c>
      <c r="P349" s="464">
        <f>[1]pdc2019!$P349</f>
        <v>0</v>
      </c>
      <c r="Q349" s="464">
        <f>[1]pdc2019!$V349</f>
        <v>0</v>
      </c>
      <c r="R349" s="464">
        <f>[1]pdc2019!$AB349</f>
        <v>0</v>
      </c>
      <c r="S349" s="464">
        <f>[1]pdc2019!$AE349</f>
        <v>0</v>
      </c>
      <c r="T349" s="507">
        <f t="shared" si="26"/>
        <v>0</v>
      </c>
      <c r="U349" s="505" t="str">
        <f t="shared" si="27"/>
        <v/>
      </c>
      <c r="V349" s="507">
        <f t="shared" si="30"/>
        <v>0</v>
      </c>
      <c r="W349" s="505" t="str">
        <f t="shared" si="31"/>
        <v/>
      </c>
      <c r="X349" s="507">
        <f t="shared" si="28"/>
        <v>0</v>
      </c>
      <c r="Y349" s="505" t="str">
        <f t="shared" si="29"/>
        <v/>
      </c>
      <c r="AA349" s="508"/>
      <c r="AB349" s="508"/>
      <c r="AC349" s="508"/>
      <c r="AD349" s="508"/>
      <c r="AE349" s="508"/>
      <c r="AF349" s="508"/>
      <c r="AG349" s="508"/>
      <c r="AH349" s="508"/>
      <c r="AI349" s="508"/>
      <c r="AJ349" s="508"/>
      <c r="AK349" s="508"/>
    </row>
    <row r="350" spans="1:37">
      <c r="A350" s="381" t="s">
        <v>2139</v>
      </c>
      <c r="B350" s="412" t="s">
        <v>1414</v>
      </c>
      <c r="C350" s="413" t="s">
        <v>3145</v>
      </c>
      <c r="D350" s="413" t="s">
        <v>3138</v>
      </c>
      <c r="E350" s="366" t="s">
        <v>2140</v>
      </c>
      <c r="F350" s="366" t="s">
        <v>2138</v>
      </c>
      <c r="G350" s="363" t="s">
        <v>547</v>
      </c>
      <c r="H350" s="363" t="s">
        <v>3684</v>
      </c>
      <c r="I350" s="414" t="s">
        <v>2133</v>
      </c>
      <c r="J350" s="364" t="s">
        <v>2691</v>
      </c>
      <c r="K350" s="365" t="s">
        <v>1460</v>
      </c>
      <c r="L350" s="398" t="s">
        <v>1422</v>
      </c>
      <c r="N350" s="464">
        <f>[1]pdc2019!$N350</f>
        <v>0</v>
      </c>
      <c r="O350" s="464">
        <f>[1]pdc2019!$O350</f>
        <v>10000</v>
      </c>
      <c r="P350" s="464">
        <f>[1]pdc2019!$P350</f>
        <v>0</v>
      </c>
      <c r="Q350" s="464">
        <f>[1]pdc2019!$V350</f>
        <v>10000</v>
      </c>
      <c r="R350" s="464">
        <f>[1]pdc2019!$AB350</f>
        <v>10000</v>
      </c>
      <c r="S350" s="464">
        <f>[1]pdc2019!$AE350</f>
        <v>10000</v>
      </c>
      <c r="T350" s="507">
        <f t="shared" si="26"/>
        <v>10000</v>
      </c>
      <c r="U350" s="505" t="str">
        <f t="shared" si="27"/>
        <v/>
      </c>
      <c r="V350" s="507">
        <f t="shared" si="30"/>
        <v>0</v>
      </c>
      <c r="W350" s="505">
        <f t="shared" si="31"/>
        <v>0</v>
      </c>
      <c r="X350" s="507">
        <f t="shared" si="28"/>
        <v>10000</v>
      </c>
      <c r="Y350" s="505" t="str">
        <f t="shared" si="29"/>
        <v/>
      </c>
      <c r="AA350" s="508"/>
      <c r="AB350" s="508"/>
      <c r="AC350" s="508"/>
      <c r="AD350" s="508"/>
      <c r="AE350" s="508"/>
      <c r="AF350" s="508"/>
      <c r="AG350" s="508"/>
      <c r="AH350" s="508"/>
      <c r="AI350" s="508"/>
      <c r="AJ350" s="508"/>
      <c r="AK350" s="508"/>
    </row>
    <row r="351" spans="1:37">
      <c r="A351" s="381" t="s">
        <v>2141</v>
      </c>
      <c r="B351" s="412" t="s">
        <v>1414</v>
      </c>
      <c r="C351" s="413" t="s">
        <v>3145</v>
      </c>
      <c r="D351" s="413" t="s">
        <v>3148</v>
      </c>
      <c r="E351" s="366" t="s">
        <v>2143</v>
      </c>
      <c r="F351" s="366" t="s">
        <v>2142</v>
      </c>
      <c r="G351" s="363" t="s">
        <v>547</v>
      </c>
      <c r="H351" s="363" t="s">
        <v>3684</v>
      </c>
      <c r="I351" s="414" t="s">
        <v>2133</v>
      </c>
      <c r="J351" s="364" t="s">
        <v>2691</v>
      </c>
      <c r="K351" s="365" t="s">
        <v>1460</v>
      </c>
      <c r="L351" s="398" t="s">
        <v>1422</v>
      </c>
      <c r="N351" s="464">
        <f>[1]pdc2019!$N351</f>
        <v>57443.55</v>
      </c>
      <c r="O351" s="464">
        <f>[1]pdc2019!$O351</f>
        <v>1232979</v>
      </c>
      <c r="P351" s="464">
        <f>[1]pdc2019!$P351</f>
        <v>28645.600000000002</v>
      </c>
      <c r="Q351" s="464">
        <f>[1]pdc2019!$V351</f>
        <v>932979</v>
      </c>
      <c r="R351" s="464">
        <f>[1]pdc2019!$AB351</f>
        <v>32979</v>
      </c>
      <c r="S351" s="464">
        <f>[1]pdc2019!$AE351</f>
        <v>32979</v>
      </c>
      <c r="T351" s="507">
        <f t="shared" si="26"/>
        <v>875535.45</v>
      </c>
      <c r="U351" s="505">
        <f t="shared" si="27"/>
        <v>15.241666818990121</v>
      </c>
      <c r="V351" s="507">
        <f t="shared" si="30"/>
        <v>-300000</v>
      </c>
      <c r="W351" s="505">
        <f t="shared" si="31"/>
        <v>-0.24331314645261598</v>
      </c>
      <c r="X351" s="507">
        <f t="shared" si="28"/>
        <v>904333.4</v>
      </c>
      <c r="Y351" s="505">
        <f t="shared" si="29"/>
        <v>31.569714022397854</v>
      </c>
      <c r="AA351" s="508"/>
      <c r="AB351" s="508"/>
      <c r="AC351" s="508"/>
      <c r="AD351" s="508"/>
      <c r="AE351" s="508"/>
      <c r="AF351" s="508"/>
      <c r="AG351" s="508"/>
      <c r="AH351" s="508"/>
      <c r="AI351" s="508"/>
      <c r="AJ351" s="508"/>
      <c r="AK351" s="508"/>
    </row>
    <row r="352" spans="1:37" ht="21">
      <c r="A352" s="404" t="s">
        <v>2144</v>
      </c>
      <c r="B352" s="405" t="s">
        <v>1414</v>
      </c>
      <c r="C352" s="406" t="s">
        <v>3146</v>
      </c>
      <c r="D352" s="406" t="s">
        <v>3140</v>
      </c>
      <c r="E352" s="362" t="s">
        <v>2146</v>
      </c>
      <c r="F352" s="362" t="s">
        <v>2145</v>
      </c>
      <c r="G352" s="363"/>
      <c r="H352" s="363"/>
      <c r="I352" s="414"/>
      <c r="J352" s="364"/>
      <c r="K352" s="365"/>
      <c r="N352" s="464">
        <f>[1]pdc2019!$N352</f>
        <v>0</v>
      </c>
      <c r="O352" s="464">
        <f>[1]pdc2019!$O352</f>
        <v>0</v>
      </c>
      <c r="P352" s="464">
        <f>[1]pdc2019!$P352</f>
        <v>0</v>
      </c>
      <c r="Q352" s="464">
        <f>[1]pdc2019!$V352</f>
        <v>0</v>
      </c>
      <c r="R352" s="464">
        <f>[1]pdc2019!$AB352</f>
        <v>0</v>
      </c>
      <c r="S352" s="464">
        <f>[1]pdc2019!$AE352</f>
        <v>0</v>
      </c>
      <c r="T352" s="507">
        <f t="shared" si="26"/>
        <v>0</v>
      </c>
      <c r="U352" s="505" t="str">
        <f t="shared" si="27"/>
        <v/>
      </c>
      <c r="V352" s="507">
        <f t="shared" si="30"/>
        <v>0</v>
      </c>
      <c r="W352" s="505" t="str">
        <f t="shared" si="31"/>
        <v/>
      </c>
      <c r="X352" s="507">
        <f t="shared" si="28"/>
        <v>0</v>
      </c>
      <c r="Y352" s="505" t="str">
        <f t="shared" si="29"/>
        <v/>
      </c>
      <c r="AA352" s="508"/>
      <c r="AB352" s="508"/>
      <c r="AC352" s="508"/>
      <c r="AD352" s="508"/>
      <c r="AE352" s="508"/>
      <c r="AF352" s="508"/>
      <c r="AG352" s="508"/>
      <c r="AH352" s="508"/>
      <c r="AI352" s="508"/>
      <c r="AJ352" s="508"/>
      <c r="AK352" s="508"/>
    </row>
    <row r="353" spans="1:37" ht="21">
      <c r="A353" s="381" t="s">
        <v>2147</v>
      </c>
      <c r="B353" s="412" t="s">
        <v>1414</v>
      </c>
      <c r="C353" s="413" t="s">
        <v>3146</v>
      </c>
      <c r="D353" s="413" t="s">
        <v>3138</v>
      </c>
      <c r="E353" s="366" t="s">
        <v>2149</v>
      </c>
      <c r="F353" s="366" t="s">
        <v>2148</v>
      </c>
      <c r="G353" s="363" t="s">
        <v>551</v>
      </c>
      <c r="H353" s="363" t="s">
        <v>3685</v>
      </c>
      <c r="I353" s="414" t="s">
        <v>2150</v>
      </c>
      <c r="J353" s="364" t="s">
        <v>2691</v>
      </c>
      <c r="K353" s="365" t="s">
        <v>1460</v>
      </c>
      <c r="L353" s="398" t="s">
        <v>1422</v>
      </c>
      <c r="N353" s="464">
        <f>[1]pdc2019!$N353</f>
        <v>0</v>
      </c>
      <c r="O353" s="464">
        <f>[1]pdc2019!$O353</f>
        <v>0</v>
      </c>
      <c r="P353" s="464">
        <f>[1]pdc2019!$P353</f>
        <v>0</v>
      </c>
      <c r="Q353" s="464">
        <f>[1]pdc2019!$V353</f>
        <v>0</v>
      </c>
      <c r="R353" s="464">
        <f>[1]pdc2019!$AB353</f>
        <v>0</v>
      </c>
      <c r="S353" s="464">
        <f>[1]pdc2019!$AE353</f>
        <v>0</v>
      </c>
      <c r="T353" s="507">
        <f t="shared" si="26"/>
        <v>0</v>
      </c>
      <c r="U353" s="505" t="str">
        <f t="shared" si="27"/>
        <v/>
      </c>
      <c r="V353" s="507">
        <f t="shared" si="30"/>
        <v>0</v>
      </c>
      <c r="W353" s="505" t="str">
        <f t="shared" si="31"/>
        <v/>
      </c>
      <c r="X353" s="507">
        <f t="shared" si="28"/>
        <v>0</v>
      </c>
      <c r="Y353" s="505" t="str">
        <f t="shared" si="29"/>
        <v/>
      </c>
      <c r="AA353" s="508"/>
      <c r="AB353" s="508"/>
      <c r="AC353" s="508"/>
      <c r="AD353" s="508"/>
      <c r="AE353" s="508"/>
      <c r="AF353" s="508"/>
      <c r="AG353" s="508"/>
      <c r="AH353" s="508"/>
      <c r="AI353" s="508"/>
      <c r="AJ353" s="508"/>
      <c r="AK353" s="508"/>
    </row>
    <row r="354" spans="1:37" ht="21">
      <c r="A354" s="381" t="s">
        <v>2151</v>
      </c>
      <c r="B354" s="412" t="s">
        <v>1414</v>
      </c>
      <c r="C354" s="413" t="s">
        <v>3146</v>
      </c>
      <c r="D354" s="413" t="s">
        <v>3148</v>
      </c>
      <c r="E354" s="366" t="s">
        <v>2669</v>
      </c>
      <c r="F354" s="366" t="s">
        <v>2152</v>
      </c>
      <c r="G354" s="363" t="s">
        <v>553</v>
      </c>
      <c r="H354" s="363" t="s">
        <v>3686</v>
      </c>
      <c r="I354" s="414" t="s">
        <v>2670</v>
      </c>
      <c r="J354" s="364" t="s">
        <v>2691</v>
      </c>
      <c r="K354" s="365" t="s">
        <v>1460</v>
      </c>
      <c r="L354" s="398" t="s">
        <v>1422</v>
      </c>
      <c r="N354" s="464">
        <f>[1]pdc2019!$N354</f>
        <v>0</v>
      </c>
      <c r="O354" s="464">
        <f>[1]pdc2019!$O354</f>
        <v>0</v>
      </c>
      <c r="P354" s="464">
        <f>[1]pdc2019!$P354</f>
        <v>0</v>
      </c>
      <c r="Q354" s="464">
        <f>[1]pdc2019!$V354</f>
        <v>0</v>
      </c>
      <c r="R354" s="464">
        <f>[1]pdc2019!$AB354</f>
        <v>0</v>
      </c>
      <c r="S354" s="464">
        <f>[1]pdc2019!$AE354</f>
        <v>0</v>
      </c>
      <c r="T354" s="507">
        <f t="shared" si="26"/>
        <v>0</v>
      </c>
      <c r="U354" s="505" t="str">
        <f t="shared" si="27"/>
        <v/>
      </c>
      <c r="V354" s="507">
        <f t="shared" si="30"/>
        <v>0</v>
      </c>
      <c r="W354" s="505" t="str">
        <f t="shared" si="31"/>
        <v/>
      </c>
      <c r="X354" s="507">
        <f t="shared" si="28"/>
        <v>0</v>
      </c>
      <c r="Y354" s="505" t="str">
        <f t="shared" si="29"/>
        <v/>
      </c>
      <c r="AA354" s="508"/>
      <c r="AB354" s="508"/>
      <c r="AC354" s="508"/>
      <c r="AD354" s="508"/>
      <c r="AE354" s="508"/>
      <c r="AF354" s="508"/>
      <c r="AG354" s="508"/>
      <c r="AH354" s="508"/>
      <c r="AI354" s="508"/>
      <c r="AJ354" s="508"/>
      <c r="AK354" s="508"/>
    </row>
    <row r="355" spans="1:37">
      <c r="A355" s="381" t="s">
        <v>2671</v>
      </c>
      <c r="B355" s="412" t="s">
        <v>1414</v>
      </c>
      <c r="C355" s="413" t="s">
        <v>3146</v>
      </c>
      <c r="D355" s="413" t="s">
        <v>2607</v>
      </c>
      <c r="E355" s="366" t="s">
        <v>2673</v>
      </c>
      <c r="F355" s="366" t="s">
        <v>2672</v>
      </c>
      <c r="G355" s="363" t="s">
        <v>553</v>
      </c>
      <c r="H355" s="363" t="s">
        <v>3686</v>
      </c>
      <c r="I355" s="414" t="s">
        <v>2670</v>
      </c>
      <c r="J355" s="364" t="s">
        <v>2691</v>
      </c>
      <c r="K355" s="365" t="s">
        <v>1460</v>
      </c>
      <c r="L355" s="398" t="s">
        <v>1422</v>
      </c>
      <c r="N355" s="464">
        <f>[1]pdc2019!$N355</f>
        <v>0</v>
      </c>
      <c r="O355" s="464">
        <f>[1]pdc2019!$O355</f>
        <v>0</v>
      </c>
      <c r="P355" s="464">
        <f>[1]pdc2019!$P355</f>
        <v>0</v>
      </c>
      <c r="Q355" s="464">
        <f>[1]pdc2019!$V355</f>
        <v>0</v>
      </c>
      <c r="R355" s="464">
        <f>[1]pdc2019!$AB355</f>
        <v>0</v>
      </c>
      <c r="S355" s="464">
        <f>[1]pdc2019!$AE355</f>
        <v>0</v>
      </c>
      <c r="T355" s="507">
        <f t="shared" si="26"/>
        <v>0</v>
      </c>
      <c r="U355" s="505" t="str">
        <f t="shared" si="27"/>
        <v/>
      </c>
      <c r="V355" s="507">
        <f t="shared" si="30"/>
        <v>0</v>
      </c>
      <c r="W355" s="505" t="str">
        <f t="shared" si="31"/>
        <v/>
      </c>
      <c r="X355" s="507">
        <f t="shared" si="28"/>
        <v>0</v>
      </c>
      <c r="Y355" s="505" t="str">
        <f t="shared" si="29"/>
        <v/>
      </c>
      <c r="AA355" s="508"/>
      <c r="AB355" s="508"/>
      <c r="AC355" s="508"/>
      <c r="AD355" s="508"/>
      <c r="AE355" s="508"/>
      <c r="AF355" s="508"/>
      <c r="AG355" s="508"/>
      <c r="AH355" s="508"/>
      <c r="AI355" s="508"/>
      <c r="AJ355" s="508"/>
      <c r="AK355" s="508"/>
    </row>
    <row r="356" spans="1:37">
      <c r="A356" s="381" t="s">
        <v>2674</v>
      </c>
      <c r="B356" s="412" t="s">
        <v>1414</v>
      </c>
      <c r="C356" s="413" t="s">
        <v>3146</v>
      </c>
      <c r="D356" s="413" t="s">
        <v>1390</v>
      </c>
      <c r="E356" s="366" t="s">
        <v>2676</v>
      </c>
      <c r="F356" s="366" t="s">
        <v>2675</v>
      </c>
      <c r="G356" s="363" t="s">
        <v>553</v>
      </c>
      <c r="H356" s="363" t="s">
        <v>3686</v>
      </c>
      <c r="I356" s="414" t="s">
        <v>2670</v>
      </c>
      <c r="J356" s="364" t="s">
        <v>2691</v>
      </c>
      <c r="K356" s="365" t="s">
        <v>1460</v>
      </c>
      <c r="L356" s="398" t="s">
        <v>1422</v>
      </c>
      <c r="N356" s="464">
        <f>[1]pdc2019!$N356</f>
        <v>0</v>
      </c>
      <c r="O356" s="464">
        <f>[1]pdc2019!$O356</f>
        <v>0</v>
      </c>
      <c r="P356" s="464">
        <f>[1]pdc2019!$P356</f>
        <v>0</v>
      </c>
      <c r="Q356" s="464">
        <f>[1]pdc2019!$V356</f>
        <v>0</v>
      </c>
      <c r="R356" s="464">
        <f>[1]pdc2019!$AB356</f>
        <v>0</v>
      </c>
      <c r="S356" s="464">
        <f>[1]pdc2019!$AE356</f>
        <v>0</v>
      </c>
      <c r="T356" s="507">
        <f t="shared" si="26"/>
        <v>0</v>
      </c>
      <c r="U356" s="505" t="str">
        <f t="shared" si="27"/>
        <v/>
      </c>
      <c r="V356" s="507">
        <f t="shared" si="30"/>
        <v>0</v>
      </c>
      <c r="W356" s="505" t="str">
        <f t="shared" si="31"/>
        <v/>
      </c>
      <c r="X356" s="507">
        <f t="shared" si="28"/>
        <v>0</v>
      </c>
      <c r="Y356" s="505" t="str">
        <f t="shared" si="29"/>
        <v/>
      </c>
      <c r="AA356" s="508"/>
      <c r="AB356" s="508"/>
      <c r="AC356" s="508"/>
      <c r="AD356" s="508"/>
      <c r="AE356" s="508"/>
      <c r="AF356" s="508"/>
      <c r="AG356" s="508"/>
      <c r="AH356" s="508"/>
      <c r="AI356" s="508"/>
      <c r="AJ356" s="508"/>
      <c r="AK356" s="508"/>
    </row>
    <row r="357" spans="1:37" ht="21">
      <c r="A357" s="404" t="s">
        <v>4908</v>
      </c>
      <c r="B357" s="405" t="s">
        <v>1414</v>
      </c>
      <c r="C357" s="406" t="s">
        <v>3149</v>
      </c>
      <c r="D357" s="406" t="s">
        <v>3140</v>
      </c>
      <c r="E357" s="362" t="s">
        <v>4909</v>
      </c>
      <c r="F357" s="362" t="s">
        <v>4910</v>
      </c>
      <c r="G357" s="363"/>
      <c r="H357" s="363"/>
      <c r="I357" s="414"/>
      <c r="J357" s="364"/>
      <c r="K357" s="365"/>
      <c r="L357" s="398"/>
      <c r="N357" s="464">
        <f>[1]pdc2019!$N357</f>
        <v>0</v>
      </c>
      <c r="O357" s="464">
        <f>[1]pdc2019!$O357</f>
        <v>0</v>
      </c>
      <c r="P357" s="464">
        <f>[1]pdc2019!$P357</f>
        <v>0</v>
      </c>
      <c r="Q357" s="464">
        <f>[1]pdc2019!$V357</f>
        <v>0</v>
      </c>
      <c r="R357" s="464">
        <f>[1]pdc2019!$AB357</f>
        <v>0</v>
      </c>
      <c r="S357" s="464">
        <f>[1]pdc2019!$AE357</f>
        <v>0</v>
      </c>
      <c r="T357" s="507">
        <f t="shared" si="26"/>
        <v>0</v>
      </c>
      <c r="U357" s="505" t="str">
        <f t="shared" si="27"/>
        <v/>
      </c>
      <c r="V357" s="507">
        <f t="shared" si="30"/>
        <v>0</v>
      </c>
      <c r="W357" s="505" t="str">
        <f t="shared" si="31"/>
        <v/>
      </c>
      <c r="X357" s="507">
        <f t="shared" si="28"/>
        <v>0</v>
      </c>
      <c r="Y357" s="505" t="str">
        <f t="shared" si="29"/>
        <v/>
      </c>
      <c r="AA357" s="508"/>
      <c r="AB357" s="508"/>
      <c r="AC357" s="508"/>
      <c r="AD357" s="508"/>
      <c r="AE357" s="508"/>
      <c r="AF357" s="508"/>
      <c r="AG357" s="508"/>
      <c r="AH357" s="508"/>
      <c r="AI357" s="508"/>
      <c r="AJ357" s="508"/>
      <c r="AK357" s="508"/>
    </row>
    <row r="358" spans="1:37">
      <c r="A358" s="381" t="s">
        <v>4911</v>
      </c>
      <c r="B358" s="412" t="s">
        <v>1414</v>
      </c>
      <c r="C358" s="413" t="s">
        <v>3149</v>
      </c>
      <c r="D358" s="413" t="s">
        <v>3138</v>
      </c>
      <c r="E358" s="366" t="s">
        <v>4909</v>
      </c>
      <c r="F358" s="366" t="s">
        <v>4910</v>
      </c>
      <c r="G358" s="363" t="s">
        <v>4738</v>
      </c>
      <c r="H358" s="363" t="s">
        <v>4912</v>
      </c>
      <c r="I358" s="414" t="s">
        <v>4913</v>
      </c>
      <c r="J358" s="364" t="s">
        <v>2691</v>
      </c>
      <c r="K358" s="365" t="s">
        <v>1460</v>
      </c>
      <c r="L358" s="398" t="s">
        <v>1422</v>
      </c>
      <c r="N358" s="464">
        <f>[1]pdc2019!$N358</f>
        <v>0</v>
      </c>
      <c r="O358" s="464">
        <f>[1]pdc2019!$O358</f>
        <v>0</v>
      </c>
      <c r="P358" s="464">
        <f>[1]pdc2019!$P358</f>
        <v>0</v>
      </c>
      <c r="Q358" s="464">
        <f>[1]pdc2019!$V358</f>
        <v>600000</v>
      </c>
      <c r="R358" s="464">
        <f>[1]pdc2019!$AB358</f>
        <v>600000</v>
      </c>
      <c r="S358" s="464">
        <f>[1]pdc2019!$AE358</f>
        <v>600000</v>
      </c>
      <c r="T358" s="507">
        <f t="shared" si="26"/>
        <v>600000</v>
      </c>
      <c r="U358" s="505" t="str">
        <f t="shared" si="27"/>
        <v/>
      </c>
      <c r="V358" s="507">
        <f t="shared" si="30"/>
        <v>600000</v>
      </c>
      <c r="W358" s="505" t="str">
        <f t="shared" si="31"/>
        <v/>
      </c>
      <c r="X358" s="507">
        <f t="shared" si="28"/>
        <v>600000</v>
      </c>
      <c r="Y358" s="505" t="str">
        <f t="shared" si="29"/>
        <v/>
      </c>
      <c r="AA358" s="508"/>
      <c r="AB358" s="508"/>
      <c r="AC358" s="508"/>
      <c r="AD358" s="508"/>
      <c r="AE358" s="508"/>
      <c r="AF358" s="508"/>
      <c r="AG358" s="508"/>
      <c r="AH358" s="508"/>
      <c r="AI358" s="508"/>
      <c r="AJ358" s="508"/>
      <c r="AK358" s="508"/>
    </row>
    <row r="359" spans="1:37" ht="21">
      <c r="A359" s="404" t="s">
        <v>2677</v>
      </c>
      <c r="B359" s="405" t="s">
        <v>1414</v>
      </c>
      <c r="C359" s="406" t="s">
        <v>2117</v>
      </c>
      <c r="D359" s="406" t="s">
        <v>3140</v>
      </c>
      <c r="E359" s="362" t="s">
        <v>2679</v>
      </c>
      <c r="F359" s="362" t="s">
        <v>2678</v>
      </c>
      <c r="G359" s="363"/>
      <c r="H359" s="363"/>
      <c r="I359" s="414"/>
      <c r="J359" s="364"/>
      <c r="K359" s="365"/>
      <c r="N359" s="464">
        <f>[1]pdc2019!$N359</f>
        <v>0</v>
      </c>
      <c r="O359" s="464">
        <f>[1]pdc2019!$O359</f>
        <v>0</v>
      </c>
      <c r="P359" s="464">
        <f>[1]pdc2019!$P359</f>
        <v>0</v>
      </c>
      <c r="Q359" s="464">
        <f>[1]pdc2019!$V359</f>
        <v>0</v>
      </c>
      <c r="R359" s="464">
        <f>[1]pdc2019!$AB359</f>
        <v>0</v>
      </c>
      <c r="S359" s="464">
        <f>[1]pdc2019!$AE359</f>
        <v>0</v>
      </c>
      <c r="T359" s="507">
        <f t="shared" si="26"/>
        <v>0</v>
      </c>
      <c r="U359" s="505" t="str">
        <f t="shared" si="27"/>
        <v/>
      </c>
      <c r="V359" s="507">
        <f t="shared" si="30"/>
        <v>0</v>
      </c>
      <c r="W359" s="505" t="str">
        <f t="shared" si="31"/>
        <v/>
      </c>
      <c r="X359" s="507">
        <f t="shared" si="28"/>
        <v>0</v>
      </c>
      <c r="Y359" s="505" t="str">
        <f t="shared" si="29"/>
        <v/>
      </c>
      <c r="AA359" s="508"/>
      <c r="AB359" s="508"/>
      <c r="AC359" s="508"/>
      <c r="AD359" s="508"/>
      <c r="AE359" s="508"/>
      <c r="AF359" s="508"/>
      <c r="AG359" s="508"/>
      <c r="AH359" s="508"/>
      <c r="AI359" s="508"/>
      <c r="AJ359" s="508"/>
      <c r="AK359" s="508"/>
    </row>
    <row r="360" spans="1:37" ht="21">
      <c r="A360" s="381" t="s">
        <v>2680</v>
      </c>
      <c r="B360" s="412" t="s">
        <v>1414</v>
      </c>
      <c r="C360" s="413" t="s">
        <v>2117</v>
      </c>
      <c r="D360" s="413" t="s">
        <v>3138</v>
      </c>
      <c r="E360" s="366" t="s">
        <v>2679</v>
      </c>
      <c r="F360" s="366" t="s">
        <v>2678</v>
      </c>
      <c r="G360" s="363" t="s">
        <v>547</v>
      </c>
      <c r="H360" s="363" t="s">
        <v>3684</v>
      </c>
      <c r="I360" s="414" t="s">
        <v>2133</v>
      </c>
      <c r="J360" s="364" t="s">
        <v>2691</v>
      </c>
      <c r="K360" s="365" t="s">
        <v>1460</v>
      </c>
      <c r="L360" s="398" t="s">
        <v>1422</v>
      </c>
      <c r="N360" s="464">
        <f>[1]pdc2019!$N360</f>
        <v>477979.04000000004</v>
      </c>
      <c r="O360" s="464">
        <f>[1]pdc2019!$O360</f>
        <v>1593365</v>
      </c>
      <c r="P360" s="464">
        <f>[1]pdc2019!$P360</f>
        <v>250969.54666666666</v>
      </c>
      <c r="Q360" s="464">
        <f>[1]pdc2019!$V360</f>
        <v>2093365</v>
      </c>
      <c r="R360" s="464">
        <f>[1]pdc2019!$AB360</f>
        <v>2093365</v>
      </c>
      <c r="S360" s="464">
        <f>[1]pdc2019!$AE360</f>
        <v>2093365</v>
      </c>
      <c r="T360" s="507">
        <f t="shared" si="26"/>
        <v>1615385.96</v>
      </c>
      <c r="U360" s="505">
        <f t="shared" si="27"/>
        <v>3.3796167296373496</v>
      </c>
      <c r="V360" s="507">
        <f t="shared" si="30"/>
        <v>500000</v>
      </c>
      <c r="W360" s="505">
        <f t="shared" si="31"/>
        <v>0.31380129474414209</v>
      </c>
      <c r="X360" s="507">
        <f t="shared" si="28"/>
        <v>1842395.4533333334</v>
      </c>
      <c r="Y360" s="505">
        <f t="shared" si="29"/>
        <v>7.3411116121605406</v>
      </c>
      <c r="AA360" s="508"/>
      <c r="AB360" s="508"/>
      <c r="AC360" s="508"/>
      <c r="AD360" s="508"/>
      <c r="AE360" s="508"/>
      <c r="AF360" s="508"/>
      <c r="AG360" s="508"/>
      <c r="AH360" s="508"/>
      <c r="AI360" s="508"/>
      <c r="AJ360" s="508"/>
      <c r="AK360" s="508"/>
    </row>
    <row r="361" spans="1:37" ht="21">
      <c r="A361" s="399" t="s">
        <v>2681</v>
      </c>
      <c r="B361" s="400" t="s">
        <v>2682</v>
      </c>
      <c r="C361" s="401" t="s">
        <v>3139</v>
      </c>
      <c r="D361" s="401" t="s">
        <v>3140</v>
      </c>
      <c r="E361" s="358" t="s">
        <v>2684</v>
      </c>
      <c r="F361" s="358" t="s">
        <v>2683</v>
      </c>
      <c r="G361" s="359"/>
      <c r="H361" s="359"/>
      <c r="I361" s="402"/>
      <c r="J361" s="360"/>
      <c r="K361" s="361"/>
      <c r="L361" s="403"/>
      <c r="N361" s="464">
        <f>[1]pdc2019!$N361</f>
        <v>0</v>
      </c>
      <c r="O361" s="464">
        <f>[1]pdc2019!$O361</f>
        <v>0</v>
      </c>
      <c r="P361" s="464">
        <f>[1]pdc2019!$P361</f>
        <v>0</v>
      </c>
      <c r="Q361" s="464">
        <f>[1]pdc2019!$V361</f>
        <v>0</v>
      </c>
      <c r="R361" s="464">
        <f>[1]pdc2019!$AB361</f>
        <v>0</v>
      </c>
      <c r="S361" s="464">
        <f>[1]pdc2019!$AE361</f>
        <v>0</v>
      </c>
      <c r="T361" s="507">
        <f t="shared" ref="T361:T426" si="32">IF(N361="","",Q361-N361)</f>
        <v>0</v>
      </c>
      <c r="U361" s="505" t="str">
        <f t="shared" ref="U361:U426" si="33">IF(N361=0,"",T361/N361)</f>
        <v/>
      </c>
      <c r="V361" s="507">
        <f t="shared" si="30"/>
        <v>0</v>
      </c>
      <c r="W361" s="505" t="str">
        <f t="shared" si="31"/>
        <v/>
      </c>
      <c r="X361" s="507">
        <f t="shared" ref="X361:X426" si="34">IF(P361="","",Q361-P361)</f>
        <v>0</v>
      </c>
      <c r="Y361" s="505" t="str">
        <f t="shared" ref="Y361:Y426" si="35">IF(P361=0,"",X361/P361)</f>
        <v/>
      </c>
      <c r="AA361" s="508"/>
      <c r="AB361" s="508"/>
      <c r="AC361" s="508"/>
      <c r="AD361" s="508"/>
      <c r="AE361" s="508"/>
      <c r="AF361" s="508"/>
      <c r="AG361" s="508"/>
      <c r="AH361" s="508"/>
      <c r="AI361" s="508"/>
      <c r="AJ361" s="508"/>
      <c r="AK361" s="508"/>
    </row>
    <row r="362" spans="1:37" ht="21">
      <c r="A362" s="404" t="s">
        <v>2685</v>
      </c>
      <c r="B362" s="405" t="s">
        <v>2682</v>
      </c>
      <c r="C362" s="406" t="s">
        <v>3141</v>
      </c>
      <c r="D362" s="406" t="s">
        <v>3140</v>
      </c>
      <c r="E362" s="362" t="s">
        <v>2684</v>
      </c>
      <c r="F362" s="362" t="s">
        <v>2683</v>
      </c>
      <c r="G362" s="363"/>
      <c r="H362" s="363"/>
      <c r="I362" s="414"/>
      <c r="J362" s="364"/>
      <c r="K362" s="365"/>
      <c r="N362" s="464">
        <f>[1]pdc2019!$N362</f>
        <v>0</v>
      </c>
      <c r="O362" s="464">
        <f>[1]pdc2019!$O362</f>
        <v>0</v>
      </c>
      <c r="P362" s="464">
        <f>[1]pdc2019!$P362</f>
        <v>0</v>
      </c>
      <c r="Q362" s="464">
        <f>[1]pdc2019!$V362</f>
        <v>0</v>
      </c>
      <c r="R362" s="464">
        <f>[1]pdc2019!$AB362</f>
        <v>0</v>
      </c>
      <c r="S362" s="464">
        <f>[1]pdc2019!$AE362</f>
        <v>0</v>
      </c>
      <c r="T362" s="507">
        <f t="shared" si="32"/>
        <v>0</v>
      </c>
      <c r="U362" s="505" t="str">
        <f t="shared" si="33"/>
        <v/>
      </c>
      <c r="V362" s="507">
        <f t="shared" si="30"/>
        <v>0</v>
      </c>
      <c r="W362" s="505" t="str">
        <f t="shared" si="31"/>
        <v/>
      </c>
      <c r="X362" s="507">
        <f t="shared" si="34"/>
        <v>0</v>
      </c>
      <c r="Y362" s="505" t="str">
        <f t="shared" si="35"/>
        <v/>
      </c>
      <c r="AA362" s="508"/>
      <c r="AB362" s="508"/>
      <c r="AC362" s="508"/>
      <c r="AD362" s="508"/>
      <c r="AE362" s="508"/>
      <c r="AF362" s="508"/>
      <c r="AG362" s="508"/>
      <c r="AH362" s="508"/>
      <c r="AI362" s="508"/>
      <c r="AJ362" s="508"/>
      <c r="AK362" s="508"/>
    </row>
    <row r="363" spans="1:37" ht="21">
      <c r="A363" s="381" t="s">
        <v>2686</v>
      </c>
      <c r="B363" s="412" t="s">
        <v>2682</v>
      </c>
      <c r="C363" s="413" t="s">
        <v>3141</v>
      </c>
      <c r="D363" s="413" t="s">
        <v>3138</v>
      </c>
      <c r="E363" s="366" t="s">
        <v>2688</v>
      </c>
      <c r="F363" s="366" t="s">
        <v>2687</v>
      </c>
      <c r="G363" s="363" t="s">
        <v>1181</v>
      </c>
      <c r="H363" s="363" t="s">
        <v>3687</v>
      </c>
      <c r="I363" s="414" t="s">
        <v>2689</v>
      </c>
      <c r="J363" s="364" t="s">
        <v>192</v>
      </c>
      <c r="K363" s="365" t="s">
        <v>2850</v>
      </c>
      <c r="L363" s="398" t="s">
        <v>2690</v>
      </c>
      <c r="N363" s="464">
        <f>[1]pdc2019!$N363</f>
        <v>1382454.94</v>
      </c>
      <c r="O363" s="464">
        <f>[1]pdc2019!$O363</f>
        <v>1471000</v>
      </c>
      <c r="P363" s="464">
        <f>[1]pdc2019!$P363</f>
        <v>1666788</v>
      </c>
      <c r="Q363" s="464">
        <f>[1]pdc2019!$V363</f>
        <v>1666788</v>
      </c>
      <c r="R363" s="464">
        <f>[1]pdc2019!$AB363</f>
        <v>1666788</v>
      </c>
      <c r="S363" s="464">
        <f>[1]pdc2019!$AE363</f>
        <v>1666788</v>
      </c>
      <c r="T363" s="507">
        <f t="shared" si="32"/>
        <v>284333.06000000006</v>
      </c>
      <c r="U363" s="505">
        <f t="shared" si="33"/>
        <v>0.20567256969691908</v>
      </c>
      <c r="V363" s="507">
        <f t="shared" si="30"/>
        <v>195788</v>
      </c>
      <c r="W363" s="505">
        <f t="shared" si="31"/>
        <v>0.13309857239972808</v>
      </c>
      <c r="X363" s="507">
        <f t="shared" si="34"/>
        <v>0</v>
      </c>
      <c r="Y363" s="505">
        <f t="shared" si="35"/>
        <v>0</v>
      </c>
      <c r="AA363" s="508"/>
      <c r="AB363" s="508"/>
      <c r="AC363" s="508"/>
      <c r="AD363" s="508"/>
      <c r="AE363" s="508"/>
      <c r="AF363" s="508"/>
      <c r="AG363" s="508"/>
      <c r="AH363" s="508"/>
      <c r="AI363" s="508"/>
      <c r="AJ363" s="508"/>
      <c r="AK363" s="508"/>
    </row>
    <row r="364" spans="1:37" ht="21">
      <c r="A364" s="381" t="s">
        <v>2692</v>
      </c>
      <c r="B364" s="412" t="s">
        <v>2682</v>
      </c>
      <c r="C364" s="413" t="s">
        <v>3141</v>
      </c>
      <c r="D364" s="413" t="s">
        <v>3148</v>
      </c>
      <c r="E364" s="366" t="s">
        <v>2694</v>
      </c>
      <c r="F364" s="366" t="s">
        <v>2693</v>
      </c>
      <c r="G364" s="363" t="s">
        <v>1181</v>
      </c>
      <c r="H364" s="363" t="s">
        <v>3687</v>
      </c>
      <c r="I364" s="414" t="s">
        <v>2689</v>
      </c>
      <c r="J364" s="364" t="s">
        <v>192</v>
      </c>
      <c r="K364" s="365" t="s">
        <v>2850</v>
      </c>
      <c r="L364" s="398" t="s">
        <v>2690</v>
      </c>
      <c r="N364" s="464">
        <f>[1]pdc2019!$N364</f>
        <v>10881.04</v>
      </c>
      <c r="O364" s="464">
        <f>[1]pdc2019!$O364</f>
        <v>10000</v>
      </c>
      <c r="P364" s="464">
        <f>[1]pdc2019!$P364</f>
        <v>10000</v>
      </c>
      <c r="Q364" s="464">
        <f>[1]pdc2019!$V364</f>
        <v>20000</v>
      </c>
      <c r="R364" s="464">
        <f>[1]pdc2019!$AB364</f>
        <v>20000</v>
      </c>
      <c r="S364" s="464">
        <f>[1]pdc2019!$AE364</f>
        <v>20000</v>
      </c>
      <c r="T364" s="507">
        <f t="shared" si="32"/>
        <v>9118.9599999999991</v>
      </c>
      <c r="U364" s="505">
        <f t="shared" si="33"/>
        <v>0.83805959724438095</v>
      </c>
      <c r="V364" s="507">
        <f t="shared" si="30"/>
        <v>10000</v>
      </c>
      <c r="W364" s="505">
        <f t="shared" si="31"/>
        <v>1</v>
      </c>
      <c r="X364" s="507">
        <f t="shared" si="34"/>
        <v>10000</v>
      </c>
      <c r="Y364" s="505">
        <f t="shared" si="35"/>
        <v>1</v>
      </c>
      <c r="AA364" s="508"/>
      <c r="AB364" s="508"/>
      <c r="AC364" s="508"/>
      <c r="AD364" s="508"/>
      <c r="AE364" s="508"/>
      <c r="AF364" s="508"/>
      <c r="AG364" s="508"/>
      <c r="AH364" s="508"/>
      <c r="AI364" s="508"/>
      <c r="AJ364" s="508"/>
      <c r="AK364" s="508"/>
    </row>
    <row r="365" spans="1:37" ht="21">
      <c r="A365" s="381" t="s">
        <v>2695</v>
      </c>
      <c r="B365" s="412" t="s">
        <v>2682</v>
      </c>
      <c r="C365" s="413" t="s">
        <v>3141</v>
      </c>
      <c r="D365" s="413" t="s">
        <v>2607</v>
      </c>
      <c r="E365" s="366" t="s">
        <v>2697</v>
      </c>
      <c r="F365" s="366" t="s">
        <v>2696</v>
      </c>
      <c r="G365" s="363" t="s">
        <v>1181</v>
      </c>
      <c r="H365" s="363" t="s">
        <v>3687</v>
      </c>
      <c r="I365" s="414" t="s">
        <v>2689</v>
      </c>
      <c r="J365" s="364" t="s">
        <v>192</v>
      </c>
      <c r="K365" s="365" t="s">
        <v>2850</v>
      </c>
      <c r="L365" s="398" t="s">
        <v>2690</v>
      </c>
      <c r="N365" s="464">
        <f>[1]pdc2019!$N365</f>
        <v>370782.07</v>
      </c>
      <c r="O365" s="464">
        <f>[1]pdc2019!$O365</f>
        <v>503504</v>
      </c>
      <c r="P365" s="464">
        <f>[1]pdc2019!$P365</f>
        <v>536504</v>
      </c>
      <c r="Q365" s="464">
        <f>[1]pdc2019!$V365</f>
        <v>536504</v>
      </c>
      <c r="R365" s="464">
        <f>[1]pdc2019!$AB365</f>
        <v>536504</v>
      </c>
      <c r="S365" s="464">
        <f>[1]pdc2019!$AE365</f>
        <v>536504</v>
      </c>
      <c r="T365" s="507">
        <f t="shared" si="32"/>
        <v>165721.93</v>
      </c>
      <c r="U365" s="505">
        <f t="shared" si="33"/>
        <v>0.44695238364681439</v>
      </c>
      <c r="V365" s="507">
        <f t="shared" si="30"/>
        <v>33000</v>
      </c>
      <c r="W365" s="505">
        <f t="shared" si="31"/>
        <v>6.5540690838603075E-2</v>
      </c>
      <c r="X365" s="507">
        <f t="shared" si="34"/>
        <v>0</v>
      </c>
      <c r="Y365" s="505">
        <f t="shared" si="35"/>
        <v>0</v>
      </c>
      <c r="AA365" s="508"/>
      <c r="AB365" s="508"/>
      <c r="AC365" s="508"/>
      <c r="AD365" s="508"/>
      <c r="AE365" s="508"/>
      <c r="AF365" s="508"/>
      <c r="AG365" s="508"/>
      <c r="AH365" s="508"/>
      <c r="AI365" s="508"/>
      <c r="AJ365" s="508"/>
      <c r="AK365" s="508"/>
    </row>
    <row r="366" spans="1:37" ht="31.5">
      <c r="A366" s="404" t="s">
        <v>2698</v>
      </c>
      <c r="B366" s="405" t="s">
        <v>2682</v>
      </c>
      <c r="C366" s="406" t="s">
        <v>3142</v>
      </c>
      <c r="D366" s="406" t="s">
        <v>3140</v>
      </c>
      <c r="E366" s="362" t="s">
        <v>2699</v>
      </c>
      <c r="F366" s="362" t="s">
        <v>4340</v>
      </c>
      <c r="G366" s="363"/>
      <c r="H366" s="363"/>
      <c r="I366" s="414"/>
      <c r="J366" s="364"/>
      <c r="K366" s="365"/>
      <c r="N366" s="464">
        <f>[1]pdc2019!$N366</f>
        <v>0</v>
      </c>
      <c r="O366" s="464">
        <f>[1]pdc2019!$O366</f>
        <v>0</v>
      </c>
      <c r="P366" s="464">
        <f>[1]pdc2019!$P366</f>
        <v>0</v>
      </c>
      <c r="Q366" s="464">
        <f>[1]pdc2019!$V366</f>
        <v>0</v>
      </c>
      <c r="R366" s="464">
        <f>[1]pdc2019!$AB366</f>
        <v>0</v>
      </c>
      <c r="S366" s="464">
        <f>[1]pdc2019!$AE366</f>
        <v>0</v>
      </c>
      <c r="T366" s="507">
        <f t="shared" si="32"/>
        <v>0</v>
      </c>
      <c r="U366" s="505" t="str">
        <f t="shared" si="33"/>
        <v/>
      </c>
      <c r="V366" s="507">
        <f t="shared" si="30"/>
        <v>0</v>
      </c>
      <c r="W366" s="505" t="str">
        <f t="shared" si="31"/>
        <v/>
      </c>
      <c r="X366" s="507">
        <f t="shared" si="34"/>
        <v>0</v>
      </c>
      <c r="Y366" s="505" t="str">
        <f t="shared" si="35"/>
        <v/>
      </c>
      <c r="AA366" s="508"/>
      <c r="AB366" s="508"/>
      <c r="AC366" s="508"/>
      <c r="AD366" s="508"/>
      <c r="AE366" s="508"/>
      <c r="AF366" s="508"/>
      <c r="AG366" s="508"/>
      <c r="AH366" s="508"/>
      <c r="AI366" s="508"/>
      <c r="AJ366" s="508"/>
      <c r="AK366" s="508"/>
    </row>
    <row r="367" spans="1:37" ht="21">
      <c r="A367" s="381" t="s">
        <v>2700</v>
      </c>
      <c r="B367" s="412" t="s">
        <v>2682</v>
      </c>
      <c r="C367" s="413" t="s">
        <v>3142</v>
      </c>
      <c r="D367" s="413" t="s">
        <v>3138</v>
      </c>
      <c r="E367" s="366" t="s">
        <v>2699</v>
      </c>
      <c r="F367" s="366" t="s">
        <v>4340</v>
      </c>
      <c r="G367" s="363" t="s">
        <v>799</v>
      </c>
      <c r="H367" s="363" t="s">
        <v>4914</v>
      </c>
      <c r="I367" s="414" t="s">
        <v>2701</v>
      </c>
      <c r="J367" s="364" t="s">
        <v>2869</v>
      </c>
      <c r="K367" s="365" t="s">
        <v>2701</v>
      </c>
      <c r="L367" s="398" t="s">
        <v>2690</v>
      </c>
      <c r="N367" s="464">
        <f>[1]pdc2019!$N367</f>
        <v>281111.11</v>
      </c>
      <c r="O367" s="464">
        <f>[1]pdc2019!$O367</f>
        <v>300000</v>
      </c>
      <c r="P367" s="464">
        <f>[1]pdc2019!$P367</f>
        <v>300000</v>
      </c>
      <c r="Q367" s="464">
        <f>[1]pdc2019!$V367</f>
        <v>300000</v>
      </c>
      <c r="R367" s="464">
        <f>[1]pdc2019!$AB367</f>
        <v>300000</v>
      </c>
      <c r="S367" s="464">
        <f>[1]pdc2019!$AE367</f>
        <v>300000</v>
      </c>
      <c r="T367" s="507">
        <f t="shared" si="32"/>
        <v>18888.890000000014</v>
      </c>
      <c r="U367" s="505">
        <f t="shared" si="33"/>
        <v>6.7193680107484957E-2</v>
      </c>
      <c r="V367" s="507">
        <f t="shared" si="30"/>
        <v>0</v>
      </c>
      <c r="W367" s="505">
        <f t="shared" si="31"/>
        <v>0</v>
      </c>
      <c r="X367" s="507">
        <f t="shared" si="34"/>
        <v>0</v>
      </c>
      <c r="Y367" s="505">
        <f t="shared" si="35"/>
        <v>0</v>
      </c>
      <c r="AA367" s="508"/>
      <c r="AB367" s="508"/>
      <c r="AC367" s="508"/>
      <c r="AD367" s="508"/>
      <c r="AE367" s="508"/>
      <c r="AF367" s="508"/>
      <c r="AG367" s="508"/>
      <c r="AH367" s="508"/>
      <c r="AI367" s="508"/>
      <c r="AJ367" s="508"/>
      <c r="AK367" s="508"/>
    </row>
    <row r="368" spans="1:37" ht="21">
      <c r="A368" s="399" t="s">
        <v>2702</v>
      </c>
      <c r="B368" s="400" t="s">
        <v>1249</v>
      </c>
      <c r="C368" s="401" t="s">
        <v>3139</v>
      </c>
      <c r="D368" s="401" t="s">
        <v>3140</v>
      </c>
      <c r="E368" s="358" t="s">
        <v>5915</v>
      </c>
      <c r="F368" s="358" t="s">
        <v>5916</v>
      </c>
      <c r="G368" s="359"/>
      <c r="H368" s="359"/>
      <c r="I368" s="402"/>
      <c r="J368" s="360"/>
      <c r="K368" s="361"/>
      <c r="L368" s="403"/>
      <c r="N368" s="464">
        <f>[1]pdc2019!$N368</f>
        <v>0</v>
      </c>
      <c r="O368" s="464">
        <f>[1]pdc2019!$O368</f>
        <v>0</v>
      </c>
      <c r="P368" s="464">
        <f>[1]pdc2019!$P368</f>
        <v>0</v>
      </c>
      <c r="Q368" s="464">
        <f>[1]pdc2019!$V368</f>
        <v>0</v>
      </c>
      <c r="R368" s="464">
        <f>[1]pdc2019!$AB368</f>
        <v>0</v>
      </c>
      <c r="S368" s="464">
        <f>[1]pdc2019!$AE368</f>
        <v>0</v>
      </c>
      <c r="T368" s="507">
        <f t="shared" si="32"/>
        <v>0</v>
      </c>
      <c r="U368" s="505" t="str">
        <f t="shared" si="33"/>
        <v/>
      </c>
      <c r="V368" s="507">
        <f t="shared" si="30"/>
        <v>0</v>
      </c>
      <c r="W368" s="505" t="str">
        <f t="shared" si="31"/>
        <v/>
      </c>
      <c r="X368" s="507">
        <f t="shared" si="34"/>
        <v>0</v>
      </c>
      <c r="Y368" s="505" t="str">
        <f t="shared" si="35"/>
        <v/>
      </c>
      <c r="AA368" s="508"/>
      <c r="AB368" s="508"/>
      <c r="AC368" s="508"/>
      <c r="AD368" s="508"/>
      <c r="AE368" s="508"/>
      <c r="AF368" s="508"/>
      <c r="AG368" s="508"/>
      <c r="AH368" s="508"/>
      <c r="AI368" s="508"/>
      <c r="AJ368" s="508"/>
      <c r="AK368" s="508"/>
    </row>
    <row r="369" spans="1:37" ht="21">
      <c r="A369" s="404" t="s">
        <v>2703</v>
      </c>
      <c r="B369" s="405" t="s">
        <v>1249</v>
      </c>
      <c r="C369" s="406" t="s">
        <v>3141</v>
      </c>
      <c r="D369" s="406" t="s">
        <v>3140</v>
      </c>
      <c r="E369" s="362" t="s">
        <v>5915</v>
      </c>
      <c r="F369" s="362" t="s">
        <v>5916</v>
      </c>
      <c r="G369" s="363"/>
      <c r="H369" s="363"/>
      <c r="I369" s="414"/>
      <c r="J369" s="364"/>
      <c r="K369" s="365"/>
      <c r="N369" s="464">
        <f>[1]pdc2019!$N369</f>
        <v>0</v>
      </c>
      <c r="O369" s="464">
        <f>[1]pdc2019!$O369</f>
        <v>0</v>
      </c>
      <c r="P369" s="464">
        <f>[1]pdc2019!$P369</f>
        <v>0</v>
      </c>
      <c r="Q369" s="464">
        <f>[1]pdc2019!$V369</f>
        <v>0</v>
      </c>
      <c r="R369" s="464">
        <f>[1]pdc2019!$AB369</f>
        <v>0</v>
      </c>
      <c r="S369" s="464">
        <f>[1]pdc2019!$AE369</f>
        <v>0</v>
      </c>
      <c r="T369" s="507">
        <f t="shared" si="32"/>
        <v>0</v>
      </c>
      <c r="U369" s="505" t="str">
        <f t="shared" si="33"/>
        <v/>
      </c>
      <c r="V369" s="507">
        <f t="shared" si="30"/>
        <v>0</v>
      </c>
      <c r="W369" s="505" t="str">
        <f t="shared" si="31"/>
        <v/>
      </c>
      <c r="X369" s="507">
        <f t="shared" si="34"/>
        <v>0</v>
      </c>
      <c r="Y369" s="505" t="str">
        <f t="shared" si="35"/>
        <v/>
      </c>
      <c r="AA369" s="508"/>
      <c r="AB369" s="508"/>
      <c r="AC369" s="508"/>
      <c r="AD369" s="508"/>
      <c r="AE369" s="508"/>
      <c r="AF369" s="508"/>
      <c r="AG369" s="508"/>
      <c r="AH369" s="508"/>
      <c r="AI369" s="508"/>
      <c r="AJ369" s="508"/>
      <c r="AK369" s="508"/>
    </row>
    <row r="370" spans="1:37" ht="21">
      <c r="A370" s="381" t="s">
        <v>2704</v>
      </c>
      <c r="B370" s="412" t="s">
        <v>1249</v>
      </c>
      <c r="C370" s="413" t="s">
        <v>3141</v>
      </c>
      <c r="D370" s="413" t="s">
        <v>3138</v>
      </c>
      <c r="E370" s="414" t="s">
        <v>5917</v>
      </c>
      <c r="F370" s="414" t="s">
        <v>5918</v>
      </c>
      <c r="G370" s="363" t="s">
        <v>1181</v>
      </c>
      <c r="H370" s="363" t="s">
        <v>3687</v>
      </c>
      <c r="I370" s="414" t="s">
        <v>2689</v>
      </c>
      <c r="J370" s="364" t="s">
        <v>192</v>
      </c>
      <c r="K370" s="365" t="s">
        <v>2850</v>
      </c>
      <c r="L370" s="398" t="s">
        <v>2690</v>
      </c>
      <c r="N370" s="464">
        <f>[1]pdc2019!$N370</f>
        <v>88805.04</v>
      </c>
      <c r="O370" s="464">
        <f>[1]pdc2019!$O370</f>
        <v>107000</v>
      </c>
      <c r="P370" s="464">
        <f>[1]pdc2019!$P370</f>
        <v>107000</v>
      </c>
      <c r="Q370" s="464">
        <f>[1]pdc2019!$V370</f>
        <v>107000</v>
      </c>
      <c r="R370" s="464">
        <f>[1]pdc2019!$AB370</f>
        <v>107000</v>
      </c>
      <c r="S370" s="464">
        <f>[1]pdc2019!$AE370</f>
        <v>107000</v>
      </c>
      <c r="T370" s="507">
        <f t="shared" si="32"/>
        <v>18194.960000000006</v>
      </c>
      <c r="U370" s="505">
        <f t="shared" si="33"/>
        <v>0.20488656950101039</v>
      </c>
      <c r="V370" s="507">
        <f t="shared" si="30"/>
        <v>0</v>
      </c>
      <c r="W370" s="505">
        <f t="shared" si="31"/>
        <v>0</v>
      </c>
      <c r="X370" s="507">
        <f t="shared" si="34"/>
        <v>0</v>
      </c>
      <c r="Y370" s="505">
        <f t="shared" si="35"/>
        <v>0</v>
      </c>
      <c r="AA370" s="508"/>
      <c r="AB370" s="508"/>
      <c r="AC370" s="508"/>
      <c r="AD370" s="508"/>
      <c r="AE370" s="508"/>
      <c r="AF370" s="508"/>
      <c r="AG370" s="508"/>
      <c r="AH370" s="508"/>
      <c r="AI370" s="508"/>
      <c r="AJ370" s="508"/>
      <c r="AK370" s="508"/>
    </row>
    <row r="371" spans="1:37" ht="21">
      <c r="A371" s="381" t="s">
        <v>2705</v>
      </c>
      <c r="B371" s="412" t="s">
        <v>1249</v>
      </c>
      <c r="C371" s="413" t="s">
        <v>3141</v>
      </c>
      <c r="D371" s="413" t="s">
        <v>3148</v>
      </c>
      <c r="E371" s="414" t="s">
        <v>5919</v>
      </c>
      <c r="F371" s="414" t="s">
        <v>5920</v>
      </c>
      <c r="G371" s="363" t="s">
        <v>1181</v>
      </c>
      <c r="H371" s="363" t="s">
        <v>3687</v>
      </c>
      <c r="I371" s="414" t="s">
        <v>2689</v>
      </c>
      <c r="J371" s="364" t="s">
        <v>192</v>
      </c>
      <c r="K371" s="365" t="s">
        <v>2850</v>
      </c>
      <c r="L371" s="398" t="s">
        <v>2690</v>
      </c>
      <c r="N371" s="464">
        <f>[1]pdc2019!$N371</f>
        <v>730.93</v>
      </c>
      <c r="O371" s="464">
        <f>[1]pdc2019!$O371</f>
        <v>1000</v>
      </c>
      <c r="P371" s="464">
        <f>[1]pdc2019!$P371</f>
        <v>1000</v>
      </c>
      <c r="Q371" s="464">
        <f>[1]pdc2019!$V371</f>
        <v>1000</v>
      </c>
      <c r="R371" s="464">
        <f>[1]pdc2019!$AB371</f>
        <v>1000</v>
      </c>
      <c r="S371" s="464">
        <f>[1]pdc2019!$AE371</f>
        <v>1000</v>
      </c>
      <c r="T371" s="507">
        <f t="shared" si="32"/>
        <v>269.07000000000005</v>
      </c>
      <c r="U371" s="505">
        <f t="shared" si="33"/>
        <v>0.36812006621701132</v>
      </c>
      <c r="V371" s="507">
        <f t="shared" si="30"/>
        <v>0</v>
      </c>
      <c r="W371" s="505">
        <f t="shared" si="31"/>
        <v>0</v>
      </c>
      <c r="X371" s="507">
        <f t="shared" si="34"/>
        <v>0</v>
      </c>
      <c r="Y371" s="505">
        <f t="shared" si="35"/>
        <v>0</v>
      </c>
      <c r="AA371" s="508"/>
      <c r="AB371" s="508"/>
      <c r="AC371" s="508"/>
      <c r="AD371" s="508"/>
      <c r="AE371" s="508"/>
      <c r="AF371" s="508"/>
      <c r="AG371" s="508"/>
      <c r="AH371" s="508"/>
      <c r="AI371" s="508"/>
      <c r="AJ371" s="508"/>
      <c r="AK371" s="508"/>
    </row>
    <row r="372" spans="1:37" ht="21">
      <c r="A372" s="381" t="s">
        <v>2706</v>
      </c>
      <c r="B372" s="412" t="s">
        <v>1249</v>
      </c>
      <c r="C372" s="413" t="s">
        <v>3141</v>
      </c>
      <c r="D372" s="413" t="s">
        <v>2607</v>
      </c>
      <c r="E372" s="414" t="s">
        <v>5921</v>
      </c>
      <c r="F372" s="414" t="s">
        <v>5922</v>
      </c>
      <c r="G372" s="363" t="s">
        <v>1181</v>
      </c>
      <c r="H372" s="363" t="s">
        <v>3687</v>
      </c>
      <c r="I372" s="414" t="s">
        <v>2689</v>
      </c>
      <c r="J372" s="364" t="s">
        <v>192</v>
      </c>
      <c r="K372" s="365" t="s">
        <v>2850</v>
      </c>
      <c r="L372" s="398" t="s">
        <v>2690</v>
      </c>
      <c r="N372" s="464">
        <f>[1]pdc2019!$N372</f>
        <v>0</v>
      </c>
      <c r="O372" s="464">
        <f>[1]pdc2019!$O372</f>
        <v>0</v>
      </c>
      <c r="P372" s="464">
        <f>[1]pdc2019!$P372</f>
        <v>0</v>
      </c>
      <c r="Q372" s="464">
        <f>[1]pdc2019!$V372</f>
        <v>0</v>
      </c>
      <c r="R372" s="464">
        <f>[1]pdc2019!$AB372</f>
        <v>0</v>
      </c>
      <c r="S372" s="464">
        <f>[1]pdc2019!$AE372</f>
        <v>0</v>
      </c>
      <c r="T372" s="507">
        <f t="shared" si="32"/>
        <v>0</v>
      </c>
      <c r="U372" s="505" t="str">
        <f t="shared" si="33"/>
        <v/>
      </c>
      <c r="V372" s="507">
        <f t="shared" si="30"/>
        <v>0</v>
      </c>
      <c r="W372" s="505" t="str">
        <f t="shared" si="31"/>
        <v/>
      </c>
      <c r="X372" s="507">
        <f t="shared" si="34"/>
        <v>0</v>
      </c>
      <c r="Y372" s="505" t="str">
        <f t="shared" si="35"/>
        <v/>
      </c>
      <c r="AA372" s="508"/>
      <c r="AB372" s="508"/>
      <c r="AC372" s="508"/>
      <c r="AD372" s="508"/>
      <c r="AE372" s="508"/>
      <c r="AF372" s="508"/>
      <c r="AG372" s="508"/>
      <c r="AH372" s="508"/>
      <c r="AI372" s="508"/>
      <c r="AJ372" s="508"/>
      <c r="AK372" s="508"/>
    </row>
    <row r="373" spans="1:37" ht="31.5">
      <c r="A373" s="404" t="s">
        <v>2707</v>
      </c>
      <c r="B373" s="405" t="s">
        <v>1249</v>
      </c>
      <c r="C373" s="406" t="s">
        <v>3142</v>
      </c>
      <c r="D373" s="406" t="s">
        <v>3140</v>
      </c>
      <c r="E373" s="434" t="s">
        <v>5923</v>
      </c>
      <c r="F373" s="434" t="s">
        <v>5924</v>
      </c>
      <c r="G373" s="363"/>
      <c r="H373" s="363"/>
      <c r="I373" s="414"/>
      <c r="J373" s="364"/>
      <c r="K373" s="365"/>
      <c r="N373" s="464">
        <f>[1]pdc2019!$N373</f>
        <v>0</v>
      </c>
      <c r="O373" s="464">
        <f>[1]pdc2019!$O373</f>
        <v>0</v>
      </c>
      <c r="P373" s="464">
        <f>[1]pdc2019!$P373</f>
        <v>0</v>
      </c>
      <c r="Q373" s="464">
        <f>[1]pdc2019!$V373</f>
        <v>0</v>
      </c>
      <c r="R373" s="464">
        <f>[1]pdc2019!$AB373</f>
        <v>0</v>
      </c>
      <c r="S373" s="464">
        <f>[1]pdc2019!$AE373</f>
        <v>0</v>
      </c>
      <c r="T373" s="507">
        <f t="shared" si="32"/>
        <v>0</v>
      </c>
      <c r="U373" s="505" t="str">
        <f t="shared" si="33"/>
        <v/>
      </c>
      <c r="V373" s="507">
        <f t="shared" si="30"/>
        <v>0</v>
      </c>
      <c r="W373" s="505" t="str">
        <f t="shared" si="31"/>
        <v/>
      </c>
      <c r="X373" s="507">
        <f t="shared" si="34"/>
        <v>0</v>
      </c>
      <c r="Y373" s="505" t="str">
        <f t="shared" si="35"/>
        <v/>
      </c>
      <c r="AA373" s="508"/>
      <c r="AB373" s="508"/>
      <c r="AC373" s="508"/>
      <c r="AD373" s="508"/>
      <c r="AE373" s="508"/>
      <c r="AF373" s="508"/>
      <c r="AG373" s="508"/>
      <c r="AH373" s="508"/>
      <c r="AI373" s="508"/>
      <c r="AJ373" s="508"/>
      <c r="AK373" s="508"/>
    </row>
    <row r="374" spans="1:37" ht="31.5">
      <c r="A374" s="381" t="s">
        <v>2708</v>
      </c>
      <c r="B374" s="412" t="s">
        <v>1249</v>
      </c>
      <c r="C374" s="413" t="s">
        <v>3142</v>
      </c>
      <c r="D374" s="413" t="s">
        <v>3138</v>
      </c>
      <c r="E374" s="414" t="s">
        <v>5923</v>
      </c>
      <c r="F374" s="414" t="s">
        <v>5924</v>
      </c>
      <c r="G374" s="363" t="s">
        <v>799</v>
      </c>
      <c r="H374" s="363" t="s">
        <v>4914</v>
      </c>
      <c r="I374" s="414" t="s">
        <v>2701</v>
      </c>
      <c r="J374" s="364" t="s">
        <v>2869</v>
      </c>
      <c r="K374" s="365" t="s">
        <v>2701</v>
      </c>
      <c r="L374" s="398" t="s">
        <v>2690</v>
      </c>
      <c r="N374" s="464">
        <f>[1]pdc2019!$N374</f>
        <v>0</v>
      </c>
      <c r="O374" s="464">
        <f>[1]pdc2019!$O374</f>
        <v>0</v>
      </c>
      <c r="P374" s="464">
        <f>[1]pdc2019!$P374</f>
        <v>0</v>
      </c>
      <c r="Q374" s="464">
        <f>[1]pdc2019!$V374</f>
        <v>0</v>
      </c>
      <c r="R374" s="464">
        <f>[1]pdc2019!$AB374</f>
        <v>0</v>
      </c>
      <c r="S374" s="464">
        <f>[1]pdc2019!$AE374</f>
        <v>0</v>
      </c>
      <c r="T374" s="507">
        <f t="shared" si="32"/>
        <v>0</v>
      </c>
      <c r="U374" s="505" t="str">
        <f t="shared" si="33"/>
        <v/>
      </c>
      <c r="V374" s="507">
        <f t="shared" si="30"/>
        <v>0</v>
      </c>
      <c r="W374" s="505" t="str">
        <f t="shared" si="31"/>
        <v/>
      </c>
      <c r="X374" s="507">
        <f t="shared" si="34"/>
        <v>0</v>
      </c>
      <c r="Y374" s="505" t="str">
        <f t="shared" si="35"/>
        <v/>
      </c>
      <c r="AA374" s="508"/>
      <c r="AB374" s="508"/>
      <c r="AC374" s="508"/>
      <c r="AD374" s="508"/>
      <c r="AE374" s="508"/>
      <c r="AF374" s="508"/>
      <c r="AG374" s="508"/>
      <c r="AH374" s="508"/>
      <c r="AI374" s="508"/>
      <c r="AJ374" s="508"/>
      <c r="AK374" s="508"/>
    </row>
    <row r="375" spans="1:37" ht="21">
      <c r="A375" s="399" t="s">
        <v>2709</v>
      </c>
      <c r="B375" s="400" t="s">
        <v>2710</v>
      </c>
      <c r="C375" s="401" t="s">
        <v>3139</v>
      </c>
      <c r="D375" s="401" t="s">
        <v>3140</v>
      </c>
      <c r="E375" s="358" t="s">
        <v>2712</v>
      </c>
      <c r="F375" s="358" t="s">
        <v>2711</v>
      </c>
      <c r="G375" s="359"/>
      <c r="H375" s="359"/>
      <c r="I375" s="402"/>
      <c r="J375" s="360"/>
      <c r="K375" s="361"/>
      <c r="L375" s="403"/>
      <c r="N375" s="464">
        <f>[1]pdc2019!$N375</f>
        <v>0</v>
      </c>
      <c r="O375" s="464">
        <f>[1]pdc2019!$O375</f>
        <v>0</v>
      </c>
      <c r="P375" s="464">
        <f>[1]pdc2019!$P375</f>
        <v>0</v>
      </c>
      <c r="Q375" s="464">
        <f>[1]pdc2019!$V375</f>
        <v>0</v>
      </c>
      <c r="R375" s="464">
        <f>[1]pdc2019!$AB375</f>
        <v>0</v>
      </c>
      <c r="S375" s="464">
        <f>[1]pdc2019!$AE375</f>
        <v>0</v>
      </c>
      <c r="T375" s="507">
        <f t="shared" si="32"/>
        <v>0</v>
      </c>
      <c r="U375" s="505" t="str">
        <f t="shared" si="33"/>
        <v/>
      </c>
      <c r="V375" s="507">
        <f t="shared" si="30"/>
        <v>0</v>
      </c>
      <c r="W375" s="505" t="str">
        <f t="shared" si="31"/>
        <v/>
      </c>
      <c r="X375" s="507">
        <f t="shared" si="34"/>
        <v>0</v>
      </c>
      <c r="Y375" s="505" t="str">
        <f t="shared" si="35"/>
        <v/>
      </c>
      <c r="AA375" s="508"/>
      <c r="AB375" s="508"/>
      <c r="AC375" s="508"/>
      <c r="AD375" s="508"/>
      <c r="AE375" s="508"/>
      <c r="AF375" s="508"/>
      <c r="AG375" s="508"/>
      <c r="AH375" s="508"/>
      <c r="AI375" s="508"/>
      <c r="AJ375" s="508"/>
      <c r="AK375" s="508"/>
    </row>
    <row r="376" spans="1:37" ht="31.5">
      <c r="A376" s="404" t="s">
        <v>2713</v>
      </c>
      <c r="B376" s="405" t="s">
        <v>2710</v>
      </c>
      <c r="C376" s="406" t="s">
        <v>3141</v>
      </c>
      <c r="D376" s="406" t="s">
        <v>3140</v>
      </c>
      <c r="E376" s="362" t="s">
        <v>2715</v>
      </c>
      <c r="F376" s="362" t="s">
        <v>2714</v>
      </c>
      <c r="G376" s="363"/>
      <c r="H376" s="363"/>
      <c r="I376" s="414"/>
      <c r="J376" s="364"/>
      <c r="K376" s="365"/>
      <c r="N376" s="464">
        <f>[1]pdc2019!$N376</f>
        <v>0</v>
      </c>
      <c r="O376" s="464">
        <f>[1]pdc2019!$O376</f>
        <v>0</v>
      </c>
      <c r="P376" s="464">
        <f>[1]pdc2019!$P376</f>
        <v>0</v>
      </c>
      <c r="Q376" s="464">
        <f>[1]pdc2019!$V376</f>
        <v>0</v>
      </c>
      <c r="R376" s="464">
        <f>[1]pdc2019!$AB376</f>
        <v>0</v>
      </c>
      <c r="S376" s="464">
        <f>[1]pdc2019!$AE376</f>
        <v>0</v>
      </c>
      <c r="T376" s="507">
        <f t="shared" si="32"/>
        <v>0</v>
      </c>
      <c r="U376" s="505" t="str">
        <f t="shared" si="33"/>
        <v/>
      </c>
      <c r="V376" s="507">
        <f t="shared" si="30"/>
        <v>0</v>
      </c>
      <c r="W376" s="505" t="str">
        <f t="shared" si="31"/>
        <v/>
      </c>
      <c r="X376" s="507">
        <f t="shared" si="34"/>
        <v>0</v>
      </c>
      <c r="Y376" s="505" t="str">
        <f t="shared" si="35"/>
        <v/>
      </c>
      <c r="AA376" s="508"/>
      <c r="AB376" s="508"/>
      <c r="AC376" s="508"/>
      <c r="AD376" s="508"/>
      <c r="AE376" s="508"/>
      <c r="AF376" s="508"/>
      <c r="AG376" s="508"/>
      <c r="AH376" s="508"/>
      <c r="AI376" s="508"/>
      <c r="AJ376" s="508"/>
      <c r="AK376" s="508"/>
    </row>
    <row r="377" spans="1:37" ht="31.5">
      <c r="A377" s="381" t="s">
        <v>2716</v>
      </c>
      <c r="B377" s="412" t="s">
        <v>2710</v>
      </c>
      <c r="C377" s="413" t="s">
        <v>3141</v>
      </c>
      <c r="D377" s="413" t="s">
        <v>3138</v>
      </c>
      <c r="E377" s="366" t="s">
        <v>2715</v>
      </c>
      <c r="F377" s="366" t="s">
        <v>2714</v>
      </c>
      <c r="G377" s="363" t="s">
        <v>1183</v>
      </c>
      <c r="H377" s="363" t="s">
        <v>3688</v>
      </c>
      <c r="I377" s="414" t="s">
        <v>2717</v>
      </c>
      <c r="J377" s="364" t="s">
        <v>192</v>
      </c>
      <c r="K377" s="365" t="s">
        <v>2850</v>
      </c>
      <c r="L377" s="398" t="s">
        <v>2690</v>
      </c>
      <c r="N377" s="464">
        <f>[1]pdc2019!$N377</f>
        <v>1236123.6199999999</v>
      </c>
      <c r="O377" s="464">
        <f>[1]pdc2019!$O377</f>
        <v>1460000</v>
      </c>
      <c r="P377" s="464">
        <f>[1]pdc2019!$P377</f>
        <v>1342547.5066666666</v>
      </c>
      <c r="Q377" s="464">
        <f>[1]pdc2019!$V377</f>
        <v>1930082</v>
      </c>
      <c r="R377" s="464">
        <f>[1]pdc2019!$AB377</f>
        <v>1930082</v>
      </c>
      <c r="S377" s="464">
        <f>[1]pdc2019!$AE377</f>
        <v>1920082</v>
      </c>
      <c r="T377" s="507">
        <f t="shared" si="32"/>
        <v>693958.38000000012</v>
      </c>
      <c r="U377" s="505">
        <f t="shared" si="33"/>
        <v>0.56139885103077325</v>
      </c>
      <c r="V377" s="507">
        <f t="shared" si="30"/>
        <v>470082</v>
      </c>
      <c r="W377" s="505">
        <f t="shared" si="31"/>
        <v>0.32197397260273974</v>
      </c>
      <c r="X377" s="507">
        <f t="shared" si="34"/>
        <v>587534.4933333334</v>
      </c>
      <c r="Y377" s="505">
        <f t="shared" si="35"/>
        <v>0.43762659452706354</v>
      </c>
      <c r="AA377" s="508"/>
      <c r="AB377" s="508"/>
      <c r="AC377" s="508"/>
      <c r="AD377" s="508"/>
      <c r="AE377" s="508"/>
      <c r="AF377" s="508"/>
      <c r="AG377" s="508"/>
      <c r="AH377" s="508"/>
      <c r="AI377" s="508"/>
      <c r="AJ377" s="508"/>
      <c r="AK377" s="508"/>
    </row>
    <row r="378" spans="1:37" ht="21">
      <c r="A378" s="404" t="s">
        <v>2718</v>
      </c>
      <c r="B378" s="405" t="s">
        <v>2710</v>
      </c>
      <c r="C378" s="406" t="s">
        <v>2728</v>
      </c>
      <c r="D378" s="406" t="s">
        <v>3140</v>
      </c>
      <c r="E378" s="362" t="s">
        <v>2720</v>
      </c>
      <c r="F378" s="362" t="s">
        <v>2719</v>
      </c>
      <c r="G378" s="363"/>
      <c r="H378" s="363"/>
      <c r="I378" s="414"/>
      <c r="J378" s="364"/>
      <c r="K378" s="365"/>
      <c r="N378" s="464">
        <f>[1]pdc2019!$N378</f>
        <v>0</v>
      </c>
      <c r="O378" s="464">
        <f>[1]pdc2019!$O378</f>
        <v>0</v>
      </c>
      <c r="P378" s="464">
        <f>[1]pdc2019!$P378</f>
        <v>0</v>
      </c>
      <c r="Q378" s="464">
        <f>[1]pdc2019!$V378</f>
        <v>0</v>
      </c>
      <c r="R378" s="464">
        <f>[1]pdc2019!$AB378</f>
        <v>0</v>
      </c>
      <c r="S378" s="464">
        <f>[1]pdc2019!$AE378</f>
        <v>0</v>
      </c>
      <c r="T378" s="507">
        <f t="shared" si="32"/>
        <v>0</v>
      </c>
      <c r="U378" s="505" t="str">
        <f t="shared" si="33"/>
        <v/>
      </c>
      <c r="V378" s="507">
        <f t="shared" si="30"/>
        <v>0</v>
      </c>
      <c r="W378" s="505" t="str">
        <f t="shared" si="31"/>
        <v/>
      </c>
      <c r="X378" s="507">
        <f t="shared" si="34"/>
        <v>0</v>
      </c>
      <c r="Y378" s="505" t="str">
        <f t="shared" si="35"/>
        <v/>
      </c>
      <c r="AA378" s="508"/>
      <c r="AB378" s="508"/>
      <c r="AC378" s="508"/>
      <c r="AD378" s="508"/>
      <c r="AE378" s="508"/>
      <c r="AF378" s="508"/>
      <c r="AG378" s="508"/>
      <c r="AH378" s="508"/>
      <c r="AI378" s="508"/>
      <c r="AJ378" s="508"/>
      <c r="AK378" s="508"/>
    </row>
    <row r="379" spans="1:37">
      <c r="A379" s="381" t="s">
        <v>2721</v>
      </c>
      <c r="B379" s="412" t="s">
        <v>2710</v>
      </c>
      <c r="C379" s="413" t="s">
        <v>2728</v>
      </c>
      <c r="D379" s="413" t="s">
        <v>3138</v>
      </c>
      <c r="E379" s="366" t="s">
        <v>2720</v>
      </c>
      <c r="F379" s="366" t="s">
        <v>2719</v>
      </c>
      <c r="G379" s="363" t="s">
        <v>1183</v>
      </c>
      <c r="H379" s="363" t="s">
        <v>3688</v>
      </c>
      <c r="I379" s="414" t="s">
        <v>2717</v>
      </c>
      <c r="J379" s="364" t="s">
        <v>192</v>
      </c>
      <c r="K379" s="365" t="s">
        <v>2850</v>
      </c>
      <c r="L379" s="398" t="s">
        <v>2690</v>
      </c>
      <c r="N379" s="464">
        <f>[1]pdc2019!$N379</f>
        <v>381.19</v>
      </c>
      <c r="O379" s="464">
        <f>[1]pdc2019!$O379</f>
        <v>2000</v>
      </c>
      <c r="P379" s="464">
        <f>[1]pdc2019!$P379</f>
        <v>498.68</v>
      </c>
      <c r="Q379" s="464">
        <f>[1]pdc2019!$V379</f>
        <v>1000</v>
      </c>
      <c r="R379" s="464">
        <f>[1]pdc2019!$AB379</f>
        <v>2066.7286619999991</v>
      </c>
      <c r="S379" s="464">
        <f>[1]pdc2019!$AE379</f>
        <v>2066.7286619999991</v>
      </c>
      <c r="T379" s="507">
        <f t="shared" si="32"/>
        <v>618.80999999999995</v>
      </c>
      <c r="U379" s="505">
        <f t="shared" si="33"/>
        <v>1.6233636769065294</v>
      </c>
      <c r="V379" s="507">
        <f t="shared" si="30"/>
        <v>-1000</v>
      </c>
      <c r="W379" s="505">
        <f t="shared" si="31"/>
        <v>-0.5</v>
      </c>
      <c r="X379" s="507">
        <f t="shared" si="34"/>
        <v>501.32</v>
      </c>
      <c r="Y379" s="505">
        <f t="shared" si="35"/>
        <v>1.0052939760968957</v>
      </c>
      <c r="AA379" s="508"/>
      <c r="AB379" s="508"/>
      <c r="AC379" s="508"/>
      <c r="AD379" s="508"/>
      <c r="AE379" s="508"/>
      <c r="AF379" s="508"/>
      <c r="AG379" s="508"/>
      <c r="AH379" s="508"/>
      <c r="AI379" s="508"/>
      <c r="AJ379" s="508"/>
      <c r="AK379" s="508"/>
    </row>
    <row r="380" spans="1:37" ht="21">
      <c r="A380" s="404" t="s">
        <v>2722</v>
      </c>
      <c r="B380" s="405" t="s">
        <v>2710</v>
      </c>
      <c r="C380" s="406" t="s">
        <v>3142</v>
      </c>
      <c r="D380" s="406" t="s">
        <v>3140</v>
      </c>
      <c r="E380" s="362" t="s">
        <v>2724</v>
      </c>
      <c r="F380" s="362" t="s">
        <v>2723</v>
      </c>
      <c r="G380" s="363"/>
      <c r="H380" s="363"/>
      <c r="I380" s="414"/>
      <c r="J380" s="364"/>
      <c r="K380" s="365"/>
      <c r="N380" s="464">
        <f>[1]pdc2019!$N380</f>
        <v>0</v>
      </c>
      <c r="O380" s="464">
        <f>[1]pdc2019!$O380</f>
        <v>0</v>
      </c>
      <c r="P380" s="464">
        <f>[1]pdc2019!$P380</f>
        <v>0</v>
      </c>
      <c r="Q380" s="464">
        <f>[1]pdc2019!$V380</f>
        <v>0</v>
      </c>
      <c r="R380" s="464">
        <f>[1]pdc2019!$AB380</f>
        <v>0</v>
      </c>
      <c r="S380" s="464">
        <f>[1]pdc2019!$AE380</f>
        <v>0</v>
      </c>
      <c r="T380" s="507">
        <f t="shared" si="32"/>
        <v>0</v>
      </c>
      <c r="U380" s="505" t="str">
        <f t="shared" si="33"/>
        <v/>
      </c>
      <c r="V380" s="507">
        <f t="shared" si="30"/>
        <v>0</v>
      </c>
      <c r="W380" s="505" t="str">
        <f t="shared" si="31"/>
        <v/>
      </c>
      <c r="X380" s="507">
        <f t="shared" si="34"/>
        <v>0</v>
      </c>
      <c r="Y380" s="505" t="str">
        <f t="shared" si="35"/>
        <v/>
      </c>
      <c r="AA380" s="508"/>
      <c r="AB380" s="508"/>
      <c r="AC380" s="508"/>
      <c r="AD380" s="508"/>
      <c r="AE380" s="508"/>
      <c r="AF380" s="508"/>
      <c r="AG380" s="508"/>
      <c r="AH380" s="508"/>
      <c r="AI380" s="508"/>
      <c r="AJ380" s="508"/>
      <c r="AK380" s="508"/>
    </row>
    <row r="381" spans="1:37">
      <c r="A381" s="381" t="s">
        <v>6038</v>
      </c>
      <c r="B381" s="421" t="s">
        <v>2710</v>
      </c>
      <c r="C381" s="422" t="s">
        <v>3142</v>
      </c>
      <c r="D381" s="422" t="s">
        <v>3058</v>
      </c>
      <c r="E381" s="423" t="s">
        <v>6039</v>
      </c>
      <c r="F381" s="423" t="s">
        <v>6040</v>
      </c>
      <c r="G381" s="424" t="s">
        <v>897</v>
      </c>
      <c r="H381" s="424" t="s">
        <v>2726</v>
      </c>
      <c r="I381" s="425" t="s">
        <v>1253</v>
      </c>
      <c r="J381" s="426" t="s">
        <v>2836</v>
      </c>
      <c r="K381" s="365" t="s">
        <v>2837</v>
      </c>
      <c r="L381" s="478" t="s">
        <v>2690</v>
      </c>
      <c r="N381" s="464">
        <f>[1]pdc2019!$N381</f>
        <v>0</v>
      </c>
      <c r="O381" s="464">
        <f>[1]pdc2019!$O381</f>
        <v>0</v>
      </c>
      <c r="P381" s="464">
        <f>[1]pdc2019!$P381</f>
        <v>0</v>
      </c>
      <c r="Q381" s="464">
        <f>[1]pdc2019!$V381</f>
        <v>0</v>
      </c>
      <c r="R381" s="464">
        <f>[1]pdc2019!$AB381</f>
        <v>0</v>
      </c>
      <c r="S381" s="464">
        <f>[1]pdc2019!$AE381</f>
        <v>0</v>
      </c>
      <c r="T381" s="507"/>
      <c r="U381" s="505"/>
      <c r="V381" s="507"/>
      <c r="W381" s="505"/>
      <c r="X381" s="507"/>
      <c r="Y381" s="505"/>
      <c r="AA381" s="508"/>
      <c r="AB381" s="508"/>
      <c r="AC381" s="508"/>
      <c r="AD381" s="508"/>
      <c r="AE381" s="508"/>
      <c r="AF381" s="508"/>
      <c r="AG381" s="508"/>
      <c r="AH381" s="508"/>
      <c r="AI381" s="508"/>
      <c r="AJ381" s="508"/>
      <c r="AK381" s="508"/>
    </row>
    <row r="382" spans="1:37">
      <c r="A382" s="381" t="s">
        <v>2725</v>
      </c>
      <c r="B382" s="412" t="s">
        <v>2710</v>
      </c>
      <c r="C382" s="413" t="s">
        <v>3142</v>
      </c>
      <c r="D382" s="413" t="s">
        <v>3138</v>
      </c>
      <c r="E382" s="366" t="s">
        <v>6076</v>
      </c>
      <c r="F382" s="366" t="s">
        <v>6054</v>
      </c>
      <c r="G382" s="363" t="s">
        <v>897</v>
      </c>
      <c r="H382" s="363" t="s">
        <v>2726</v>
      </c>
      <c r="I382" s="414" t="s">
        <v>1253</v>
      </c>
      <c r="J382" s="364" t="s">
        <v>2836</v>
      </c>
      <c r="K382" s="365" t="s">
        <v>2837</v>
      </c>
      <c r="L382" s="398" t="s">
        <v>2690</v>
      </c>
      <c r="N382" s="464">
        <f>[1]pdc2019!$N382</f>
        <v>435607.37</v>
      </c>
      <c r="O382" s="464">
        <f>[1]pdc2019!$O382</f>
        <v>800000</v>
      </c>
      <c r="P382" s="464">
        <f>[1]pdc2019!$P382</f>
        <v>603044.10666666669</v>
      </c>
      <c r="Q382" s="464">
        <f>[1]pdc2019!$V382</f>
        <v>1000000</v>
      </c>
      <c r="R382" s="464">
        <f>[1]pdc2019!$AB382</f>
        <v>1059000</v>
      </c>
      <c r="S382" s="464">
        <f>[1]pdc2019!$AE382</f>
        <v>1118162</v>
      </c>
      <c r="T382" s="507">
        <f t="shared" si="32"/>
        <v>564392.63</v>
      </c>
      <c r="U382" s="505">
        <f t="shared" si="33"/>
        <v>1.2956452734029731</v>
      </c>
      <c r="V382" s="507">
        <f t="shared" si="30"/>
        <v>200000</v>
      </c>
      <c r="W382" s="505">
        <f t="shared" si="31"/>
        <v>0.25</v>
      </c>
      <c r="X382" s="507">
        <f t="shared" si="34"/>
        <v>396955.89333333331</v>
      </c>
      <c r="Y382" s="505">
        <f t="shared" si="35"/>
        <v>0.65825349911387354</v>
      </c>
      <c r="AA382" s="508"/>
      <c r="AB382" s="508"/>
      <c r="AC382" s="508"/>
      <c r="AD382" s="508"/>
      <c r="AE382" s="508"/>
      <c r="AF382" s="508"/>
      <c r="AG382" s="508"/>
      <c r="AH382" s="508"/>
      <c r="AI382" s="508"/>
      <c r="AJ382" s="508"/>
      <c r="AK382" s="508"/>
    </row>
    <row r="383" spans="1:37">
      <c r="A383" s="381" t="s">
        <v>2159</v>
      </c>
      <c r="B383" s="412" t="s">
        <v>2710</v>
      </c>
      <c r="C383" s="413" t="s">
        <v>3142</v>
      </c>
      <c r="D383" s="413" t="s">
        <v>3148</v>
      </c>
      <c r="E383" s="366" t="s">
        <v>2161</v>
      </c>
      <c r="F383" s="366" t="s">
        <v>2160</v>
      </c>
      <c r="G383" s="363" t="s">
        <v>897</v>
      </c>
      <c r="H383" s="363" t="s">
        <v>2726</v>
      </c>
      <c r="I383" s="414" t="s">
        <v>1253</v>
      </c>
      <c r="J383" s="364" t="s">
        <v>2836</v>
      </c>
      <c r="K383" s="365" t="s">
        <v>2837</v>
      </c>
      <c r="L383" s="398" t="s">
        <v>2690</v>
      </c>
      <c r="N383" s="464">
        <f>[1]pdc2019!$N383</f>
        <v>54.7</v>
      </c>
      <c r="O383" s="464">
        <f>[1]pdc2019!$O383</f>
        <v>100000</v>
      </c>
      <c r="P383" s="464">
        <f>[1]pdc2019!$P383</f>
        <v>100000</v>
      </c>
      <c r="Q383" s="464">
        <f>[1]pdc2019!$V383</f>
        <v>100000</v>
      </c>
      <c r="R383" s="464">
        <f>[1]pdc2019!$AB383</f>
        <v>100000</v>
      </c>
      <c r="S383" s="464">
        <f>[1]pdc2019!$AE383</f>
        <v>100000</v>
      </c>
      <c r="T383" s="507">
        <f t="shared" si="32"/>
        <v>99945.3</v>
      </c>
      <c r="U383" s="505">
        <f t="shared" si="33"/>
        <v>1827.1535648994516</v>
      </c>
      <c r="V383" s="507">
        <f t="shared" si="30"/>
        <v>0</v>
      </c>
      <c r="W383" s="505">
        <f t="shared" si="31"/>
        <v>0</v>
      </c>
      <c r="X383" s="507">
        <f t="shared" si="34"/>
        <v>0</v>
      </c>
      <c r="Y383" s="505">
        <f t="shared" si="35"/>
        <v>0</v>
      </c>
      <c r="AA383" s="508"/>
      <c r="AB383" s="508"/>
      <c r="AC383" s="508"/>
      <c r="AD383" s="508"/>
      <c r="AE383" s="508"/>
      <c r="AF383" s="508"/>
      <c r="AG383" s="508"/>
      <c r="AH383" s="508"/>
      <c r="AI383" s="508"/>
      <c r="AJ383" s="508"/>
      <c r="AK383" s="508"/>
    </row>
    <row r="384" spans="1:37" ht="21">
      <c r="A384" s="404" t="s">
        <v>2162</v>
      </c>
      <c r="B384" s="405" t="s">
        <v>2710</v>
      </c>
      <c r="C384" s="406" t="s">
        <v>2826</v>
      </c>
      <c r="D384" s="406" t="s">
        <v>3140</v>
      </c>
      <c r="E384" s="362" t="s">
        <v>2164</v>
      </c>
      <c r="F384" s="362" t="s">
        <v>2163</v>
      </c>
      <c r="G384" s="363"/>
      <c r="H384" s="363"/>
      <c r="I384" s="414"/>
      <c r="J384" s="364"/>
      <c r="K384" s="365"/>
      <c r="N384" s="464">
        <f>[1]pdc2019!$N384</f>
        <v>0</v>
      </c>
      <c r="O384" s="464">
        <f>[1]pdc2019!$O384</f>
        <v>0</v>
      </c>
      <c r="P384" s="464">
        <f>[1]pdc2019!$P384</f>
        <v>0</v>
      </c>
      <c r="Q384" s="464">
        <f>[1]pdc2019!$V384</f>
        <v>0</v>
      </c>
      <c r="R384" s="464">
        <f>[1]pdc2019!$AB384</f>
        <v>0</v>
      </c>
      <c r="S384" s="464">
        <f>[1]pdc2019!$AE384</f>
        <v>0</v>
      </c>
      <c r="T384" s="507">
        <f t="shared" si="32"/>
        <v>0</v>
      </c>
      <c r="U384" s="505" t="str">
        <f t="shared" si="33"/>
        <v/>
      </c>
      <c r="V384" s="507">
        <f t="shared" si="30"/>
        <v>0</v>
      </c>
      <c r="W384" s="505" t="str">
        <f t="shared" si="31"/>
        <v/>
      </c>
      <c r="X384" s="507">
        <f t="shared" si="34"/>
        <v>0</v>
      </c>
      <c r="Y384" s="505" t="str">
        <f t="shared" si="35"/>
        <v/>
      </c>
      <c r="AA384" s="508"/>
      <c r="AB384" s="508"/>
      <c r="AC384" s="508"/>
      <c r="AD384" s="508"/>
      <c r="AE384" s="508"/>
      <c r="AF384" s="508"/>
      <c r="AG384" s="508"/>
      <c r="AH384" s="508"/>
      <c r="AI384" s="508"/>
      <c r="AJ384" s="508"/>
      <c r="AK384" s="508"/>
    </row>
    <row r="385" spans="1:37" ht="21">
      <c r="A385" s="381" t="s">
        <v>2165</v>
      </c>
      <c r="B385" s="412" t="s">
        <v>2710</v>
      </c>
      <c r="C385" s="413" t="s">
        <v>2826</v>
      </c>
      <c r="D385" s="413" t="s">
        <v>3138</v>
      </c>
      <c r="E385" s="366" t="s">
        <v>2167</v>
      </c>
      <c r="F385" s="366" t="s">
        <v>2166</v>
      </c>
      <c r="G385" s="363" t="s">
        <v>425</v>
      </c>
      <c r="H385" s="363" t="s">
        <v>3689</v>
      </c>
      <c r="I385" s="414" t="s">
        <v>3690</v>
      </c>
      <c r="J385" s="364" t="s">
        <v>1761</v>
      </c>
      <c r="K385" s="365" t="s">
        <v>1765</v>
      </c>
      <c r="L385" s="398" t="s">
        <v>2690</v>
      </c>
      <c r="N385" s="464">
        <f>[1]pdc2019!$N385</f>
        <v>47819.4</v>
      </c>
      <c r="O385" s="464">
        <f>[1]pdc2019!$O385</f>
        <v>0</v>
      </c>
      <c r="P385" s="464">
        <f>[1]pdc2019!$P385</f>
        <v>46531.146666666667</v>
      </c>
      <c r="Q385" s="464">
        <f>[1]pdc2019!$V385</f>
        <v>225340.79999999999</v>
      </c>
      <c r="R385" s="464">
        <f>[1]pdc2019!$AB385</f>
        <v>225340.79999999999</v>
      </c>
      <c r="S385" s="464">
        <f>[1]pdc2019!$AE385</f>
        <v>225340.79999999999</v>
      </c>
      <c r="T385" s="507">
        <f t="shared" si="32"/>
        <v>177521.4</v>
      </c>
      <c r="U385" s="505">
        <f t="shared" si="33"/>
        <v>3.7123301421598764</v>
      </c>
      <c r="V385" s="507">
        <f t="shared" si="30"/>
        <v>225340.79999999999</v>
      </c>
      <c r="W385" s="505" t="str">
        <f t="shared" si="31"/>
        <v/>
      </c>
      <c r="X385" s="507">
        <f t="shared" si="34"/>
        <v>178809.65333333332</v>
      </c>
      <c r="Y385" s="505">
        <f t="shared" si="35"/>
        <v>3.8427949049754768</v>
      </c>
      <c r="AA385" s="508"/>
      <c r="AB385" s="508"/>
      <c r="AC385" s="508"/>
      <c r="AD385" s="508"/>
      <c r="AE385" s="508"/>
      <c r="AF385" s="508"/>
      <c r="AG385" s="508"/>
      <c r="AH385" s="508"/>
      <c r="AI385" s="508"/>
      <c r="AJ385" s="508"/>
      <c r="AK385" s="508"/>
    </row>
    <row r="386" spans="1:37" ht="21">
      <c r="A386" s="381" t="s">
        <v>2168</v>
      </c>
      <c r="B386" s="412" t="s">
        <v>2710</v>
      </c>
      <c r="C386" s="413" t="s">
        <v>2826</v>
      </c>
      <c r="D386" s="413" t="s">
        <v>3148</v>
      </c>
      <c r="E386" s="366" t="s">
        <v>2170</v>
      </c>
      <c r="F386" s="366" t="s">
        <v>2169</v>
      </c>
      <c r="G386" s="363" t="s">
        <v>425</v>
      </c>
      <c r="H386" s="363" t="s">
        <v>3689</v>
      </c>
      <c r="I386" s="414" t="s">
        <v>3690</v>
      </c>
      <c r="J386" s="364" t="s">
        <v>1761</v>
      </c>
      <c r="K386" s="365" t="s">
        <v>1765</v>
      </c>
      <c r="L386" s="398" t="s">
        <v>2690</v>
      </c>
      <c r="N386" s="464">
        <f>[1]pdc2019!$N386</f>
        <v>131432.98000000001</v>
      </c>
      <c r="O386" s="464">
        <f>[1]pdc2019!$O386</f>
        <v>0</v>
      </c>
      <c r="P386" s="464">
        <f>[1]pdc2019!$P386</f>
        <v>49702.78666666666</v>
      </c>
      <c r="Q386" s="464">
        <f>[1]pdc2019!$V386</f>
        <v>131432.98000000001</v>
      </c>
      <c r="R386" s="464">
        <f>[1]pdc2019!$AB386</f>
        <v>131432.98000000001</v>
      </c>
      <c r="S386" s="464">
        <f>[1]pdc2019!$AE386</f>
        <v>131432.98000000001</v>
      </c>
      <c r="T386" s="507">
        <f t="shared" si="32"/>
        <v>0</v>
      </c>
      <c r="U386" s="505">
        <f t="shared" si="33"/>
        <v>0</v>
      </c>
      <c r="V386" s="507">
        <f t="shared" si="30"/>
        <v>131432.98000000001</v>
      </c>
      <c r="W386" s="505" t="str">
        <f t="shared" si="31"/>
        <v/>
      </c>
      <c r="X386" s="507">
        <f t="shared" si="34"/>
        <v>81730.193333333358</v>
      </c>
      <c r="Y386" s="505">
        <f t="shared" si="35"/>
        <v>1.6443784909176127</v>
      </c>
      <c r="AA386" s="508"/>
      <c r="AB386" s="508"/>
      <c r="AC386" s="508"/>
      <c r="AD386" s="508"/>
      <c r="AE386" s="508"/>
      <c r="AF386" s="508"/>
      <c r="AG386" s="508"/>
      <c r="AH386" s="508"/>
      <c r="AI386" s="508"/>
      <c r="AJ386" s="508"/>
      <c r="AK386" s="508"/>
    </row>
    <row r="387" spans="1:37">
      <c r="A387" s="381" t="s">
        <v>2171</v>
      </c>
      <c r="B387" s="412" t="s">
        <v>2710</v>
      </c>
      <c r="C387" s="413" t="s">
        <v>2826</v>
      </c>
      <c r="D387" s="413" t="s">
        <v>2607</v>
      </c>
      <c r="E387" s="366" t="s">
        <v>2173</v>
      </c>
      <c r="F387" s="366" t="s">
        <v>2172</v>
      </c>
      <c r="G387" s="363" t="s">
        <v>425</v>
      </c>
      <c r="H387" s="363" t="s">
        <v>3689</v>
      </c>
      <c r="I387" s="414" t="s">
        <v>3690</v>
      </c>
      <c r="J387" s="364" t="s">
        <v>1761</v>
      </c>
      <c r="K387" s="365" t="s">
        <v>1765</v>
      </c>
      <c r="L387" s="398" t="s">
        <v>2690</v>
      </c>
      <c r="N387" s="464">
        <f>[1]pdc2019!$N387</f>
        <v>223299.1</v>
      </c>
      <c r="O387" s="464">
        <f>[1]pdc2019!$O387</f>
        <v>0</v>
      </c>
      <c r="P387" s="464">
        <f>[1]pdc2019!$P387</f>
        <v>25896.600000000002</v>
      </c>
      <c r="Q387" s="464">
        <f>[1]pdc2019!$V387</f>
        <v>223299.1</v>
      </c>
      <c r="R387" s="464">
        <f>[1]pdc2019!$AB387</f>
        <v>223299.1</v>
      </c>
      <c r="S387" s="464">
        <f>[1]pdc2019!$AE387</f>
        <v>223299.1</v>
      </c>
      <c r="T387" s="507">
        <f t="shared" si="32"/>
        <v>0</v>
      </c>
      <c r="U387" s="505">
        <f t="shared" si="33"/>
        <v>0</v>
      </c>
      <c r="V387" s="507">
        <f t="shared" si="30"/>
        <v>223299.1</v>
      </c>
      <c r="W387" s="505" t="str">
        <f t="shared" si="31"/>
        <v/>
      </c>
      <c r="X387" s="507">
        <f t="shared" si="34"/>
        <v>197402.5</v>
      </c>
      <c r="Y387" s="505">
        <f t="shared" si="35"/>
        <v>7.6227188125082055</v>
      </c>
      <c r="AA387" s="508"/>
      <c r="AB387" s="508"/>
      <c r="AC387" s="508"/>
      <c r="AD387" s="508"/>
      <c r="AE387" s="508"/>
      <c r="AF387" s="508"/>
      <c r="AG387" s="508"/>
      <c r="AH387" s="508"/>
      <c r="AI387" s="508"/>
      <c r="AJ387" s="508"/>
      <c r="AK387" s="508"/>
    </row>
    <row r="388" spans="1:37" ht="21">
      <c r="A388" s="404" t="s">
        <v>2174</v>
      </c>
      <c r="B388" s="405" t="s">
        <v>2710</v>
      </c>
      <c r="C388" s="406" t="s">
        <v>2827</v>
      </c>
      <c r="D388" s="406" t="s">
        <v>3140</v>
      </c>
      <c r="E388" s="362" t="s">
        <v>2176</v>
      </c>
      <c r="F388" s="362" t="s">
        <v>2175</v>
      </c>
      <c r="G388" s="363"/>
      <c r="H388" s="363"/>
      <c r="I388" s="414"/>
      <c r="J388" s="364"/>
      <c r="K388" s="365"/>
      <c r="N388" s="464">
        <f>[1]pdc2019!$N388</f>
        <v>0</v>
      </c>
      <c r="O388" s="464">
        <f>[1]pdc2019!$O388</f>
        <v>0</v>
      </c>
      <c r="P388" s="464">
        <f>[1]pdc2019!$P388</f>
        <v>0</v>
      </c>
      <c r="Q388" s="464">
        <f>[1]pdc2019!$V388</f>
        <v>0</v>
      </c>
      <c r="R388" s="464">
        <f>[1]pdc2019!$AB388</f>
        <v>0</v>
      </c>
      <c r="S388" s="464">
        <f>[1]pdc2019!$AE388</f>
        <v>0</v>
      </c>
      <c r="T388" s="507">
        <f t="shared" si="32"/>
        <v>0</v>
      </c>
      <c r="U388" s="505" t="str">
        <f t="shared" si="33"/>
        <v/>
      </c>
      <c r="V388" s="507">
        <f t="shared" si="30"/>
        <v>0</v>
      </c>
      <c r="W388" s="505" t="str">
        <f t="shared" si="31"/>
        <v/>
      </c>
      <c r="X388" s="507">
        <f t="shared" si="34"/>
        <v>0</v>
      </c>
      <c r="Y388" s="505" t="str">
        <f t="shared" si="35"/>
        <v/>
      </c>
      <c r="AA388" s="508"/>
      <c r="AB388" s="508"/>
      <c r="AC388" s="508"/>
      <c r="AD388" s="508"/>
      <c r="AE388" s="508"/>
      <c r="AF388" s="508"/>
      <c r="AG388" s="508"/>
      <c r="AH388" s="508"/>
      <c r="AI388" s="508"/>
      <c r="AJ388" s="508"/>
      <c r="AK388" s="508"/>
    </row>
    <row r="389" spans="1:37" ht="21">
      <c r="A389" s="381" t="s">
        <v>2177</v>
      </c>
      <c r="B389" s="412" t="s">
        <v>2710</v>
      </c>
      <c r="C389" s="413" t="s">
        <v>2827</v>
      </c>
      <c r="D389" s="413" t="s">
        <v>3138</v>
      </c>
      <c r="E389" s="366" t="s">
        <v>2176</v>
      </c>
      <c r="F389" s="366" t="s">
        <v>2175</v>
      </c>
      <c r="G389" s="363" t="s">
        <v>1183</v>
      </c>
      <c r="H389" s="363" t="s">
        <v>3688</v>
      </c>
      <c r="I389" s="414" t="s">
        <v>2717</v>
      </c>
      <c r="J389" s="364" t="s">
        <v>192</v>
      </c>
      <c r="K389" s="365" t="s">
        <v>2850</v>
      </c>
      <c r="L389" s="398" t="s">
        <v>2690</v>
      </c>
      <c r="N389" s="464">
        <f>[1]pdc2019!$N389</f>
        <v>2095</v>
      </c>
      <c r="O389" s="464">
        <f>[1]pdc2019!$O389</f>
        <v>8142</v>
      </c>
      <c r="P389" s="464">
        <f>[1]pdc2019!$P389</f>
        <v>4666.6533333333327</v>
      </c>
      <c r="Q389" s="464">
        <f>[1]pdc2019!$V389</f>
        <v>3500</v>
      </c>
      <c r="R389" s="464">
        <f>[1]pdc2019!$AB389</f>
        <v>3500</v>
      </c>
      <c r="S389" s="464">
        <f>[1]pdc2019!$AE389</f>
        <v>3500</v>
      </c>
      <c r="T389" s="507">
        <f t="shared" si="32"/>
        <v>1405</v>
      </c>
      <c r="U389" s="505">
        <f t="shared" si="33"/>
        <v>0.6706443914081146</v>
      </c>
      <c r="V389" s="507">
        <f t="shared" si="30"/>
        <v>-4642</v>
      </c>
      <c r="W389" s="505">
        <f t="shared" si="31"/>
        <v>-0.57013018914271674</v>
      </c>
      <c r="X389" s="507">
        <f t="shared" si="34"/>
        <v>-1166.6533333333327</v>
      </c>
      <c r="Y389" s="505">
        <f t="shared" si="35"/>
        <v>-0.24999785713673459</v>
      </c>
      <c r="AA389" s="508"/>
      <c r="AB389" s="508"/>
      <c r="AC389" s="508"/>
      <c r="AD389" s="508"/>
      <c r="AE389" s="508"/>
      <c r="AF389" s="508"/>
      <c r="AG389" s="508"/>
      <c r="AH389" s="508"/>
      <c r="AI389" s="508"/>
      <c r="AJ389" s="508"/>
      <c r="AK389" s="508"/>
    </row>
    <row r="390" spans="1:37" ht="21">
      <c r="A390" s="404" t="s">
        <v>2178</v>
      </c>
      <c r="B390" s="405" t="s">
        <v>2710</v>
      </c>
      <c r="C390" s="406" t="s">
        <v>3145</v>
      </c>
      <c r="D390" s="406" t="s">
        <v>3140</v>
      </c>
      <c r="E390" s="362" t="s">
        <v>2180</v>
      </c>
      <c r="F390" s="362" t="s">
        <v>2179</v>
      </c>
      <c r="G390" s="363"/>
      <c r="H390" s="363"/>
      <c r="I390" s="414"/>
      <c r="J390" s="364"/>
      <c r="K390" s="365"/>
      <c r="N390" s="464">
        <f>[1]pdc2019!$N390</f>
        <v>0</v>
      </c>
      <c r="O390" s="464">
        <f>[1]pdc2019!$O390</f>
        <v>0</v>
      </c>
      <c r="P390" s="464">
        <f>[1]pdc2019!$P390</f>
        <v>0</v>
      </c>
      <c r="Q390" s="464">
        <f>[1]pdc2019!$V390</f>
        <v>0</v>
      </c>
      <c r="R390" s="464">
        <f>[1]pdc2019!$AB390</f>
        <v>0</v>
      </c>
      <c r="S390" s="464">
        <f>[1]pdc2019!$AE390</f>
        <v>0</v>
      </c>
      <c r="T390" s="507">
        <f t="shared" si="32"/>
        <v>0</v>
      </c>
      <c r="U390" s="505" t="str">
        <f t="shared" si="33"/>
        <v/>
      </c>
      <c r="V390" s="507">
        <f t="shared" si="30"/>
        <v>0</v>
      </c>
      <c r="W390" s="505" t="str">
        <f t="shared" si="31"/>
        <v/>
      </c>
      <c r="X390" s="507">
        <f t="shared" si="34"/>
        <v>0</v>
      </c>
      <c r="Y390" s="505" t="str">
        <f t="shared" si="35"/>
        <v/>
      </c>
      <c r="AA390" s="508"/>
      <c r="AB390" s="508"/>
      <c r="AC390" s="508"/>
      <c r="AD390" s="508"/>
      <c r="AE390" s="508"/>
      <c r="AF390" s="508"/>
      <c r="AG390" s="508"/>
      <c r="AH390" s="508"/>
      <c r="AI390" s="508"/>
      <c r="AJ390" s="508"/>
      <c r="AK390" s="508"/>
    </row>
    <row r="391" spans="1:37">
      <c r="A391" s="381" t="s">
        <v>2181</v>
      </c>
      <c r="B391" s="412" t="s">
        <v>2710</v>
      </c>
      <c r="C391" s="413" t="s">
        <v>3145</v>
      </c>
      <c r="D391" s="413" t="s">
        <v>3138</v>
      </c>
      <c r="E391" s="366" t="s">
        <v>2180</v>
      </c>
      <c r="F391" s="366" t="s">
        <v>2179</v>
      </c>
      <c r="G391" s="363" t="s">
        <v>897</v>
      </c>
      <c r="H391" s="363" t="s">
        <v>2726</v>
      </c>
      <c r="I391" s="414" t="s">
        <v>1253</v>
      </c>
      <c r="J391" s="364" t="s">
        <v>2836</v>
      </c>
      <c r="K391" s="365" t="s">
        <v>2837</v>
      </c>
      <c r="L391" s="398" t="s">
        <v>2690</v>
      </c>
      <c r="N391" s="464">
        <f>[1]pdc2019!$N391</f>
        <v>1191998.3899999999</v>
      </c>
      <c r="O391" s="464">
        <f>[1]pdc2019!$O391</f>
        <v>1540000</v>
      </c>
      <c r="P391" s="464">
        <f>[1]pdc2019!$P391</f>
        <v>1192495.0933333333</v>
      </c>
      <c r="Q391" s="464">
        <f>[1]pdc2019!$V391</f>
        <v>1540000</v>
      </c>
      <c r="R391" s="464">
        <f>[1]pdc2019!$AB391</f>
        <v>1540000</v>
      </c>
      <c r="S391" s="464">
        <f>[1]pdc2019!$AE391</f>
        <v>1540000</v>
      </c>
      <c r="T391" s="507">
        <f t="shared" si="32"/>
        <v>348001.6100000001</v>
      </c>
      <c r="U391" s="505">
        <f t="shared" si="33"/>
        <v>0.29194805372178406</v>
      </c>
      <c r="V391" s="507">
        <f t="shared" si="30"/>
        <v>0</v>
      </c>
      <c r="W391" s="505">
        <f t="shared" si="31"/>
        <v>0</v>
      </c>
      <c r="X391" s="507">
        <f t="shared" si="34"/>
        <v>347504.90666666673</v>
      </c>
      <c r="Y391" s="505">
        <f t="shared" si="35"/>
        <v>0.29140992580128805</v>
      </c>
      <c r="AA391" s="508"/>
      <c r="AB391" s="508"/>
      <c r="AC391" s="508"/>
      <c r="AD391" s="508"/>
      <c r="AE391" s="508"/>
      <c r="AF391" s="508"/>
      <c r="AG391" s="508"/>
      <c r="AH391" s="508"/>
      <c r="AI391" s="508"/>
      <c r="AJ391" s="508"/>
      <c r="AK391" s="508"/>
    </row>
    <row r="392" spans="1:37" ht="21">
      <c r="A392" s="404" t="s">
        <v>2182</v>
      </c>
      <c r="B392" s="405" t="s">
        <v>2710</v>
      </c>
      <c r="C392" s="406" t="s">
        <v>1249</v>
      </c>
      <c r="D392" s="406" t="s">
        <v>3140</v>
      </c>
      <c r="E392" s="362" t="s">
        <v>2184</v>
      </c>
      <c r="F392" s="362" t="s">
        <v>2183</v>
      </c>
      <c r="G392" s="363"/>
      <c r="H392" s="363"/>
      <c r="I392" s="414"/>
      <c r="J392" s="364"/>
      <c r="K392" s="365"/>
      <c r="N392" s="464">
        <f>[1]pdc2019!$N392</f>
        <v>0</v>
      </c>
      <c r="O392" s="464">
        <f>[1]pdc2019!$O392</f>
        <v>0</v>
      </c>
      <c r="P392" s="464">
        <f>[1]pdc2019!$P392</f>
        <v>0</v>
      </c>
      <c r="Q392" s="464">
        <f>[1]pdc2019!$V392</f>
        <v>0</v>
      </c>
      <c r="R392" s="464">
        <f>[1]pdc2019!$AB392</f>
        <v>0</v>
      </c>
      <c r="S392" s="464">
        <f>[1]pdc2019!$AE392</f>
        <v>0</v>
      </c>
      <c r="T392" s="507">
        <f t="shared" si="32"/>
        <v>0</v>
      </c>
      <c r="U392" s="505" t="str">
        <f t="shared" si="33"/>
        <v/>
      </c>
      <c r="V392" s="507">
        <f t="shared" si="30"/>
        <v>0</v>
      </c>
      <c r="W392" s="505" t="str">
        <f t="shared" si="31"/>
        <v/>
      </c>
      <c r="X392" s="507">
        <f t="shared" si="34"/>
        <v>0</v>
      </c>
      <c r="Y392" s="505" t="str">
        <f t="shared" si="35"/>
        <v/>
      </c>
      <c r="AA392" s="508"/>
      <c r="AB392" s="508"/>
      <c r="AC392" s="508"/>
      <c r="AD392" s="508"/>
      <c r="AE392" s="508"/>
      <c r="AF392" s="508"/>
      <c r="AG392" s="508"/>
      <c r="AH392" s="508"/>
      <c r="AI392" s="508"/>
      <c r="AJ392" s="508"/>
      <c r="AK392" s="508"/>
    </row>
    <row r="393" spans="1:37">
      <c r="A393" s="381" t="s">
        <v>2185</v>
      </c>
      <c r="B393" s="412" t="s">
        <v>2710</v>
      </c>
      <c r="C393" s="413" t="s">
        <v>1249</v>
      </c>
      <c r="D393" s="413" t="s">
        <v>3138</v>
      </c>
      <c r="E393" s="366" t="s">
        <v>2184</v>
      </c>
      <c r="F393" s="366" t="s">
        <v>2183</v>
      </c>
      <c r="G393" s="363" t="s">
        <v>897</v>
      </c>
      <c r="H393" s="363" t="s">
        <v>2726</v>
      </c>
      <c r="I393" s="414" t="s">
        <v>1253</v>
      </c>
      <c r="J393" s="364" t="s">
        <v>2836</v>
      </c>
      <c r="K393" s="365" t="s">
        <v>2837</v>
      </c>
      <c r="L393" s="398" t="s">
        <v>2690</v>
      </c>
      <c r="N393" s="464">
        <f>[1]pdc2019!$N393</f>
        <v>1303.25</v>
      </c>
      <c r="O393" s="464">
        <f>[1]pdc2019!$O393</f>
        <v>1500</v>
      </c>
      <c r="P393" s="464">
        <f>[1]pdc2019!$P393</f>
        <v>736</v>
      </c>
      <c r="Q393" s="464">
        <f>[1]pdc2019!$V393</f>
        <v>2000</v>
      </c>
      <c r="R393" s="464">
        <f>[1]pdc2019!$AB393</f>
        <v>2000</v>
      </c>
      <c r="S393" s="464">
        <f>[1]pdc2019!$AE393</f>
        <v>2000</v>
      </c>
      <c r="T393" s="507">
        <f t="shared" si="32"/>
        <v>696.75</v>
      </c>
      <c r="U393" s="505">
        <f t="shared" si="33"/>
        <v>0.53462497602148473</v>
      </c>
      <c r="V393" s="507">
        <f t="shared" si="30"/>
        <v>500</v>
      </c>
      <c r="W393" s="505">
        <f t="shared" si="31"/>
        <v>0.33333333333333331</v>
      </c>
      <c r="X393" s="507">
        <f t="shared" si="34"/>
        <v>1264</v>
      </c>
      <c r="Y393" s="505">
        <f t="shared" si="35"/>
        <v>1.7173913043478262</v>
      </c>
      <c r="AA393" s="508"/>
      <c r="AB393" s="508"/>
      <c r="AC393" s="508"/>
      <c r="AD393" s="508"/>
      <c r="AE393" s="508"/>
      <c r="AF393" s="508"/>
      <c r="AG393" s="508"/>
      <c r="AH393" s="508"/>
      <c r="AI393" s="508"/>
      <c r="AJ393" s="508"/>
      <c r="AK393" s="508"/>
    </row>
    <row r="394" spans="1:37" ht="21">
      <c r="A394" s="404" t="s">
        <v>2186</v>
      </c>
      <c r="B394" s="405" t="s">
        <v>2710</v>
      </c>
      <c r="C394" s="406" t="s">
        <v>3146</v>
      </c>
      <c r="D394" s="406" t="s">
        <v>3140</v>
      </c>
      <c r="E394" s="362" t="s">
        <v>2187</v>
      </c>
      <c r="F394" s="362" t="s">
        <v>3691</v>
      </c>
      <c r="G394" s="363"/>
      <c r="H394" s="363"/>
      <c r="I394" s="414"/>
      <c r="J394" s="364"/>
      <c r="K394" s="365"/>
      <c r="N394" s="464">
        <f>[1]pdc2019!$N394</f>
        <v>0</v>
      </c>
      <c r="O394" s="464">
        <f>[1]pdc2019!$O394</f>
        <v>0</v>
      </c>
      <c r="P394" s="464">
        <f>[1]pdc2019!$P394</f>
        <v>0</v>
      </c>
      <c r="Q394" s="464">
        <f>[1]pdc2019!$V394</f>
        <v>0</v>
      </c>
      <c r="R394" s="464">
        <f>[1]pdc2019!$AB394</f>
        <v>0</v>
      </c>
      <c r="S394" s="464">
        <f>[1]pdc2019!$AE394</f>
        <v>0</v>
      </c>
      <c r="T394" s="507">
        <f t="shared" si="32"/>
        <v>0</v>
      </c>
      <c r="U394" s="505" t="str">
        <f t="shared" si="33"/>
        <v/>
      </c>
      <c r="V394" s="507">
        <f t="shared" si="30"/>
        <v>0</v>
      </c>
      <c r="W394" s="505" t="str">
        <f t="shared" si="31"/>
        <v/>
      </c>
      <c r="X394" s="507">
        <f t="shared" si="34"/>
        <v>0</v>
      </c>
      <c r="Y394" s="505" t="str">
        <f t="shared" si="35"/>
        <v/>
      </c>
      <c r="AA394" s="508"/>
      <c r="AB394" s="508"/>
      <c r="AC394" s="508"/>
      <c r="AD394" s="508"/>
      <c r="AE394" s="508"/>
      <c r="AF394" s="508"/>
      <c r="AG394" s="508"/>
      <c r="AH394" s="508"/>
      <c r="AI394" s="508"/>
      <c r="AJ394" s="508"/>
      <c r="AK394" s="508"/>
    </row>
    <row r="395" spans="1:37">
      <c r="A395" s="381" t="s">
        <v>2188</v>
      </c>
      <c r="B395" s="412" t="s">
        <v>2710</v>
      </c>
      <c r="C395" s="413" t="s">
        <v>3146</v>
      </c>
      <c r="D395" s="413" t="s">
        <v>3138</v>
      </c>
      <c r="E395" s="366" t="s">
        <v>2187</v>
      </c>
      <c r="F395" s="366" t="s">
        <v>3691</v>
      </c>
      <c r="G395" s="363" t="s">
        <v>897</v>
      </c>
      <c r="H395" s="363" t="s">
        <v>2726</v>
      </c>
      <c r="I395" s="414" t="s">
        <v>1253</v>
      </c>
      <c r="J395" s="364" t="s">
        <v>2836</v>
      </c>
      <c r="K395" s="365" t="s">
        <v>2837</v>
      </c>
      <c r="L395" s="398" t="s">
        <v>2690</v>
      </c>
      <c r="N395" s="464">
        <f>[1]pdc2019!$N395</f>
        <v>416254.59</v>
      </c>
      <c r="O395" s="464">
        <f>[1]pdc2019!$O395</f>
        <v>500500</v>
      </c>
      <c r="P395" s="464">
        <f>[1]pdc2019!$P395</f>
        <v>419292.26666666666</v>
      </c>
      <c r="Q395" s="464">
        <f>[1]pdc2019!$V395</f>
        <v>300500</v>
      </c>
      <c r="R395" s="464">
        <f>[1]pdc2019!$AB395</f>
        <v>305900</v>
      </c>
      <c r="S395" s="464">
        <f>[1]pdc2019!$AE395</f>
        <v>311397.2</v>
      </c>
      <c r="T395" s="507">
        <f t="shared" si="32"/>
        <v>-115754.59000000003</v>
      </c>
      <c r="U395" s="505">
        <f t="shared" si="33"/>
        <v>-0.2780860386428412</v>
      </c>
      <c r="V395" s="507">
        <f t="shared" si="30"/>
        <v>-200000</v>
      </c>
      <c r="W395" s="505">
        <f t="shared" si="31"/>
        <v>-0.39960039960039961</v>
      </c>
      <c r="X395" s="507">
        <f t="shared" si="34"/>
        <v>-118792.26666666666</v>
      </c>
      <c r="Y395" s="505">
        <f t="shared" si="35"/>
        <v>-0.28331614034061203</v>
      </c>
      <c r="AA395" s="508"/>
      <c r="AB395" s="508"/>
      <c r="AC395" s="508"/>
      <c r="AD395" s="508"/>
      <c r="AE395" s="508"/>
      <c r="AF395" s="508"/>
      <c r="AG395" s="508"/>
      <c r="AH395" s="508"/>
      <c r="AI395" s="508"/>
      <c r="AJ395" s="508"/>
      <c r="AK395" s="508"/>
    </row>
    <row r="396" spans="1:37" ht="21">
      <c r="A396" s="404" t="s">
        <v>2189</v>
      </c>
      <c r="B396" s="405" t="s">
        <v>2710</v>
      </c>
      <c r="C396" s="406" t="s">
        <v>3236</v>
      </c>
      <c r="D396" s="406" t="s">
        <v>3140</v>
      </c>
      <c r="E396" s="362" t="s">
        <v>2191</v>
      </c>
      <c r="F396" s="362" t="s">
        <v>2190</v>
      </c>
      <c r="G396" s="363"/>
      <c r="H396" s="363"/>
      <c r="I396" s="414"/>
      <c r="J396" s="364"/>
      <c r="K396" s="365"/>
      <c r="N396" s="464">
        <f>[1]pdc2019!$N396</f>
        <v>0</v>
      </c>
      <c r="O396" s="464">
        <f>[1]pdc2019!$O396</f>
        <v>0</v>
      </c>
      <c r="P396" s="464">
        <f>[1]pdc2019!$P396</f>
        <v>0</v>
      </c>
      <c r="Q396" s="464">
        <f>[1]pdc2019!$V396</f>
        <v>0</v>
      </c>
      <c r="R396" s="464">
        <f>[1]pdc2019!$AB396</f>
        <v>0</v>
      </c>
      <c r="S396" s="464">
        <f>[1]pdc2019!$AE396</f>
        <v>0</v>
      </c>
      <c r="T396" s="507">
        <f t="shared" si="32"/>
        <v>0</v>
      </c>
      <c r="U396" s="505" t="str">
        <f t="shared" si="33"/>
        <v/>
      </c>
      <c r="V396" s="507">
        <f t="shared" si="30"/>
        <v>0</v>
      </c>
      <c r="W396" s="505" t="str">
        <f t="shared" si="31"/>
        <v/>
      </c>
      <c r="X396" s="507">
        <f t="shared" si="34"/>
        <v>0</v>
      </c>
      <c r="Y396" s="505" t="str">
        <f t="shared" si="35"/>
        <v/>
      </c>
      <c r="AA396" s="508"/>
      <c r="AB396" s="508"/>
      <c r="AC396" s="508"/>
      <c r="AD396" s="508"/>
      <c r="AE396" s="508"/>
      <c r="AF396" s="508"/>
      <c r="AG396" s="508"/>
      <c r="AH396" s="508"/>
      <c r="AI396" s="508"/>
      <c r="AJ396" s="508"/>
      <c r="AK396" s="508"/>
    </row>
    <row r="397" spans="1:37" ht="31.5">
      <c r="A397" s="381" t="s">
        <v>2192</v>
      </c>
      <c r="B397" s="412" t="s">
        <v>2710</v>
      </c>
      <c r="C397" s="413" t="s">
        <v>3236</v>
      </c>
      <c r="D397" s="413" t="s">
        <v>3138</v>
      </c>
      <c r="E397" s="366" t="s">
        <v>2194</v>
      </c>
      <c r="F397" s="366" t="s">
        <v>2193</v>
      </c>
      <c r="G397" s="363" t="s">
        <v>887</v>
      </c>
      <c r="H397" s="363" t="s">
        <v>3692</v>
      </c>
      <c r="I397" s="414" t="s">
        <v>2195</v>
      </c>
      <c r="J397" s="364" t="s">
        <v>2836</v>
      </c>
      <c r="K397" s="365" t="s">
        <v>2837</v>
      </c>
      <c r="L397" s="398" t="s">
        <v>2690</v>
      </c>
      <c r="N397" s="464">
        <f>[1]pdc2019!$N397</f>
        <v>9264211.0500000007</v>
      </c>
      <c r="O397" s="464">
        <f>[1]pdc2019!$O397</f>
        <v>9264211.0500000007</v>
      </c>
      <c r="P397" s="464">
        <f>[1]pdc2019!$P397</f>
        <v>9264211.0533333328</v>
      </c>
      <c r="Q397" s="464">
        <f>[1]pdc2019!$V397</f>
        <v>9264211.0500000007</v>
      </c>
      <c r="R397" s="464">
        <f>[1]pdc2019!$AB397</f>
        <v>9264211.0500000007</v>
      </c>
      <c r="S397" s="464">
        <f>[1]pdc2019!$AE397</f>
        <v>9264211.0500000007</v>
      </c>
      <c r="T397" s="507">
        <f t="shared" si="32"/>
        <v>0</v>
      </c>
      <c r="U397" s="505">
        <f t="shared" si="33"/>
        <v>0</v>
      </c>
      <c r="V397" s="507">
        <f t="shared" si="30"/>
        <v>0</v>
      </c>
      <c r="W397" s="505">
        <f t="shared" si="31"/>
        <v>0</v>
      </c>
      <c r="X397" s="507">
        <f t="shared" si="34"/>
        <v>-3.3333320170640945E-3</v>
      </c>
      <c r="Y397" s="505">
        <f t="shared" si="35"/>
        <v>-3.5980743507184422E-10</v>
      </c>
      <c r="AA397" s="508"/>
      <c r="AB397" s="508"/>
      <c r="AC397" s="508"/>
      <c r="AD397" s="508"/>
      <c r="AE397" s="508"/>
      <c r="AF397" s="508"/>
      <c r="AG397" s="508"/>
      <c r="AH397" s="508"/>
      <c r="AI397" s="508"/>
      <c r="AJ397" s="508"/>
      <c r="AK397" s="508"/>
    </row>
    <row r="398" spans="1:37" ht="21">
      <c r="A398" s="381" t="s">
        <v>2196</v>
      </c>
      <c r="B398" s="412" t="s">
        <v>2710</v>
      </c>
      <c r="C398" s="413" t="s">
        <v>3236</v>
      </c>
      <c r="D398" s="413" t="s">
        <v>3148</v>
      </c>
      <c r="E398" s="366" t="s">
        <v>2198</v>
      </c>
      <c r="F398" s="366" t="s">
        <v>2197</v>
      </c>
      <c r="G398" s="363" t="s">
        <v>889</v>
      </c>
      <c r="H398" s="363" t="s">
        <v>3693</v>
      </c>
      <c r="I398" s="414" t="s">
        <v>2199</v>
      </c>
      <c r="J398" s="364" t="s">
        <v>2836</v>
      </c>
      <c r="K398" s="365" t="s">
        <v>2837</v>
      </c>
      <c r="L398" s="398" t="s">
        <v>2690</v>
      </c>
      <c r="N398" s="464">
        <f>[1]pdc2019!$N398</f>
        <v>169570.91999999998</v>
      </c>
      <c r="O398" s="464">
        <f>[1]pdc2019!$O398</f>
        <v>80016.37</v>
      </c>
      <c r="P398" s="464">
        <f>[1]pdc2019!$P398</f>
        <v>80016.373333333337</v>
      </c>
      <c r="Q398" s="464">
        <f>[1]pdc2019!$V398</f>
        <v>67119.25</v>
      </c>
      <c r="R398" s="464">
        <f>[1]pdc2019!$AB398</f>
        <v>67119.25</v>
      </c>
      <c r="S398" s="464">
        <f>[1]pdc2019!$AE398</f>
        <v>67119.25</v>
      </c>
      <c r="T398" s="507">
        <f t="shared" si="32"/>
        <v>-102451.66999999998</v>
      </c>
      <c r="U398" s="505">
        <f t="shared" si="33"/>
        <v>-0.60418183731031239</v>
      </c>
      <c r="V398" s="507">
        <f t="shared" si="30"/>
        <v>-12897.119999999995</v>
      </c>
      <c r="W398" s="505">
        <f t="shared" si="31"/>
        <v>-0.16118101833412332</v>
      </c>
      <c r="X398" s="507">
        <f t="shared" si="34"/>
        <v>-12897.123333333337</v>
      </c>
      <c r="Y398" s="505">
        <f t="shared" si="35"/>
        <v>-0.16118105327776253</v>
      </c>
      <c r="AA398" s="508"/>
      <c r="AB398" s="508"/>
      <c r="AC398" s="508"/>
      <c r="AD398" s="508"/>
      <c r="AE398" s="508"/>
      <c r="AF398" s="508"/>
      <c r="AG398" s="508"/>
      <c r="AH398" s="508"/>
      <c r="AI398" s="508"/>
      <c r="AJ398" s="508"/>
      <c r="AK398" s="508"/>
    </row>
    <row r="399" spans="1:37" ht="21">
      <c r="A399" s="404" t="s">
        <v>2200</v>
      </c>
      <c r="B399" s="405" t="s">
        <v>2710</v>
      </c>
      <c r="C399" s="406" t="s">
        <v>3149</v>
      </c>
      <c r="D399" s="406" t="s">
        <v>3140</v>
      </c>
      <c r="E399" s="362" t="s">
        <v>2202</v>
      </c>
      <c r="F399" s="362" t="s">
        <v>2201</v>
      </c>
      <c r="G399" s="363"/>
      <c r="H399" s="363"/>
      <c r="I399" s="414"/>
      <c r="J399" s="364"/>
      <c r="K399" s="365"/>
      <c r="N399" s="464">
        <f>[1]pdc2019!$N399</f>
        <v>0</v>
      </c>
      <c r="O399" s="464">
        <f>[1]pdc2019!$O399</f>
        <v>0</v>
      </c>
      <c r="P399" s="464">
        <f>[1]pdc2019!$P399</f>
        <v>0</v>
      </c>
      <c r="Q399" s="464">
        <f>[1]pdc2019!$V399</f>
        <v>0</v>
      </c>
      <c r="R399" s="464">
        <f>[1]pdc2019!$AB399</f>
        <v>0</v>
      </c>
      <c r="S399" s="464">
        <f>[1]pdc2019!$AE399</f>
        <v>0</v>
      </c>
      <c r="T399" s="507">
        <f t="shared" si="32"/>
        <v>0</v>
      </c>
      <c r="U399" s="505" t="str">
        <f t="shared" si="33"/>
        <v/>
      </c>
      <c r="V399" s="507">
        <f t="shared" si="30"/>
        <v>0</v>
      </c>
      <c r="W399" s="505" t="str">
        <f t="shared" si="31"/>
        <v/>
      </c>
      <c r="X399" s="507">
        <f t="shared" si="34"/>
        <v>0</v>
      </c>
      <c r="Y399" s="505" t="str">
        <f t="shared" si="35"/>
        <v/>
      </c>
      <c r="AA399" s="508"/>
      <c r="AB399" s="508"/>
      <c r="AC399" s="508"/>
      <c r="AD399" s="508"/>
      <c r="AE399" s="508"/>
      <c r="AF399" s="508"/>
      <c r="AG399" s="508"/>
      <c r="AH399" s="508"/>
      <c r="AI399" s="508"/>
      <c r="AJ399" s="508"/>
      <c r="AK399" s="508"/>
    </row>
    <row r="400" spans="1:37" ht="21">
      <c r="A400" s="381" t="s">
        <v>2203</v>
      </c>
      <c r="B400" s="412" t="s">
        <v>2710</v>
      </c>
      <c r="C400" s="413" t="s">
        <v>3149</v>
      </c>
      <c r="D400" s="413" t="s">
        <v>3138</v>
      </c>
      <c r="E400" s="366" t="s">
        <v>2202</v>
      </c>
      <c r="F400" s="366" t="s">
        <v>2201</v>
      </c>
      <c r="G400" s="363" t="s">
        <v>897</v>
      </c>
      <c r="H400" s="363" t="s">
        <v>2726</v>
      </c>
      <c r="I400" s="414" t="s">
        <v>1253</v>
      </c>
      <c r="J400" s="364" t="s">
        <v>2836</v>
      </c>
      <c r="K400" s="365" t="s">
        <v>2837</v>
      </c>
      <c r="L400" s="398" t="s">
        <v>2690</v>
      </c>
      <c r="N400" s="464">
        <f>[1]pdc2019!$N400</f>
        <v>266433.73</v>
      </c>
      <c r="O400" s="464">
        <f>[1]pdc2019!$O400</f>
        <v>225000</v>
      </c>
      <c r="P400" s="464">
        <f>[1]pdc2019!$P400</f>
        <v>710205.42666666664</v>
      </c>
      <c r="Q400" s="464">
        <f>[1]pdc2019!$V400</f>
        <v>655000</v>
      </c>
      <c r="R400" s="464">
        <f>[1]pdc2019!$AB400</f>
        <v>666700</v>
      </c>
      <c r="S400" s="464">
        <f>[1]pdc2019!$AE400</f>
        <v>678610.6</v>
      </c>
      <c r="T400" s="507">
        <f t="shared" si="32"/>
        <v>388566.27</v>
      </c>
      <c r="U400" s="505">
        <f t="shared" si="33"/>
        <v>1.4583974408945897</v>
      </c>
      <c r="V400" s="507">
        <f t="shared" si="30"/>
        <v>430000</v>
      </c>
      <c r="W400" s="505">
        <f t="shared" si="31"/>
        <v>1.9111111111111112</v>
      </c>
      <c r="X400" s="507">
        <f t="shared" si="34"/>
        <v>-55205.426666666637</v>
      </c>
      <c r="Y400" s="505">
        <f t="shared" si="35"/>
        <v>-7.7731631713618521E-2</v>
      </c>
      <c r="AA400" s="508"/>
      <c r="AB400" s="508"/>
      <c r="AC400" s="508"/>
      <c r="AD400" s="508"/>
      <c r="AE400" s="508"/>
      <c r="AF400" s="508"/>
      <c r="AG400" s="508"/>
      <c r="AH400" s="508"/>
      <c r="AI400" s="508"/>
      <c r="AJ400" s="508"/>
      <c r="AK400" s="508"/>
    </row>
    <row r="401" spans="1:37" ht="21">
      <c r="A401" s="404" t="s">
        <v>2204</v>
      </c>
      <c r="B401" s="405" t="s">
        <v>2710</v>
      </c>
      <c r="C401" s="406" t="s">
        <v>2205</v>
      </c>
      <c r="D401" s="406" t="s">
        <v>3140</v>
      </c>
      <c r="E401" s="362" t="s">
        <v>2207</v>
      </c>
      <c r="F401" s="362" t="s">
        <v>2206</v>
      </c>
      <c r="G401" s="363"/>
      <c r="H401" s="363"/>
      <c r="I401" s="414"/>
      <c r="J401" s="364"/>
      <c r="K401" s="365"/>
      <c r="N401" s="464">
        <f>[1]pdc2019!$N401</f>
        <v>0</v>
      </c>
      <c r="O401" s="464">
        <f>[1]pdc2019!$O401</f>
        <v>0</v>
      </c>
      <c r="P401" s="464">
        <f>[1]pdc2019!$P401</f>
        <v>0</v>
      </c>
      <c r="Q401" s="464">
        <f>[1]pdc2019!$V401</f>
        <v>0</v>
      </c>
      <c r="R401" s="464">
        <f>[1]pdc2019!$AB401</f>
        <v>0</v>
      </c>
      <c r="S401" s="464">
        <f>[1]pdc2019!$AE401</f>
        <v>0</v>
      </c>
      <c r="T401" s="507">
        <f t="shared" si="32"/>
        <v>0</v>
      </c>
      <c r="U401" s="505" t="str">
        <f t="shared" si="33"/>
        <v/>
      </c>
      <c r="V401" s="507">
        <f t="shared" si="30"/>
        <v>0</v>
      </c>
      <c r="W401" s="505" t="str">
        <f t="shared" si="31"/>
        <v/>
      </c>
      <c r="X401" s="507">
        <f t="shared" si="34"/>
        <v>0</v>
      </c>
      <c r="Y401" s="505" t="str">
        <f t="shared" si="35"/>
        <v/>
      </c>
      <c r="AA401" s="508"/>
      <c r="AB401" s="508"/>
      <c r="AC401" s="508"/>
      <c r="AD401" s="508"/>
      <c r="AE401" s="508"/>
      <c r="AF401" s="508"/>
      <c r="AG401" s="508"/>
      <c r="AH401" s="508"/>
      <c r="AI401" s="508"/>
      <c r="AJ401" s="508"/>
      <c r="AK401" s="508"/>
    </row>
    <row r="402" spans="1:37">
      <c r="A402" s="381" t="s">
        <v>2208</v>
      </c>
      <c r="B402" s="412" t="s">
        <v>2710</v>
      </c>
      <c r="C402" s="413" t="s">
        <v>2205</v>
      </c>
      <c r="D402" s="413" t="s">
        <v>3138</v>
      </c>
      <c r="E402" s="366" t="s">
        <v>2207</v>
      </c>
      <c r="F402" s="366" t="s">
        <v>2206</v>
      </c>
      <c r="G402" s="363" t="s">
        <v>897</v>
      </c>
      <c r="H402" s="363" t="s">
        <v>2726</v>
      </c>
      <c r="I402" s="414" t="s">
        <v>1253</v>
      </c>
      <c r="J402" s="364" t="s">
        <v>2836</v>
      </c>
      <c r="K402" s="365" t="s">
        <v>2837</v>
      </c>
      <c r="L402" s="398" t="s">
        <v>2690</v>
      </c>
      <c r="N402" s="464">
        <f>[1]pdc2019!$N402</f>
        <v>419819.13</v>
      </c>
      <c r="O402" s="464">
        <f>[1]pdc2019!$O402</f>
        <v>723000</v>
      </c>
      <c r="P402" s="464">
        <f>[1]pdc2019!$P402</f>
        <v>723000</v>
      </c>
      <c r="Q402" s="464">
        <f>[1]pdc2019!$V402</f>
        <v>723000</v>
      </c>
      <c r="R402" s="464">
        <f>[1]pdc2019!$AB402</f>
        <v>723000</v>
      </c>
      <c r="S402" s="464">
        <f>[1]pdc2019!$AE402</f>
        <v>723000</v>
      </c>
      <c r="T402" s="507">
        <f t="shared" si="32"/>
        <v>303180.87</v>
      </c>
      <c r="U402" s="505">
        <f t="shared" si="33"/>
        <v>0.72217021172903673</v>
      </c>
      <c r="V402" s="507">
        <f t="shared" si="30"/>
        <v>0</v>
      </c>
      <c r="W402" s="505">
        <f t="shared" si="31"/>
        <v>0</v>
      </c>
      <c r="X402" s="507">
        <f t="shared" si="34"/>
        <v>0</v>
      </c>
      <c r="Y402" s="505">
        <f t="shared" si="35"/>
        <v>0</v>
      </c>
      <c r="AA402" s="508"/>
      <c r="AB402" s="508"/>
      <c r="AC402" s="508"/>
      <c r="AD402" s="508"/>
      <c r="AE402" s="508"/>
      <c r="AF402" s="508"/>
      <c r="AG402" s="508"/>
      <c r="AH402" s="508"/>
      <c r="AI402" s="508"/>
      <c r="AJ402" s="508"/>
      <c r="AK402" s="508"/>
    </row>
    <row r="403" spans="1:37" ht="21">
      <c r="A403" s="404" t="s">
        <v>2209</v>
      </c>
      <c r="B403" s="405" t="s">
        <v>2710</v>
      </c>
      <c r="C403" s="406" t="s">
        <v>2605</v>
      </c>
      <c r="D403" s="406" t="s">
        <v>3140</v>
      </c>
      <c r="E403" s="362" t="s">
        <v>2211</v>
      </c>
      <c r="F403" s="362" t="s">
        <v>2210</v>
      </c>
      <c r="G403" s="363"/>
      <c r="H403" s="363"/>
      <c r="I403" s="414"/>
      <c r="J403" s="364"/>
      <c r="K403" s="365"/>
      <c r="N403" s="464">
        <f>[1]pdc2019!$N403</f>
        <v>0</v>
      </c>
      <c r="O403" s="464">
        <f>[1]pdc2019!$O403</f>
        <v>0</v>
      </c>
      <c r="P403" s="464">
        <f>[1]pdc2019!$P403</f>
        <v>0</v>
      </c>
      <c r="Q403" s="464">
        <f>[1]pdc2019!$V403</f>
        <v>0</v>
      </c>
      <c r="R403" s="464">
        <f>[1]pdc2019!$AB403</f>
        <v>0</v>
      </c>
      <c r="S403" s="464">
        <f>[1]pdc2019!$AE403</f>
        <v>0</v>
      </c>
      <c r="T403" s="507">
        <f t="shared" si="32"/>
        <v>0</v>
      </c>
      <c r="U403" s="505" t="str">
        <f t="shared" si="33"/>
        <v/>
      </c>
      <c r="V403" s="507">
        <f t="shared" si="30"/>
        <v>0</v>
      </c>
      <c r="W403" s="505" t="str">
        <f t="shared" si="31"/>
        <v/>
      </c>
      <c r="X403" s="507">
        <f t="shared" si="34"/>
        <v>0</v>
      </c>
      <c r="Y403" s="505" t="str">
        <f t="shared" si="35"/>
        <v/>
      </c>
      <c r="AA403" s="508"/>
      <c r="AB403" s="508"/>
      <c r="AC403" s="508"/>
      <c r="AD403" s="508"/>
      <c r="AE403" s="508"/>
      <c r="AF403" s="508"/>
      <c r="AG403" s="508"/>
      <c r="AH403" s="508"/>
      <c r="AI403" s="508"/>
      <c r="AJ403" s="508"/>
      <c r="AK403" s="508"/>
    </row>
    <row r="404" spans="1:37">
      <c r="A404" s="381" t="s">
        <v>2212</v>
      </c>
      <c r="B404" s="412" t="s">
        <v>2710</v>
      </c>
      <c r="C404" s="413" t="s">
        <v>2605</v>
      </c>
      <c r="D404" s="413" t="s">
        <v>3138</v>
      </c>
      <c r="E404" s="366" t="s">
        <v>2211</v>
      </c>
      <c r="F404" s="366" t="s">
        <v>2210</v>
      </c>
      <c r="G404" s="363" t="s">
        <v>897</v>
      </c>
      <c r="H404" s="363" t="s">
        <v>2726</v>
      </c>
      <c r="I404" s="414" t="s">
        <v>1253</v>
      </c>
      <c r="J404" s="364" t="s">
        <v>2836</v>
      </c>
      <c r="K404" s="365" t="s">
        <v>2837</v>
      </c>
      <c r="L404" s="398" t="s">
        <v>2690</v>
      </c>
      <c r="N404" s="464">
        <f>[1]pdc2019!$N404</f>
        <v>1461371.74</v>
      </c>
      <c r="O404" s="464">
        <f>[1]pdc2019!$O404</f>
        <v>1588000</v>
      </c>
      <c r="P404" s="464">
        <f>[1]pdc2019!$P404</f>
        <v>1588000</v>
      </c>
      <c r="Q404" s="464">
        <f>[1]pdc2019!$V404</f>
        <v>1605000</v>
      </c>
      <c r="R404" s="464">
        <f>[1]pdc2019!$AB404</f>
        <v>1640000</v>
      </c>
      <c r="S404" s="464">
        <f>[1]pdc2019!$AE404</f>
        <v>1295000</v>
      </c>
      <c r="T404" s="507">
        <f t="shared" si="32"/>
        <v>143628.26</v>
      </c>
      <c r="U404" s="505">
        <f t="shared" si="33"/>
        <v>9.8283178789265499E-2</v>
      </c>
      <c r="V404" s="507">
        <f t="shared" si="30"/>
        <v>17000</v>
      </c>
      <c r="W404" s="505">
        <f t="shared" si="31"/>
        <v>1.0705289672544081E-2</v>
      </c>
      <c r="X404" s="507">
        <f t="shared" si="34"/>
        <v>17000</v>
      </c>
      <c r="Y404" s="505">
        <f t="shared" si="35"/>
        <v>1.0705289672544081E-2</v>
      </c>
      <c r="AA404" s="508"/>
      <c r="AB404" s="508"/>
      <c r="AC404" s="508"/>
      <c r="AD404" s="508"/>
      <c r="AE404" s="508"/>
      <c r="AF404" s="508"/>
      <c r="AG404" s="508"/>
      <c r="AH404" s="508"/>
      <c r="AI404" s="508"/>
      <c r="AJ404" s="508"/>
      <c r="AK404" s="508"/>
    </row>
    <row r="405" spans="1:37" ht="21">
      <c r="A405" s="404" t="s">
        <v>2213</v>
      </c>
      <c r="B405" s="405" t="s">
        <v>2710</v>
      </c>
      <c r="C405" s="406" t="s">
        <v>2117</v>
      </c>
      <c r="D405" s="406" t="s">
        <v>3140</v>
      </c>
      <c r="E405" s="362" t="s">
        <v>2215</v>
      </c>
      <c r="F405" s="362" t="s">
        <v>2214</v>
      </c>
      <c r="G405" s="363"/>
      <c r="H405" s="363"/>
      <c r="I405" s="414"/>
      <c r="J405" s="364"/>
      <c r="K405" s="365"/>
      <c r="N405" s="464">
        <f>[1]pdc2019!$N405</f>
        <v>0</v>
      </c>
      <c r="O405" s="464">
        <f>[1]pdc2019!$O405</f>
        <v>0</v>
      </c>
      <c r="P405" s="464">
        <f>[1]pdc2019!$P405</f>
        <v>0</v>
      </c>
      <c r="Q405" s="464">
        <f>[1]pdc2019!$V405</f>
        <v>0</v>
      </c>
      <c r="R405" s="464">
        <f>[1]pdc2019!$AB405</f>
        <v>0</v>
      </c>
      <c r="S405" s="464">
        <f>[1]pdc2019!$AE405</f>
        <v>0</v>
      </c>
      <c r="T405" s="507">
        <f t="shared" si="32"/>
        <v>0</v>
      </c>
      <c r="U405" s="505" t="str">
        <f t="shared" si="33"/>
        <v/>
      </c>
      <c r="V405" s="507">
        <f t="shared" ref="V405:V468" si="36">IF(O405="","",Q405-O405)</f>
        <v>0</v>
      </c>
      <c r="W405" s="505" t="str">
        <f t="shared" ref="W405:W468" si="37">IF(O405=0,"",V405/O405)</f>
        <v/>
      </c>
      <c r="X405" s="507">
        <f t="shared" si="34"/>
        <v>0</v>
      </c>
      <c r="Y405" s="505" t="str">
        <f t="shared" si="35"/>
        <v/>
      </c>
      <c r="AA405" s="508"/>
      <c r="AB405" s="508"/>
      <c r="AC405" s="508"/>
      <c r="AD405" s="508"/>
      <c r="AE405" s="508"/>
      <c r="AF405" s="508"/>
      <c r="AG405" s="508"/>
      <c r="AH405" s="508"/>
      <c r="AI405" s="508"/>
      <c r="AJ405" s="508"/>
      <c r="AK405" s="508"/>
    </row>
    <row r="406" spans="1:37">
      <c r="A406" s="381" t="s">
        <v>2216</v>
      </c>
      <c r="B406" s="412" t="s">
        <v>2710</v>
      </c>
      <c r="C406" s="413" t="s">
        <v>2117</v>
      </c>
      <c r="D406" s="413" t="s">
        <v>3138</v>
      </c>
      <c r="E406" s="366" t="s">
        <v>2215</v>
      </c>
      <c r="F406" s="366" t="s">
        <v>2214</v>
      </c>
      <c r="G406" s="363" t="s">
        <v>1183</v>
      </c>
      <c r="H406" s="363" t="s">
        <v>3688</v>
      </c>
      <c r="I406" s="414" t="s">
        <v>2717</v>
      </c>
      <c r="J406" s="364" t="s">
        <v>192</v>
      </c>
      <c r="K406" s="365" t="s">
        <v>2850</v>
      </c>
      <c r="L406" s="398" t="s">
        <v>2690</v>
      </c>
      <c r="N406" s="464">
        <f>[1]pdc2019!$N406</f>
        <v>826409.89</v>
      </c>
      <c r="O406" s="464">
        <f>[1]pdc2019!$O406</f>
        <v>130000</v>
      </c>
      <c r="P406" s="464">
        <f>[1]pdc2019!$P406</f>
        <v>227416.42666666667</v>
      </c>
      <c r="Q406" s="464">
        <f>[1]pdc2019!$V406</f>
        <v>15000</v>
      </c>
      <c r="R406" s="464">
        <f>[1]pdc2019!$AB406</f>
        <v>15000</v>
      </c>
      <c r="S406" s="464">
        <f>[1]pdc2019!$AE406</f>
        <v>15000</v>
      </c>
      <c r="T406" s="507">
        <f t="shared" si="32"/>
        <v>-811409.89</v>
      </c>
      <c r="U406" s="505">
        <f t="shared" si="33"/>
        <v>-0.98184920076404214</v>
      </c>
      <c r="V406" s="507">
        <f t="shared" si="36"/>
        <v>-115000</v>
      </c>
      <c r="W406" s="505">
        <f t="shared" si="37"/>
        <v>-0.88461538461538458</v>
      </c>
      <c r="X406" s="507">
        <f t="shared" si="34"/>
        <v>-212416.42666666667</v>
      </c>
      <c r="Y406" s="505">
        <f t="shared" si="35"/>
        <v>-0.93404170393554686</v>
      </c>
      <c r="AA406" s="508"/>
      <c r="AB406" s="508"/>
      <c r="AC406" s="508"/>
      <c r="AD406" s="508"/>
      <c r="AE406" s="508"/>
      <c r="AF406" s="508"/>
      <c r="AG406" s="508"/>
      <c r="AH406" s="508"/>
      <c r="AI406" s="508"/>
      <c r="AJ406" s="508"/>
      <c r="AK406" s="508"/>
    </row>
    <row r="407" spans="1:37" ht="31.5">
      <c r="A407" s="381" t="s">
        <v>4915</v>
      </c>
      <c r="B407" s="412" t="s">
        <v>2710</v>
      </c>
      <c r="C407" s="413" t="s">
        <v>2117</v>
      </c>
      <c r="D407" s="413" t="s">
        <v>1364</v>
      </c>
      <c r="E407" s="366" t="s">
        <v>4916</v>
      </c>
      <c r="F407" s="366" t="s">
        <v>5226</v>
      </c>
      <c r="G407" s="363" t="s">
        <v>4743</v>
      </c>
      <c r="H407" s="363" t="s">
        <v>4917</v>
      </c>
      <c r="I407" s="414" t="s">
        <v>4918</v>
      </c>
      <c r="J407" s="364" t="s">
        <v>192</v>
      </c>
      <c r="K407" s="365" t="s">
        <v>2850</v>
      </c>
      <c r="L407" s="398" t="s">
        <v>2690</v>
      </c>
      <c r="N407" s="464">
        <f>[1]pdc2019!$N407</f>
        <v>0</v>
      </c>
      <c r="O407" s="464">
        <f>[1]pdc2019!$O407</f>
        <v>0</v>
      </c>
      <c r="P407" s="464">
        <f>[1]pdc2019!$P407</f>
        <v>0</v>
      </c>
      <c r="Q407" s="464">
        <f>[1]pdc2019!$V407</f>
        <v>0</v>
      </c>
      <c r="R407" s="464">
        <f>[1]pdc2019!$AB407</f>
        <v>0</v>
      </c>
      <c r="S407" s="464">
        <f>[1]pdc2019!$AE407</f>
        <v>0</v>
      </c>
      <c r="T407" s="507">
        <f t="shared" si="32"/>
        <v>0</v>
      </c>
      <c r="U407" s="505" t="str">
        <f t="shared" si="33"/>
        <v/>
      </c>
      <c r="V407" s="507">
        <f t="shared" si="36"/>
        <v>0</v>
      </c>
      <c r="W407" s="505" t="str">
        <f t="shared" si="37"/>
        <v/>
      </c>
      <c r="X407" s="507">
        <f t="shared" si="34"/>
        <v>0</v>
      </c>
      <c r="Y407" s="505" t="str">
        <f t="shared" si="35"/>
        <v/>
      </c>
      <c r="AA407" s="508"/>
      <c r="AB407" s="510"/>
      <c r="AC407" s="508"/>
      <c r="AD407" s="508"/>
      <c r="AE407" s="508"/>
      <c r="AF407" s="508"/>
      <c r="AG407" s="508"/>
      <c r="AH407" s="508"/>
      <c r="AI407" s="508"/>
      <c r="AJ407" s="508"/>
      <c r="AK407" s="508"/>
    </row>
    <row r="408" spans="1:37" ht="21">
      <c r="A408" s="399" t="s">
        <v>2217</v>
      </c>
      <c r="B408" s="400" t="s">
        <v>2218</v>
      </c>
      <c r="C408" s="401" t="s">
        <v>3139</v>
      </c>
      <c r="D408" s="401" t="s">
        <v>3140</v>
      </c>
      <c r="E408" s="358" t="s">
        <v>2220</v>
      </c>
      <c r="F408" s="358" t="s">
        <v>2219</v>
      </c>
      <c r="G408" s="359"/>
      <c r="H408" s="359"/>
      <c r="I408" s="402"/>
      <c r="J408" s="360"/>
      <c r="K408" s="361"/>
      <c r="L408" s="403"/>
      <c r="N408" s="464">
        <f>[1]pdc2019!$N408</f>
        <v>0</v>
      </c>
      <c r="O408" s="464">
        <f>[1]pdc2019!$O408</f>
        <v>0</v>
      </c>
      <c r="P408" s="464">
        <f>[1]pdc2019!$P408</f>
        <v>0</v>
      </c>
      <c r="Q408" s="464">
        <f>[1]pdc2019!$V408</f>
        <v>0</v>
      </c>
      <c r="R408" s="464">
        <f>[1]pdc2019!$AB408</f>
        <v>0</v>
      </c>
      <c r="S408" s="464">
        <f>[1]pdc2019!$AE408</f>
        <v>0</v>
      </c>
      <c r="T408" s="507">
        <f t="shared" si="32"/>
        <v>0</v>
      </c>
      <c r="U408" s="505" t="str">
        <f t="shared" si="33"/>
        <v/>
      </c>
      <c r="V408" s="507">
        <f t="shared" si="36"/>
        <v>0</v>
      </c>
      <c r="W408" s="505" t="str">
        <f t="shared" si="37"/>
        <v/>
      </c>
      <c r="X408" s="507">
        <f t="shared" si="34"/>
        <v>0</v>
      </c>
      <c r="Y408" s="505" t="str">
        <f t="shared" si="35"/>
        <v/>
      </c>
      <c r="AA408" s="508"/>
      <c r="AB408" s="508"/>
      <c r="AC408" s="508"/>
      <c r="AD408" s="508"/>
      <c r="AE408" s="508"/>
      <c r="AF408" s="508"/>
      <c r="AG408" s="508"/>
      <c r="AH408" s="508"/>
      <c r="AI408" s="508"/>
      <c r="AJ408" s="508"/>
      <c r="AK408" s="508"/>
    </row>
    <row r="409" spans="1:37" ht="21">
      <c r="A409" s="404" t="s">
        <v>2221</v>
      </c>
      <c r="B409" s="405" t="s">
        <v>2218</v>
      </c>
      <c r="C409" s="406" t="s">
        <v>3141</v>
      </c>
      <c r="D409" s="406" t="s">
        <v>3140</v>
      </c>
      <c r="E409" s="362" t="s">
        <v>2223</v>
      </c>
      <c r="F409" s="362" t="s">
        <v>2222</v>
      </c>
      <c r="G409" s="363"/>
      <c r="H409" s="363"/>
      <c r="I409" s="414"/>
      <c r="J409" s="364"/>
      <c r="K409" s="365"/>
      <c r="N409" s="464">
        <f>[1]pdc2019!$N409</f>
        <v>0</v>
      </c>
      <c r="O409" s="464">
        <f>[1]pdc2019!$O409</f>
        <v>0</v>
      </c>
      <c r="P409" s="464">
        <f>[1]pdc2019!$P409</f>
        <v>0</v>
      </c>
      <c r="Q409" s="464">
        <f>[1]pdc2019!$V409</f>
        <v>0</v>
      </c>
      <c r="R409" s="464">
        <f>[1]pdc2019!$AB409</f>
        <v>0</v>
      </c>
      <c r="S409" s="464">
        <f>[1]pdc2019!$AE409</f>
        <v>0</v>
      </c>
      <c r="T409" s="507">
        <f t="shared" si="32"/>
        <v>0</v>
      </c>
      <c r="U409" s="505" t="str">
        <f t="shared" si="33"/>
        <v/>
      </c>
      <c r="V409" s="507">
        <f t="shared" si="36"/>
        <v>0</v>
      </c>
      <c r="W409" s="505" t="str">
        <f t="shared" si="37"/>
        <v/>
      </c>
      <c r="X409" s="507">
        <f t="shared" si="34"/>
        <v>0</v>
      </c>
      <c r="Y409" s="505" t="str">
        <f t="shared" si="35"/>
        <v/>
      </c>
      <c r="AA409" s="508"/>
      <c r="AB409" s="508"/>
      <c r="AC409" s="508"/>
      <c r="AD409" s="508"/>
      <c r="AE409" s="508"/>
      <c r="AF409" s="508"/>
      <c r="AG409" s="508"/>
      <c r="AH409" s="508"/>
      <c r="AI409" s="508"/>
      <c r="AJ409" s="508"/>
      <c r="AK409" s="508"/>
    </row>
    <row r="410" spans="1:37" ht="31.5">
      <c r="A410" s="381" t="s">
        <v>2224</v>
      </c>
      <c r="B410" s="412" t="s">
        <v>2218</v>
      </c>
      <c r="C410" s="413" t="s">
        <v>3141</v>
      </c>
      <c r="D410" s="413" t="s">
        <v>3138</v>
      </c>
      <c r="E410" s="366" t="s">
        <v>3974</v>
      </c>
      <c r="F410" s="366" t="s">
        <v>3975</v>
      </c>
      <c r="G410" s="363" t="s">
        <v>564</v>
      </c>
      <c r="H410" s="363" t="s">
        <v>3694</v>
      </c>
      <c r="I410" s="414" t="s">
        <v>3976</v>
      </c>
      <c r="J410" s="364" t="s">
        <v>996</v>
      </c>
      <c r="K410" s="365" t="s">
        <v>2844</v>
      </c>
      <c r="L410" s="398" t="s">
        <v>2225</v>
      </c>
      <c r="N410" s="464">
        <f>[1]pdc2019!$N410</f>
        <v>129471377.02</v>
      </c>
      <c r="O410" s="464">
        <f>[1]pdc2019!$O410</f>
        <v>123986984.16</v>
      </c>
      <c r="P410" s="464">
        <f>[1]pdc2019!$P410</f>
        <v>133823627</v>
      </c>
      <c r="Q410" s="464">
        <f>[1]pdc2019!$V410</f>
        <v>134943783</v>
      </c>
      <c r="R410" s="464">
        <f>[1]pdc2019!$AB410</f>
        <v>135390783</v>
      </c>
      <c r="S410" s="464">
        <f>[1]pdc2019!$AE410</f>
        <v>135754563</v>
      </c>
      <c r="T410" s="507">
        <f t="shared" si="32"/>
        <v>5472405.9800000042</v>
      </c>
      <c r="U410" s="505">
        <f t="shared" si="33"/>
        <v>4.2267303445414489E-2</v>
      </c>
      <c r="V410" s="507">
        <f t="shared" si="36"/>
        <v>10956798.840000004</v>
      </c>
      <c r="W410" s="505">
        <f t="shared" si="37"/>
        <v>8.8370556911528023E-2</v>
      </c>
      <c r="X410" s="507">
        <f t="shared" si="34"/>
        <v>1120156</v>
      </c>
      <c r="Y410" s="505">
        <f t="shared" si="35"/>
        <v>8.3703903795702677E-3</v>
      </c>
      <c r="AA410" s="508"/>
      <c r="AB410" s="510"/>
      <c r="AC410" s="508"/>
      <c r="AD410" s="508"/>
      <c r="AE410" s="508"/>
      <c r="AF410" s="508"/>
      <c r="AG410" s="508"/>
      <c r="AH410" s="508"/>
      <c r="AI410" s="508"/>
      <c r="AJ410" s="508"/>
      <c r="AK410" s="508"/>
    </row>
    <row r="411" spans="1:37" ht="21">
      <c r="A411" s="381" t="s">
        <v>3695</v>
      </c>
      <c r="B411" s="412" t="s">
        <v>2218</v>
      </c>
      <c r="C411" s="413" t="s">
        <v>3141</v>
      </c>
      <c r="D411" s="413" t="s">
        <v>2794</v>
      </c>
      <c r="E411" s="366" t="s">
        <v>3977</v>
      </c>
      <c r="F411" s="366" t="s">
        <v>3978</v>
      </c>
      <c r="G411" s="363" t="s">
        <v>567</v>
      </c>
      <c r="H411" s="363" t="s">
        <v>3696</v>
      </c>
      <c r="I411" s="414" t="s">
        <v>3979</v>
      </c>
      <c r="J411" s="364" t="s">
        <v>996</v>
      </c>
      <c r="K411" s="365" t="s">
        <v>2844</v>
      </c>
      <c r="L411" s="398" t="s">
        <v>2225</v>
      </c>
      <c r="N411" s="464">
        <f>[1]pdc2019!$N411</f>
        <v>35414132.200000003</v>
      </c>
      <c r="O411" s="464">
        <f>[1]pdc2019!$O411</f>
        <v>34965025.07</v>
      </c>
      <c r="P411" s="464">
        <f>[1]pdc2019!$P411</f>
        <v>37404538</v>
      </c>
      <c r="Q411" s="464">
        <f>[1]pdc2019!$V411</f>
        <v>38932886</v>
      </c>
      <c r="R411" s="464">
        <f>[1]pdc2019!$AB411</f>
        <v>39128800</v>
      </c>
      <c r="S411" s="464">
        <f>[1]pdc2019!$AE411</f>
        <v>39213782</v>
      </c>
      <c r="T411" s="507">
        <f t="shared" si="32"/>
        <v>3518753.799999997</v>
      </c>
      <c r="U411" s="505">
        <f t="shared" si="33"/>
        <v>9.9360158823826747E-2</v>
      </c>
      <c r="V411" s="507">
        <f t="shared" si="36"/>
        <v>3967860.9299999997</v>
      </c>
      <c r="W411" s="505">
        <f t="shared" si="37"/>
        <v>0.11348085471285491</v>
      </c>
      <c r="X411" s="507">
        <f t="shared" si="34"/>
        <v>1528348</v>
      </c>
      <c r="Y411" s="505">
        <f t="shared" si="35"/>
        <v>4.0859961965042851E-2</v>
      </c>
      <c r="AA411" s="508"/>
      <c r="AB411" s="510"/>
      <c r="AC411" s="508"/>
      <c r="AD411" s="508"/>
      <c r="AE411" s="508"/>
      <c r="AF411" s="508"/>
      <c r="AG411" s="508"/>
      <c r="AH411" s="508"/>
      <c r="AI411" s="508"/>
      <c r="AJ411" s="508"/>
      <c r="AK411" s="508"/>
    </row>
    <row r="412" spans="1:37" ht="31.5">
      <c r="A412" s="381" t="s">
        <v>2226</v>
      </c>
      <c r="B412" s="412" t="s">
        <v>2218</v>
      </c>
      <c r="C412" s="413" t="s">
        <v>3141</v>
      </c>
      <c r="D412" s="413" t="s">
        <v>3148</v>
      </c>
      <c r="E412" s="366" t="s">
        <v>3980</v>
      </c>
      <c r="F412" s="366" t="s">
        <v>3981</v>
      </c>
      <c r="G412" s="363" t="s">
        <v>564</v>
      </c>
      <c r="H412" s="363" t="s">
        <v>3694</v>
      </c>
      <c r="I412" s="414" t="s">
        <v>3976</v>
      </c>
      <c r="J412" s="364" t="s">
        <v>996</v>
      </c>
      <c r="K412" s="365" t="s">
        <v>2844</v>
      </c>
      <c r="L412" s="398" t="s">
        <v>2225</v>
      </c>
      <c r="N412" s="464">
        <f>[1]pdc2019!$N412</f>
        <v>11932.01</v>
      </c>
      <c r="O412" s="464">
        <f>[1]pdc2019!$O412</f>
        <v>17898</v>
      </c>
      <c r="P412" s="464">
        <f>[1]pdc2019!$P412</f>
        <v>0</v>
      </c>
      <c r="Q412" s="464">
        <f>[1]pdc2019!$V412</f>
        <v>0</v>
      </c>
      <c r="R412" s="464">
        <f>[1]pdc2019!$AB412</f>
        <v>0</v>
      </c>
      <c r="S412" s="464">
        <f>[1]pdc2019!$AE412</f>
        <v>0</v>
      </c>
      <c r="T412" s="507">
        <f t="shared" si="32"/>
        <v>-11932.01</v>
      </c>
      <c r="U412" s="505">
        <f t="shared" si="33"/>
        <v>-1</v>
      </c>
      <c r="V412" s="507">
        <f t="shared" si="36"/>
        <v>-17898</v>
      </c>
      <c r="W412" s="505">
        <f t="shared" si="37"/>
        <v>-1</v>
      </c>
      <c r="X412" s="507">
        <f t="shared" si="34"/>
        <v>0</v>
      </c>
      <c r="Y412" s="505" t="str">
        <f t="shared" si="35"/>
        <v/>
      </c>
      <c r="AA412" s="508"/>
      <c r="AB412" s="508"/>
      <c r="AC412" s="508"/>
      <c r="AD412" s="508"/>
      <c r="AE412" s="508"/>
      <c r="AF412" s="508"/>
      <c r="AG412" s="508"/>
      <c r="AH412" s="508"/>
      <c r="AI412" s="508"/>
      <c r="AJ412" s="508"/>
      <c r="AK412" s="508"/>
    </row>
    <row r="413" spans="1:37" ht="31.5">
      <c r="A413" s="381" t="s">
        <v>3697</v>
      </c>
      <c r="B413" s="412" t="s">
        <v>2218</v>
      </c>
      <c r="C413" s="413" t="s">
        <v>3141</v>
      </c>
      <c r="D413" s="413" t="s">
        <v>1383</v>
      </c>
      <c r="E413" s="366" t="s">
        <v>3982</v>
      </c>
      <c r="F413" s="366" t="s">
        <v>3983</v>
      </c>
      <c r="G413" s="363" t="s">
        <v>567</v>
      </c>
      <c r="H413" s="363" t="s">
        <v>3696</v>
      </c>
      <c r="I413" s="414" t="s">
        <v>3979</v>
      </c>
      <c r="J413" s="364" t="s">
        <v>996</v>
      </c>
      <c r="K413" s="365" t="s">
        <v>2844</v>
      </c>
      <c r="L413" s="398" t="s">
        <v>2225</v>
      </c>
      <c r="N413" s="464">
        <f>[1]pdc2019!$N413</f>
        <v>0</v>
      </c>
      <c r="O413" s="464">
        <f>[1]pdc2019!$O413</f>
        <v>0</v>
      </c>
      <c r="P413" s="464">
        <f>[1]pdc2019!$P413</f>
        <v>0</v>
      </c>
      <c r="Q413" s="464">
        <f>[1]pdc2019!$V413</f>
        <v>0</v>
      </c>
      <c r="R413" s="464">
        <f>[1]pdc2019!$AB413</f>
        <v>0</v>
      </c>
      <c r="S413" s="464">
        <f>[1]pdc2019!$AE413</f>
        <v>0</v>
      </c>
      <c r="T413" s="507">
        <f t="shared" si="32"/>
        <v>0</v>
      </c>
      <c r="U413" s="505" t="str">
        <f t="shared" si="33"/>
        <v/>
      </c>
      <c r="V413" s="507">
        <f t="shared" si="36"/>
        <v>0</v>
      </c>
      <c r="W413" s="505" t="str">
        <f t="shared" si="37"/>
        <v/>
      </c>
      <c r="X413" s="507">
        <f t="shared" si="34"/>
        <v>0</v>
      </c>
      <c r="Y413" s="505" t="str">
        <f t="shared" si="35"/>
        <v/>
      </c>
      <c r="AA413" s="508"/>
      <c r="AB413" s="508"/>
      <c r="AC413" s="508"/>
      <c r="AD413" s="508"/>
      <c r="AE413" s="508"/>
      <c r="AF413" s="508"/>
      <c r="AG413" s="508"/>
      <c r="AH413" s="508"/>
      <c r="AI413" s="508"/>
      <c r="AJ413" s="508"/>
      <c r="AK413" s="508"/>
    </row>
    <row r="414" spans="1:37" ht="31.5">
      <c r="A414" s="381" t="s">
        <v>2227</v>
      </c>
      <c r="B414" s="412" t="s">
        <v>2218</v>
      </c>
      <c r="C414" s="413" t="s">
        <v>3141</v>
      </c>
      <c r="D414" s="413" t="s">
        <v>2607</v>
      </c>
      <c r="E414" s="366" t="s">
        <v>3984</v>
      </c>
      <c r="F414" s="366" t="s">
        <v>3985</v>
      </c>
      <c r="G414" s="363" t="s">
        <v>573</v>
      </c>
      <c r="H414" s="363" t="s">
        <v>3698</v>
      </c>
      <c r="I414" s="414" t="s">
        <v>3986</v>
      </c>
      <c r="J414" s="364" t="s">
        <v>1019</v>
      </c>
      <c r="K414" s="365" t="s">
        <v>2845</v>
      </c>
      <c r="L414" s="398" t="s">
        <v>2225</v>
      </c>
      <c r="N414" s="464">
        <f>[1]pdc2019!$N414</f>
        <v>27778051.870000001</v>
      </c>
      <c r="O414" s="464">
        <f>[1]pdc2019!$O414</f>
        <v>25299184</v>
      </c>
      <c r="P414" s="464">
        <f>[1]pdc2019!$P414</f>
        <v>29064530</v>
      </c>
      <c r="Q414" s="464">
        <f>[1]pdc2019!$V414</f>
        <v>29344214</v>
      </c>
      <c r="R414" s="464">
        <f>[1]pdc2019!$AB414</f>
        <v>29474570</v>
      </c>
      <c r="S414" s="464">
        <f>[1]pdc2019!$AE414</f>
        <v>29576294</v>
      </c>
      <c r="T414" s="507">
        <f t="shared" si="32"/>
        <v>1566162.129999999</v>
      </c>
      <c r="U414" s="505">
        <f t="shared" si="33"/>
        <v>5.6381280347864757E-2</v>
      </c>
      <c r="V414" s="507">
        <f t="shared" si="36"/>
        <v>4045030</v>
      </c>
      <c r="W414" s="505">
        <f t="shared" si="37"/>
        <v>0.15988776555006676</v>
      </c>
      <c r="X414" s="507">
        <f t="shared" si="34"/>
        <v>279684</v>
      </c>
      <c r="Y414" s="505">
        <f t="shared" si="35"/>
        <v>9.6228633320408069E-3</v>
      </c>
      <c r="AA414" s="508"/>
      <c r="AB414" s="508"/>
      <c r="AC414" s="508"/>
      <c r="AD414" s="508"/>
      <c r="AE414" s="508"/>
      <c r="AF414" s="508"/>
      <c r="AG414" s="508"/>
      <c r="AH414" s="508"/>
      <c r="AI414" s="508"/>
      <c r="AJ414" s="508"/>
      <c r="AK414" s="508"/>
    </row>
    <row r="415" spans="1:37" ht="31.5">
      <c r="A415" s="381" t="s">
        <v>3699</v>
      </c>
      <c r="B415" s="412" t="s">
        <v>2218</v>
      </c>
      <c r="C415" s="413" t="s">
        <v>3141</v>
      </c>
      <c r="D415" s="413" t="s">
        <v>2795</v>
      </c>
      <c r="E415" s="366" t="s">
        <v>3987</v>
      </c>
      <c r="F415" s="366" t="s">
        <v>3988</v>
      </c>
      <c r="G415" s="363" t="s">
        <v>575</v>
      </c>
      <c r="H415" s="363" t="s">
        <v>3700</v>
      </c>
      <c r="I415" s="414" t="s">
        <v>3989</v>
      </c>
      <c r="J415" s="364" t="s">
        <v>1019</v>
      </c>
      <c r="K415" s="365" t="s">
        <v>2845</v>
      </c>
      <c r="L415" s="398" t="s">
        <v>2225</v>
      </c>
      <c r="N415" s="464">
        <f>[1]pdc2019!$N415</f>
        <v>2377007.9</v>
      </c>
      <c r="O415" s="464">
        <f>[1]pdc2019!$O415</f>
        <v>2234056</v>
      </c>
      <c r="P415" s="464">
        <f>[1]pdc2019!$P415</f>
        <v>2774699</v>
      </c>
      <c r="Q415" s="464">
        <f>[1]pdc2019!$V415</f>
        <v>2990695</v>
      </c>
      <c r="R415" s="464">
        <f>[1]pdc2019!$AB415</f>
        <v>3018097</v>
      </c>
      <c r="S415" s="464">
        <f>[1]pdc2019!$AE415</f>
        <v>3026530</v>
      </c>
      <c r="T415" s="507">
        <f t="shared" si="32"/>
        <v>613687.10000000009</v>
      </c>
      <c r="U415" s="505">
        <f t="shared" si="33"/>
        <v>0.25817629802576597</v>
      </c>
      <c r="V415" s="507">
        <f t="shared" si="36"/>
        <v>756639</v>
      </c>
      <c r="W415" s="505">
        <f t="shared" si="37"/>
        <v>0.33868399001636484</v>
      </c>
      <c r="X415" s="507">
        <f t="shared" si="34"/>
        <v>215996</v>
      </c>
      <c r="Y415" s="505">
        <f t="shared" si="35"/>
        <v>7.7844840106980978E-2</v>
      </c>
      <c r="AA415" s="508"/>
      <c r="AB415" s="508"/>
      <c r="AC415" s="508"/>
      <c r="AD415" s="508"/>
      <c r="AE415" s="508"/>
      <c r="AF415" s="508"/>
      <c r="AG415" s="508"/>
      <c r="AH415" s="508"/>
      <c r="AI415" s="508"/>
      <c r="AJ415" s="508"/>
      <c r="AK415" s="508"/>
    </row>
    <row r="416" spans="1:37" ht="31.5">
      <c r="A416" s="381" t="s">
        <v>2729</v>
      </c>
      <c r="B416" s="412" t="s">
        <v>2218</v>
      </c>
      <c r="C416" s="413" t="s">
        <v>3141</v>
      </c>
      <c r="D416" s="413" t="s">
        <v>1390</v>
      </c>
      <c r="E416" s="366" t="s">
        <v>3990</v>
      </c>
      <c r="F416" s="366" t="s">
        <v>3991</v>
      </c>
      <c r="G416" s="363" t="s">
        <v>573</v>
      </c>
      <c r="H416" s="363" t="s">
        <v>3698</v>
      </c>
      <c r="I416" s="414" t="s">
        <v>3986</v>
      </c>
      <c r="J416" s="364" t="s">
        <v>1019</v>
      </c>
      <c r="K416" s="365" t="s">
        <v>2845</v>
      </c>
      <c r="L416" s="398" t="s">
        <v>2225</v>
      </c>
      <c r="N416" s="464">
        <f>[1]pdc2019!$N416</f>
        <v>0</v>
      </c>
      <c r="O416" s="464">
        <f>[1]pdc2019!$O416</f>
        <v>0</v>
      </c>
      <c r="P416" s="464">
        <f>[1]pdc2019!$P416</f>
        <v>0</v>
      </c>
      <c r="Q416" s="464">
        <f>[1]pdc2019!$V416</f>
        <v>0</v>
      </c>
      <c r="R416" s="464">
        <f>[1]pdc2019!$AB416</f>
        <v>0</v>
      </c>
      <c r="S416" s="464">
        <f>[1]pdc2019!$AE416</f>
        <v>0</v>
      </c>
      <c r="T416" s="507">
        <f t="shared" si="32"/>
        <v>0</v>
      </c>
      <c r="U416" s="505" t="str">
        <f t="shared" si="33"/>
        <v/>
      </c>
      <c r="V416" s="507">
        <f t="shared" si="36"/>
        <v>0</v>
      </c>
      <c r="W416" s="505" t="str">
        <f t="shared" si="37"/>
        <v/>
      </c>
      <c r="X416" s="507">
        <f t="shared" si="34"/>
        <v>0</v>
      </c>
      <c r="Y416" s="505" t="str">
        <f t="shared" si="35"/>
        <v/>
      </c>
      <c r="AA416" s="508"/>
      <c r="AB416" s="508"/>
      <c r="AC416" s="508"/>
      <c r="AD416" s="508"/>
      <c r="AE416" s="508"/>
      <c r="AF416" s="508"/>
      <c r="AG416" s="508"/>
      <c r="AH416" s="508"/>
      <c r="AI416" s="508"/>
      <c r="AJ416" s="508"/>
      <c r="AK416" s="508"/>
    </row>
    <row r="417" spans="1:37" ht="31.5">
      <c r="A417" s="381" t="s">
        <v>3701</v>
      </c>
      <c r="B417" s="412" t="s">
        <v>2218</v>
      </c>
      <c r="C417" s="413" t="s">
        <v>3141</v>
      </c>
      <c r="D417" s="413" t="s">
        <v>1358</v>
      </c>
      <c r="E417" s="366" t="s">
        <v>3992</v>
      </c>
      <c r="F417" s="366" t="s">
        <v>3993</v>
      </c>
      <c r="G417" s="363" t="s">
        <v>575</v>
      </c>
      <c r="H417" s="363" t="s">
        <v>3700</v>
      </c>
      <c r="I417" s="414" t="s">
        <v>3989</v>
      </c>
      <c r="J417" s="364" t="s">
        <v>1019</v>
      </c>
      <c r="K417" s="365" t="s">
        <v>2845</v>
      </c>
      <c r="L417" s="398" t="s">
        <v>2225</v>
      </c>
      <c r="N417" s="464">
        <f>[1]pdc2019!$N417</f>
        <v>0</v>
      </c>
      <c r="O417" s="464">
        <f>[1]pdc2019!$O417</f>
        <v>0</v>
      </c>
      <c r="P417" s="464">
        <f>[1]pdc2019!$P417</f>
        <v>0</v>
      </c>
      <c r="Q417" s="464">
        <f>[1]pdc2019!$V417</f>
        <v>0</v>
      </c>
      <c r="R417" s="464">
        <f>[1]pdc2019!$AB417</f>
        <v>0</v>
      </c>
      <c r="S417" s="464">
        <f>[1]pdc2019!$AE417</f>
        <v>0</v>
      </c>
      <c r="T417" s="507">
        <f t="shared" si="32"/>
        <v>0</v>
      </c>
      <c r="U417" s="505" t="str">
        <f t="shared" si="33"/>
        <v/>
      </c>
      <c r="V417" s="507">
        <f t="shared" si="36"/>
        <v>0</v>
      </c>
      <c r="W417" s="505" t="str">
        <f t="shared" si="37"/>
        <v/>
      </c>
      <c r="X417" s="507">
        <f t="shared" si="34"/>
        <v>0</v>
      </c>
      <c r="Y417" s="505" t="str">
        <f t="shared" si="35"/>
        <v/>
      </c>
      <c r="AA417" s="508"/>
      <c r="AB417" s="508"/>
      <c r="AC417" s="508"/>
      <c r="AD417" s="508"/>
      <c r="AE417" s="508"/>
      <c r="AF417" s="508"/>
      <c r="AG417" s="508"/>
      <c r="AH417" s="508"/>
      <c r="AI417" s="508"/>
      <c r="AJ417" s="508"/>
      <c r="AK417" s="508"/>
    </row>
    <row r="418" spans="1:37" ht="21">
      <c r="A418" s="381" t="s">
        <v>2730</v>
      </c>
      <c r="B418" s="412" t="s">
        <v>2218</v>
      </c>
      <c r="C418" s="413" t="s">
        <v>3141</v>
      </c>
      <c r="D418" s="413" t="s">
        <v>1391</v>
      </c>
      <c r="E418" s="366" t="s">
        <v>3994</v>
      </c>
      <c r="F418" s="366" t="s">
        <v>5342</v>
      </c>
      <c r="G418" s="363" t="s">
        <v>581</v>
      </c>
      <c r="H418" s="363" t="s">
        <v>3702</v>
      </c>
      <c r="I418" s="414" t="s">
        <v>3995</v>
      </c>
      <c r="J418" s="364" t="s">
        <v>1051</v>
      </c>
      <c r="K418" s="365" t="s">
        <v>2846</v>
      </c>
      <c r="L418" s="398" t="s">
        <v>2225</v>
      </c>
      <c r="N418" s="464">
        <f>[1]pdc2019!$N418</f>
        <v>178508000.62</v>
      </c>
      <c r="O418" s="464">
        <f>[1]pdc2019!$O418</f>
        <v>164642334</v>
      </c>
      <c r="P418" s="464">
        <f>[1]pdc2019!$P418</f>
        <v>191677952</v>
      </c>
      <c r="Q418" s="464">
        <f>[1]pdc2019!$V418</f>
        <v>194356923</v>
      </c>
      <c r="R418" s="464">
        <f>[1]pdc2019!$AB418</f>
        <v>195331044</v>
      </c>
      <c r="S418" s="464">
        <f>[1]pdc2019!$AE418</f>
        <v>196679350</v>
      </c>
      <c r="T418" s="507">
        <f t="shared" si="32"/>
        <v>15848922.379999995</v>
      </c>
      <c r="U418" s="505">
        <f t="shared" si="33"/>
        <v>8.878550162991565E-2</v>
      </c>
      <c r="V418" s="507">
        <f t="shared" si="36"/>
        <v>29714589</v>
      </c>
      <c r="W418" s="505">
        <f t="shared" si="37"/>
        <v>0.18047963897304808</v>
      </c>
      <c r="X418" s="507">
        <f t="shared" si="34"/>
        <v>2678971</v>
      </c>
      <c r="Y418" s="505">
        <f t="shared" si="35"/>
        <v>1.3976417068563002E-2</v>
      </c>
      <c r="AA418" s="508"/>
      <c r="AB418" s="508"/>
      <c r="AC418" s="508"/>
      <c r="AD418" s="508"/>
      <c r="AE418" s="508"/>
      <c r="AF418" s="508"/>
      <c r="AG418" s="508"/>
      <c r="AH418" s="508"/>
      <c r="AI418" s="508"/>
      <c r="AJ418" s="508"/>
      <c r="AK418" s="508"/>
    </row>
    <row r="419" spans="1:37" ht="21">
      <c r="A419" s="381" t="s">
        <v>3703</v>
      </c>
      <c r="B419" s="412" t="s">
        <v>2218</v>
      </c>
      <c r="C419" s="413" t="s">
        <v>3141</v>
      </c>
      <c r="D419" s="413" t="s">
        <v>3044</v>
      </c>
      <c r="E419" s="366" t="s">
        <v>3996</v>
      </c>
      <c r="F419" s="366" t="s">
        <v>5343</v>
      </c>
      <c r="G419" s="363" t="s">
        <v>1429</v>
      </c>
      <c r="H419" s="363" t="s">
        <v>3704</v>
      </c>
      <c r="I419" s="414" t="s">
        <v>3997</v>
      </c>
      <c r="J419" s="364" t="s">
        <v>1051</v>
      </c>
      <c r="K419" s="365" t="s">
        <v>2846</v>
      </c>
      <c r="L419" s="398" t="s">
        <v>2225</v>
      </c>
      <c r="N419" s="464">
        <f>[1]pdc2019!$N419</f>
        <v>20428536.219999999</v>
      </c>
      <c r="O419" s="464">
        <f>[1]pdc2019!$O419</f>
        <v>20492973</v>
      </c>
      <c r="P419" s="464">
        <f>[1]pdc2019!$P419</f>
        <v>21343293</v>
      </c>
      <c r="Q419" s="464">
        <f>[1]pdc2019!$V419</f>
        <v>22854374</v>
      </c>
      <c r="R419" s="464">
        <f>[1]pdc2019!$AB419</f>
        <v>23123374</v>
      </c>
      <c r="S419" s="464">
        <f>[1]pdc2019!$AE419</f>
        <v>23183670</v>
      </c>
      <c r="T419" s="507">
        <f t="shared" si="32"/>
        <v>2425837.7800000012</v>
      </c>
      <c r="U419" s="505">
        <f t="shared" si="33"/>
        <v>0.11874750857699981</v>
      </c>
      <c r="V419" s="507">
        <f t="shared" si="36"/>
        <v>2361401</v>
      </c>
      <c r="W419" s="505">
        <f t="shared" si="37"/>
        <v>0.11522979120696641</v>
      </c>
      <c r="X419" s="507">
        <f t="shared" si="34"/>
        <v>1511081</v>
      </c>
      <c r="Y419" s="505">
        <f t="shared" si="35"/>
        <v>7.0798868759380282E-2</v>
      </c>
      <c r="AA419" s="508"/>
      <c r="AB419" s="508"/>
      <c r="AC419" s="508"/>
      <c r="AD419" s="508"/>
      <c r="AE419" s="508"/>
      <c r="AF419" s="508"/>
      <c r="AG419" s="508"/>
      <c r="AH419" s="508"/>
      <c r="AI419" s="508"/>
      <c r="AJ419" s="508"/>
      <c r="AK419" s="508"/>
    </row>
    <row r="420" spans="1:37" ht="31.5">
      <c r="A420" s="381" t="s">
        <v>2731</v>
      </c>
      <c r="B420" s="412" t="s">
        <v>2218</v>
      </c>
      <c r="C420" s="413" t="s">
        <v>3141</v>
      </c>
      <c r="D420" s="413" t="s">
        <v>2269</v>
      </c>
      <c r="E420" s="366" t="s">
        <v>3998</v>
      </c>
      <c r="F420" s="366" t="s">
        <v>5344</v>
      </c>
      <c r="G420" s="363" t="s">
        <v>581</v>
      </c>
      <c r="H420" s="363" t="s">
        <v>3702</v>
      </c>
      <c r="I420" s="414" t="s">
        <v>3995</v>
      </c>
      <c r="J420" s="364" t="s">
        <v>1051</v>
      </c>
      <c r="K420" s="365" t="s">
        <v>2846</v>
      </c>
      <c r="L420" s="398" t="s">
        <v>2225</v>
      </c>
      <c r="N420" s="464">
        <f>[1]pdc2019!$N420</f>
        <v>0</v>
      </c>
      <c r="O420" s="464">
        <f>[1]pdc2019!$O420</f>
        <v>0</v>
      </c>
      <c r="P420" s="464">
        <f>[1]pdc2019!$P420</f>
        <v>0</v>
      </c>
      <c r="Q420" s="464">
        <f>[1]pdc2019!$V420</f>
        <v>0</v>
      </c>
      <c r="R420" s="464">
        <f>[1]pdc2019!$AB420</f>
        <v>0</v>
      </c>
      <c r="S420" s="464">
        <f>[1]pdc2019!$AE420</f>
        <v>0</v>
      </c>
      <c r="T420" s="507">
        <f t="shared" si="32"/>
        <v>0</v>
      </c>
      <c r="U420" s="505" t="str">
        <f t="shared" si="33"/>
        <v/>
      </c>
      <c r="V420" s="507">
        <f t="shared" si="36"/>
        <v>0</v>
      </c>
      <c r="W420" s="505" t="str">
        <f t="shared" si="37"/>
        <v/>
      </c>
      <c r="X420" s="507">
        <f t="shared" si="34"/>
        <v>0</v>
      </c>
      <c r="Y420" s="505" t="str">
        <f t="shared" si="35"/>
        <v/>
      </c>
      <c r="AA420" s="508"/>
      <c r="AB420" s="508"/>
      <c r="AC420" s="508"/>
      <c r="AD420" s="508"/>
      <c r="AE420" s="508"/>
      <c r="AF420" s="508"/>
      <c r="AG420" s="508"/>
      <c r="AH420" s="508"/>
      <c r="AI420" s="508"/>
      <c r="AJ420" s="508"/>
      <c r="AK420" s="508"/>
    </row>
    <row r="421" spans="1:37" ht="31.5">
      <c r="A421" s="381" t="s">
        <v>3705</v>
      </c>
      <c r="B421" s="412" t="s">
        <v>2218</v>
      </c>
      <c r="C421" s="413" t="s">
        <v>3141</v>
      </c>
      <c r="D421" s="413" t="s">
        <v>2608</v>
      </c>
      <c r="E421" s="366" t="s">
        <v>3999</v>
      </c>
      <c r="F421" s="366" t="s">
        <v>5345</v>
      </c>
      <c r="G421" s="363" t="s">
        <v>1429</v>
      </c>
      <c r="H421" s="363" t="s">
        <v>3704</v>
      </c>
      <c r="I421" s="414" t="s">
        <v>3997</v>
      </c>
      <c r="J421" s="364" t="s">
        <v>1051</v>
      </c>
      <c r="K421" s="365" t="s">
        <v>2846</v>
      </c>
      <c r="L421" s="398" t="s">
        <v>2225</v>
      </c>
      <c r="N421" s="464">
        <f>[1]pdc2019!$N421</f>
        <v>2557.7399999999998</v>
      </c>
      <c r="O421" s="464">
        <f>[1]pdc2019!$O421</f>
        <v>0</v>
      </c>
      <c r="P421" s="464">
        <f>[1]pdc2019!$P421</f>
        <v>0</v>
      </c>
      <c r="Q421" s="464">
        <f>[1]pdc2019!$V421</f>
        <v>0</v>
      </c>
      <c r="R421" s="464">
        <f>[1]pdc2019!$AB421</f>
        <v>0</v>
      </c>
      <c r="S421" s="464">
        <f>[1]pdc2019!$AE421</f>
        <v>0</v>
      </c>
      <c r="T421" s="507">
        <f t="shared" si="32"/>
        <v>-2557.7399999999998</v>
      </c>
      <c r="U421" s="505">
        <f t="shared" si="33"/>
        <v>-1</v>
      </c>
      <c r="V421" s="507">
        <f t="shared" si="36"/>
        <v>0</v>
      </c>
      <c r="W421" s="505" t="str">
        <f t="shared" si="37"/>
        <v/>
      </c>
      <c r="X421" s="507">
        <f t="shared" si="34"/>
        <v>0</v>
      </c>
      <c r="Y421" s="505" t="str">
        <f t="shared" si="35"/>
        <v/>
      </c>
      <c r="AA421" s="508"/>
      <c r="AB421" s="508"/>
      <c r="AC421" s="508"/>
      <c r="AD421" s="508"/>
      <c r="AE421" s="508"/>
      <c r="AF421" s="508"/>
      <c r="AG421" s="508"/>
      <c r="AH421" s="508"/>
      <c r="AI421" s="508"/>
      <c r="AJ421" s="508"/>
      <c r="AK421" s="508"/>
    </row>
    <row r="422" spans="1:37" ht="21">
      <c r="A422" s="404" t="s">
        <v>2732</v>
      </c>
      <c r="B422" s="405" t="s">
        <v>2218</v>
      </c>
      <c r="C422" s="406" t="s">
        <v>3142</v>
      </c>
      <c r="D422" s="406" t="s">
        <v>3140</v>
      </c>
      <c r="E422" s="362" t="s">
        <v>2734</v>
      </c>
      <c r="F422" s="362" t="s">
        <v>2733</v>
      </c>
      <c r="G422" s="363"/>
      <c r="H422" s="363"/>
      <c r="I422" s="414"/>
      <c r="J422" s="364"/>
      <c r="K422" s="365"/>
      <c r="N422" s="464">
        <f>[1]pdc2019!$N422</f>
        <v>0</v>
      </c>
      <c r="O422" s="464">
        <f>[1]pdc2019!$O422</f>
        <v>0</v>
      </c>
      <c r="P422" s="464">
        <f>[1]pdc2019!$P422</f>
        <v>0</v>
      </c>
      <c r="Q422" s="464">
        <f>[1]pdc2019!$V422</f>
        <v>0</v>
      </c>
      <c r="R422" s="464">
        <f>[1]pdc2019!$AB422</f>
        <v>0</v>
      </c>
      <c r="S422" s="464">
        <f>[1]pdc2019!$AE422</f>
        <v>0</v>
      </c>
      <c r="T422" s="507">
        <f t="shared" si="32"/>
        <v>0</v>
      </c>
      <c r="U422" s="505" t="str">
        <f t="shared" si="33"/>
        <v/>
      </c>
      <c r="V422" s="507">
        <f t="shared" si="36"/>
        <v>0</v>
      </c>
      <c r="W422" s="505" t="str">
        <f t="shared" si="37"/>
        <v/>
      </c>
      <c r="X422" s="507">
        <f t="shared" si="34"/>
        <v>0</v>
      </c>
      <c r="Y422" s="505" t="str">
        <f t="shared" si="35"/>
        <v/>
      </c>
      <c r="AA422" s="508"/>
      <c r="AB422" s="508"/>
      <c r="AC422" s="508"/>
      <c r="AD422" s="508"/>
      <c r="AE422" s="508"/>
      <c r="AF422" s="508"/>
      <c r="AG422" s="508"/>
      <c r="AH422" s="508"/>
      <c r="AI422" s="508"/>
      <c r="AJ422" s="508"/>
      <c r="AK422" s="508"/>
    </row>
    <row r="423" spans="1:37" ht="31.5">
      <c r="A423" s="381" t="s">
        <v>2735</v>
      </c>
      <c r="B423" s="412" t="s">
        <v>2218</v>
      </c>
      <c r="C423" s="413" t="s">
        <v>3142</v>
      </c>
      <c r="D423" s="413" t="s">
        <v>3138</v>
      </c>
      <c r="E423" s="366" t="s">
        <v>4000</v>
      </c>
      <c r="F423" s="366" t="s">
        <v>4001</v>
      </c>
      <c r="G423" s="363" t="s">
        <v>564</v>
      </c>
      <c r="H423" s="363" t="s">
        <v>3694</v>
      </c>
      <c r="I423" s="414" t="s">
        <v>3976</v>
      </c>
      <c r="J423" s="364" t="s">
        <v>996</v>
      </c>
      <c r="K423" s="365" t="s">
        <v>2844</v>
      </c>
      <c r="L423" s="398" t="s">
        <v>2225</v>
      </c>
      <c r="N423" s="464">
        <f>[1]pdc2019!$N423</f>
        <v>17839739.609999999</v>
      </c>
      <c r="O423" s="464">
        <f>[1]pdc2019!$O423</f>
        <v>15940202.220000001</v>
      </c>
      <c r="P423" s="464">
        <f>[1]pdc2019!$P423</f>
        <v>18417477</v>
      </c>
      <c r="Q423" s="464">
        <f>[1]pdc2019!$V423</f>
        <v>18457477</v>
      </c>
      <c r="R423" s="464">
        <f>[1]pdc2019!$AB423</f>
        <v>18457477</v>
      </c>
      <c r="S423" s="464">
        <f>[1]pdc2019!$AE423</f>
        <v>18457477</v>
      </c>
      <c r="T423" s="507">
        <f t="shared" si="32"/>
        <v>617737.3900000006</v>
      </c>
      <c r="U423" s="505">
        <f t="shared" si="33"/>
        <v>3.4627040725063625E-2</v>
      </c>
      <c r="V423" s="507">
        <f t="shared" si="36"/>
        <v>2517274.7799999993</v>
      </c>
      <c r="W423" s="505">
        <f t="shared" si="37"/>
        <v>0.15791987738032592</v>
      </c>
      <c r="X423" s="507">
        <f t="shared" si="34"/>
        <v>40000</v>
      </c>
      <c r="Y423" s="505">
        <f t="shared" si="35"/>
        <v>2.1718501399513083E-3</v>
      </c>
      <c r="AA423" s="508"/>
      <c r="AB423" s="508"/>
      <c r="AC423" s="508"/>
      <c r="AD423" s="508"/>
      <c r="AE423" s="508"/>
      <c r="AF423" s="508"/>
      <c r="AG423" s="508"/>
      <c r="AH423" s="508"/>
      <c r="AI423" s="508"/>
      <c r="AJ423" s="508"/>
      <c r="AK423" s="508"/>
    </row>
    <row r="424" spans="1:37" ht="31.5">
      <c r="A424" s="381" t="s">
        <v>3706</v>
      </c>
      <c r="B424" s="412" t="s">
        <v>2218</v>
      </c>
      <c r="C424" s="413" t="s">
        <v>3142</v>
      </c>
      <c r="D424" s="413" t="s">
        <v>2794</v>
      </c>
      <c r="E424" s="366" t="s">
        <v>4002</v>
      </c>
      <c r="F424" s="366" t="s">
        <v>4003</v>
      </c>
      <c r="G424" s="363" t="s">
        <v>567</v>
      </c>
      <c r="H424" s="363" t="s">
        <v>3696</v>
      </c>
      <c r="I424" s="414" t="s">
        <v>3979</v>
      </c>
      <c r="J424" s="364" t="s">
        <v>996</v>
      </c>
      <c r="K424" s="365" t="s">
        <v>2844</v>
      </c>
      <c r="L424" s="398" t="s">
        <v>2225</v>
      </c>
      <c r="N424" s="464">
        <f>[1]pdc2019!$N424</f>
        <v>6014315.4299999997</v>
      </c>
      <c r="O424" s="464">
        <f>[1]pdc2019!$O424</f>
        <v>5679354.21</v>
      </c>
      <c r="P424" s="464">
        <f>[1]pdc2019!$P424</f>
        <v>5821793</v>
      </c>
      <c r="Q424" s="464">
        <f>[1]pdc2019!$V424</f>
        <v>5942880</v>
      </c>
      <c r="R424" s="464">
        <f>[1]pdc2019!$AB424</f>
        <v>5942880</v>
      </c>
      <c r="S424" s="464">
        <f>[1]pdc2019!$AE424</f>
        <v>5942880</v>
      </c>
      <c r="T424" s="507">
        <f t="shared" si="32"/>
        <v>-71435.429999999702</v>
      </c>
      <c r="U424" s="505">
        <f t="shared" si="33"/>
        <v>-1.1877566255283639E-2</v>
      </c>
      <c r="V424" s="507">
        <f t="shared" si="36"/>
        <v>263525.79000000004</v>
      </c>
      <c r="W424" s="505">
        <f t="shared" si="37"/>
        <v>4.6400661106150667E-2</v>
      </c>
      <c r="X424" s="507">
        <f t="shared" si="34"/>
        <v>121087</v>
      </c>
      <c r="Y424" s="505">
        <f t="shared" si="35"/>
        <v>2.0798918821057361E-2</v>
      </c>
      <c r="AA424" s="508"/>
      <c r="AB424" s="508"/>
      <c r="AC424" s="508"/>
      <c r="AD424" s="508"/>
      <c r="AE424" s="508"/>
      <c r="AF424" s="508"/>
      <c r="AG424" s="508"/>
      <c r="AH424" s="508"/>
      <c r="AI424" s="508"/>
      <c r="AJ424" s="508"/>
      <c r="AK424" s="508"/>
    </row>
    <row r="425" spans="1:37" ht="31.5">
      <c r="A425" s="381" t="s">
        <v>2736</v>
      </c>
      <c r="B425" s="412" t="s">
        <v>2218</v>
      </c>
      <c r="C425" s="413" t="s">
        <v>3142</v>
      </c>
      <c r="D425" s="413" t="s">
        <v>3148</v>
      </c>
      <c r="E425" s="366" t="s">
        <v>4004</v>
      </c>
      <c r="F425" s="366" t="s">
        <v>4005</v>
      </c>
      <c r="G425" s="363" t="s">
        <v>573</v>
      </c>
      <c r="H425" s="363" t="s">
        <v>3698</v>
      </c>
      <c r="I425" s="414" t="s">
        <v>3986</v>
      </c>
      <c r="J425" s="364" t="s">
        <v>1019</v>
      </c>
      <c r="K425" s="365" t="s">
        <v>2845</v>
      </c>
      <c r="L425" s="398" t="s">
        <v>2225</v>
      </c>
      <c r="N425" s="464">
        <f>[1]pdc2019!$N425</f>
        <v>491823.38</v>
      </c>
      <c r="O425" s="464">
        <f>[1]pdc2019!$O425</f>
        <v>378039</v>
      </c>
      <c r="P425" s="464">
        <f>[1]pdc2019!$P425</f>
        <v>390909</v>
      </c>
      <c r="Q425" s="464">
        <f>[1]pdc2019!$V425</f>
        <v>400284</v>
      </c>
      <c r="R425" s="464">
        <f>[1]pdc2019!$AB425</f>
        <v>400284</v>
      </c>
      <c r="S425" s="464">
        <f>[1]pdc2019!$AE425</f>
        <v>400284</v>
      </c>
      <c r="T425" s="507">
        <f t="shared" si="32"/>
        <v>-91539.38</v>
      </c>
      <c r="U425" s="505">
        <f t="shared" si="33"/>
        <v>-0.18612246534518145</v>
      </c>
      <c r="V425" s="507">
        <f t="shared" si="36"/>
        <v>22245</v>
      </c>
      <c r="W425" s="505">
        <f t="shared" si="37"/>
        <v>5.8843135232079229E-2</v>
      </c>
      <c r="X425" s="507">
        <f t="shared" si="34"/>
        <v>9375</v>
      </c>
      <c r="Y425" s="505">
        <f t="shared" si="35"/>
        <v>2.3982563716875283E-2</v>
      </c>
      <c r="AA425" s="508"/>
      <c r="AB425" s="508"/>
      <c r="AC425" s="508"/>
      <c r="AD425" s="508"/>
      <c r="AE425" s="508"/>
      <c r="AF425" s="508"/>
      <c r="AG425" s="508"/>
      <c r="AH425" s="508"/>
      <c r="AI425" s="508"/>
      <c r="AJ425" s="508"/>
      <c r="AK425" s="508"/>
    </row>
    <row r="426" spans="1:37" ht="31.5">
      <c r="A426" s="381" t="s">
        <v>3560</v>
      </c>
      <c r="B426" s="412" t="s">
        <v>2218</v>
      </c>
      <c r="C426" s="413" t="s">
        <v>3142</v>
      </c>
      <c r="D426" s="413" t="s">
        <v>1383</v>
      </c>
      <c r="E426" s="366" t="s">
        <v>4006</v>
      </c>
      <c r="F426" s="366" t="s">
        <v>4007</v>
      </c>
      <c r="G426" s="363" t="s">
        <v>575</v>
      </c>
      <c r="H426" s="363" t="s">
        <v>3700</v>
      </c>
      <c r="I426" s="414" t="s">
        <v>3989</v>
      </c>
      <c r="J426" s="364" t="s">
        <v>1019</v>
      </c>
      <c r="K426" s="365" t="s">
        <v>2845</v>
      </c>
      <c r="L426" s="398" t="s">
        <v>2225</v>
      </c>
      <c r="N426" s="464">
        <f>[1]pdc2019!$N426</f>
        <v>44700.62</v>
      </c>
      <c r="O426" s="464">
        <f>[1]pdc2019!$O426</f>
        <v>46769</v>
      </c>
      <c r="P426" s="464">
        <f>[1]pdc2019!$P426</f>
        <v>36665</v>
      </c>
      <c r="Q426" s="464">
        <f>[1]pdc2019!$V426</f>
        <v>47915</v>
      </c>
      <c r="R426" s="464">
        <f>[1]pdc2019!$AB426</f>
        <v>47915</v>
      </c>
      <c r="S426" s="464">
        <f>[1]pdc2019!$AE426</f>
        <v>47915</v>
      </c>
      <c r="T426" s="507">
        <f t="shared" si="32"/>
        <v>3214.3799999999974</v>
      </c>
      <c r="U426" s="505">
        <f t="shared" si="33"/>
        <v>7.1909069717601165E-2</v>
      </c>
      <c r="V426" s="507">
        <f t="shared" si="36"/>
        <v>1146</v>
      </c>
      <c r="W426" s="505">
        <f t="shared" si="37"/>
        <v>2.450341037866963E-2</v>
      </c>
      <c r="X426" s="507">
        <f t="shared" si="34"/>
        <v>11250</v>
      </c>
      <c r="Y426" s="505">
        <f t="shared" si="35"/>
        <v>0.30683212873312421</v>
      </c>
      <c r="AA426" s="508"/>
      <c r="AB426" s="508"/>
      <c r="AC426" s="508"/>
      <c r="AD426" s="508"/>
      <c r="AE426" s="508"/>
      <c r="AF426" s="508"/>
      <c r="AG426" s="508"/>
      <c r="AH426" s="508"/>
      <c r="AI426" s="508"/>
      <c r="AJ426" s="508"/>
      <c r="AK426" s="508"/>
    </row>
    <row r="427" spans="1:37" ht="31.5">
      <c r="A427" s="381" t="s">
        <v>2737</v>
      </c>
      <c r="B427" s="412" t="s">
        <v>2218</v>
      </c>
      <c r="C427" s="413" t="s">
        <v>3142</v>
      </c>
      <c r="D427" s="413" t="s">
        <v>2607</v>
      </c>
      <c r="E427" s="366" t="s">
        <v>4008</v>
      </c>
      <c r="F427" s="366" t="s">
        <v>4009</v>
      </c>
      <c r="G427" s="363" t="s">
        <v>581</v>
      </c>
      <c r="H427" s="363" t="s">
        <v>3702</v>
      </c>
      <c r="I427" s="414" t="s">
        <v>3995</v>
      </c>
      <c r="J427" s="364" t="s">
        <v>1051</v>
      </c>
      <c r="K427" s="365" t="s">
        <v>2846</v>
      </c>
      <c r="L427" s="398" t="s">
        <v>2225</v>
      </c>
      <c r="N427" s="464">
        <f>[1]pdc2019!$N427</f>
        <v>12080423.970000001</v>
      </c>
      <c r="O427" s="464">
        <f>[1]pdc2019!$O427</f>
        <v>11712953</v>
      </c>
      <c r="P427" s="464">
        <f>[1]pdc2019!$P427</f>
        <v>18522269</v>
      </c>
      <c r="Q427" s="464">
        <f>[1]pdc2019!$V427</f>
        <v>18597269</v>
      </c>
      <c r="R427" s="464">
        <f>[1]pdc2019!$AB427</f>
        <v>18597269</v>
      </c>
      <c r="S427" s="464">
        <f>[1]pdc2019!$AE427</f>
        <v>18597269</v>
      </c>
      <c r="T427" s="507">
        <f t="shared" ref="T427:T490" si="38">IF(N427="","",Q427-N427)</f>
        <v>6516845.0299999993</v>
      </c>
      <c r="U427" s="505">
        <f t="shared" ref="U427:U490" si="39">IF(N427=0,"",T427/N427)</f>
        <v>0.53945499315120471</v>
      </c>
      <c r="V427" s="507">
        <f t="shared" si="36"/>
        <v>6884316</v>
      </c>
      <c r="W427" s="505">
        <f t="shared" si="37"/>
        <v>0.58775237977988981</v>
      </c>
      <c r="X427" s="507">
        <f t="shared" ref="X427:X490" si="40">IF(P427="","",Q427-P427)</f>
        <v>75000</v>
      </c>
      <c r="Y427" s="505">
        <f t="shared" ref="Y427:Y490" si="41">IF(P427=0,"",X427/P427)</f>
        <v>4.049179935784325E-3</v>
      </c>
      <c r="AA427" s="508"/>
      <c r="AB427" s="508"/>
      <c r="AC427" s="508"/>
      <c r="AD427" s="508"/>
      <c r="AE427" s="508"/>
      <c r="AF427" s="508"/>
      <c r="AG427" s="508"/>
      <c r="AH427" s="508"/>
      <c r="AI427" s="508"/>
      <c r="AJ427" s="508"/>
      <c r="AK427" s="508"/>
    </row>
    <row r="428" spans="1:37" ht="31.5">
      <c r="A428" s="381" t="s">
        <v>3561</v>
      </c>
      <c r="B428" s="412" t="s">
        <v>2218</v>
      </c>
      <c r="C428" s="413" t="s">
        <v>3142</v>
      </c>
      <c r="D428" s="413" t="s">
        <v>2795</v>
      </c>
      <c r="E428" s="366" t="s">
        <v>5346</v>
      </c>
      <c r="F428" s="366" t="s">
        <v>5347</v>
      </c>
      <c r="G428" s="363" t="s">
        <v>1429</v>
      </c>
      <c r="H428" s="363" t="s">
        <v>3704</v>
      </c>
      <c r="I428" s="414" t="s">
        <v>3997</v>
      </c>
      <c r="J428" s="364" t="s">
        <v>1051</v>
      </c>
      <c r="K428" s="365" t="s">
        <v>2846</v>
      </c>
      <c r="L428" s="398" t="s">
        <v>2225</v>
      </c>
      <c r="N428" s="464">
        <f>[1]pdc2019!$N428</f>
        <v>1958235.21</v>
      </c>
      <c r="O428" s="464">
        <f>[1]pdc2019!$O428</f>
        <v>2103528</v>
      </c>
      <c r="P428" s="464">
        <f>[1]pdc2019!$P428</f>
        <v>2879745</v>
      </c>
      <c r="Q428" s="464">
        <f>[1]pdc2019!$V428</f>
        <v>2957900</v>
      </c>
      <c r="R428" s="464">
        <f>[1]pdc2019!$AB428</f>
        <v>2957900</v>
      </c>
      <c r="S428" s="464">
        <f>[1]pdc2019!$AE428</f>
        <v>2957900</v>
      </c>
      <c r="T428" s="507">
        <f t="shared" si="38"/>
        <v>999664.79</v>
      </c>
      <c r="U428" s="505">
        <f t="shared" si="39"/>
        <v>0.51049270531704927</v>
      </c>
      <c r="V428" s="507">
        <f t="shared" si="36"/>
        <v>854372</v>
      </c>
      <c r="W428" s="505">
        <f t="shared" si="37"/>
        <v>0.40616145827390937</v>
      </c>
      <c r="X428" s="507">
        <f t="shared" si="40"/>
        <v>78155</v>
      </c>
      <c r="Y428" s="505">
        <f t="shared" si="41"/>
        <v>2.7139555759277297E-2</v>
      </c>
      <c r="AA428" s="508"/>
      <c r="AB428" s="508"/>
      <c r="AC428" s="508"/>
      <c r="AD428" s="508"/>
      <c r="AE428" s="508"/>
      <c r="AF428" s="508"/>
      <c r="AG428" s="508"/>
      <c r="AH428" s="508"/>
      <c r="AI428" s="508"/>
      <c r="AJ428" s="508"/>
      <c r="AK428" s="508"/>
    </row>
    <row r="429" spans="1:37" ht="21">
      <c r="A429" s="404" t="s">
        <v>2738</v>
      </c>
      <c r="B429" s="405" t="s">
        <v>2218</v>
      </c>
      <c r="C429" s="406" t="s">
        <v>3144</v>
      </c>
      <c r="D429" s="406" t="s">
        <v>3140</v>
      </c>
      <c r="E429" s="362" t="s">
        <v>2230</v>
      </c>
      <c r="F429" s="362" t="s">
        <v>2229</v>
      </c>
      <c r="G429" s="363"/>
      <c r="H429" s="363"/>
      <c r="I429" s="414"/>
      <c r="J429" s="364"/>
      <c r="K429" s="365"/>
      <c r="N429" s="464">
        <f>[1]pdc2019!$N429</f>
        <v>0</v>
      </c>
      <c r="O429" s="464">
        <f>[1]pdc2019!$O429</f>
        <v>0</v>
      </c>
      <c r="P429" s="464">
        <f>[1]pdc2019!$P429</f>
        <v>0</v>
      </c>
      <c r="Q429" s="464">
        <f>[1]pdc2019!$V429</f>
        <v>0</v>
      </c>
      <c r="R429" s="464">
        <f>[1]pdc2019!$AB429</f>
        <v>0</v>
      </c>
      <c r="S429" s="464">
        <f>[1]pdc2019!$AE429</f>
        <v>0</v>
      </c>
      <c r="T429" s="507">
        <f t="shared" si="38"/>
        <v>0</v>
      </c>
      <c r="U429" s="505" t="str">
        <f t="shared" si="39"/>
        <v/>
      </c>
      <c r="V429" s="507">
        <f t="shared" si="36"/>
        <v>0</v>
      </c>
      <c r="W429" s="505" t="str">
        <f t="shared" si="37"/>
        <v/>
      </c>
      <c r="X429" s="507">
        <f t="shared" si="40"/>
        <v>0</v>
      </c>
      <c r="Y429" s="505" t="str">
        <f t="shared" si="41"/>
        <v/>
      </c>
      <c r="AA429" s="508"/>
      <c r="AB429" s="508"/>
      <c r="AC429" s="508"/>
      <c r="AD429" s="508"/>
      <c r="AE429" s="508"/>
      <c r="AF429" s="508"/>
      <c r="AG429" s="508"/>
      <c r="AH429" s="508"/>
      <c r="AI429" s="508"/>
      <c r="AJ429" s="508"/>
      <c r="AK429" s="508"/>
    </row>
    <row r="430" spans="1:37" ht="31.5">
      <c r="A430" s="381" t="s">
        <v>2231</v>
      </c>
      <c r="B430" s="412" t="s">
        <v>2218</v>
      </c>
      <c r="C430" s="413" t="s">
        <v>3144</v>
      </c>
      <c r="D430" s="413" t="s">
        <v>3138</v>
      </c>
      <c r="E430" s="366" t="s">
        <v>4010</v>
      </c>
      <c r="F430" s="366" t="s">
        <v>5348</v>
      </c>
      <c r="G430" s="363" t="s">
        <v>564</v>
      </c>
      <c r="H430" s="363" t="s">
        <v>3694</v>
      </c>
      <c r="I430" s="414" t="s">
        <v>3976</v>
      </c>
      <c r="J430" s="364" t="s">
        <v>996</v>
      </c>
      <c r="K430" s="365" t="s">
        <v>2844</v>
      </c>
      <c r="L430" s="398" t="s">
        <v>2225</v>
      </c>
      <c r="N430" s="464">
        <f>[1]pdc2019!$N430</f>
        <v>6964795.2000000002</v>
      </c>
      <c r="O430" s="464">
        <f>[1]pdc2019!$O430</f>
        <v>6942315.2300000004</v>
      </c>
      <c r="P430" s="464">
        <f>[1]pdc2019!$P430</f>
        <v>50655</v>
      </c>
      <c r="Q430" s="464">
        <f>[1]pdc2019!$V430</f>
        <v>210655</v>
      </c>
      <c r="R430" s="464">
        <f>[1]pdc2019!$AB430</f>
        <v>210655</v>
      </c>
      <c r="S430" s="464">
        <f>[1]pdc2019!$AE430</f>
        <v>210655</v>
      </c>
      <c r="T430" s="507">
        <f t="shared" si="38"/>
        <v>-6754140.2000000002</v>
      </c>
      <c r="U430" s="505">
        <f t="shared" si="39"/>
        <v>-0.96975431524533562</v>
      </c>
      <c r="V430" s="507">
        <f t="shared" si="36"/>
        <v>-6731660.2300000004</v>
      </c>
      <c r="W430" s="505">
        <f t="shared" si="37"/>
        <v>-0.96965637643625124</v>
      </c>
      <c r="X430" s="507">
        <f t="shared" si="40"/>
        <v>160000</v>
      </c>
      <c r="Y430" s="505">
        <f t="shared" si="41"/>
        <v>3.1586220511301946</v>
      </c>
      <c r="AA430" s="508"/>
      <c r="AB430" s="508"/>
      <c r="AC430" s="508"/>
      <c r="AD430" s="508"/>
      <c r="AE430" s="508"/>
      <c r="AF430" s="508"/>
      <c r="AG430" s="508"/>
      <c r="AH430" s="508"/>
      <c r="AI430" s="508"/>
      <c r="AJ430" s="508"/>
      <c r="AK430" s="508"/>
    </row>
    <row r="431" spans="1:37" ht="31.5">
      <c r="A431" s="381" t="s">
        <v>3562</v>
      </c>
      <c r="B431" s="412" t="s">
        <v>2218</v>
      </c>
      <c r="C431" s="413" t="s">
        <v>3144</v>
      </c>
      <c r="D431" s="413" t="s">
        <v>2794</v>
      </c>
      <c r="E431" s="366" t="s">
        <v>4011</v>
      </c>
      <c r="F431" s="366" t="s">
        <v>5349</v>
      </c>
      <c r="G431" s="363" t="s">
        <v>567</v>
      </c>
      <c r="H431" s="363" t="s">
        <v>3696</v>
      </c>
      <c r="I431" s="414" t="s">
        <v>3979</v>
      </c>
      <c r="J431" s="364" t="s">
        <v>996</v>
      </c>
      <c r="K431" s="365" t="s">
        <v>2844</v>
      </c>
      <c r="L431" s="398" t="s">
        <v>2225</v>
      </c>
      <c r="N431" s="464">
        <f>[1]pdc2019!$N431</f>
        <v>2085251.37</v>
      </c>
      <c r="O431" s="464">
        <f>[1]pdc2019!$O431</f>
        <v>2128473.41</v>
      </c>
      <c r="P431" s="464">
        <f>[1]pdc2019!$P431</f>
        <v>0</v>
      </c>
      <c r="Q431" s="464">
        <f>[1]pdc2019!$V431</f>
        <v>169087</v>
      </c>
      <c r="R431" s="464">
        <f>[1]pdc2019!$AB431</f>
        <v>169087</v>
      </c>
      <c r="S431" s="464">
        <f>[1]pdc2019!$AE431</f>
        <v>169087</v>
      </c>
      <c r="T431" s="507">
        <f t="shared" si="38"/>
        <v>-1916164.37</v>
      </c>
      <c r="U431" s="505">
        <f t="shared" si="39"/>
        <v>-0.91891289346089722</v>
      </c>
      <c r="V431" s="507">
        <f t="shared" si="36"/>
        <v>-1959386.4100000001</v>
      </c>
      <c r="W431" s="505">
        <f t="shared" si="37"/>
        <v>-0.92055949620719013</v>
      </c>
      <c r="X431" s="507">
        <f t="shared" si="40"/>
        <v>169087</v>
      </c>
      <c r="Y431" s="505" t="str">
        <f t="shared" si="41"/>
        <v/>
      </c>
      <c r="AA431" s="508"/>
      <c r="AB431" s="508"/>
      <c r="AC431" s="508"/>
      <c r="AD431" s="508"/>
      <c r="AE431" s="508"/>
      <c r="AF431" s="508"/>
      <c r="AG431" s="508"/>
      <c r="AH431" s="508"/>
      <c r="AI431" s="508"/>
      <c r="AJ431" s="508"/>
      <c r="AK431" s="508"/>
    </row>
    <row r="432" spans="1:37" ht="31.5">
      <c r="A432" s="381" t="s">
        <v>2232</v>
      </c>
      <c r="B432" s="412" t="s">
        <v>2218</v>
      </c>
      <c r="C432" s="413" t="s">
        <v>3144</v>
      </c>
      <c r="D432" s="413" t="s">
        <v>3148</v>
      </c>
      <c r="E432" s="366" t="s">
        <v>4012</v>
      </c>
      <c r="F432" s="366" t="s">
        <v>4013</v>
      </c>
      <c r="G432" s="363" t="s">
        <v>573</v>
      </c>
      <c r="H432" s="363" t="s">
        <v>3698</v>
      </c>
      <c r="I432" s="414" t="s">
        <v>3986</v>
      </c>
      <c r="J432" s="364" t="s">
        <v>1019</v>
      </c>
      <c r="K432" s="365" t="s">
        <v>2845</v>
      </c>
      <c r="L432" s="398" t="s">
        <v>2225</v>
      </c>
      <c r="N432" s="464">
        <f>[1]pdc2019!$N432</f>
        <v>1613571.03</v>
      </c>
      <c r="O432" s="464">
        <f>[1]pdc2019!$O432</f>
        <v>1612139</v>
      </c>
      <c r="P432" s="464">
        <f>[1]pdc2019!$P432</f>
        <v>63984</v>
      </c>
      <c r="Q432" s="464">
        <f>[1]pdc2019!$V432</f>
        <v>101484</v>
      </c>
      <c r="R432" s="464">
        <f>[1]pdc2019!$AB432</f>
        <v>101484</v>
      </c>
      <c r="S432" s="464">
        <f>[1]pdc2019!$AE432</f>
        <v>101484</v>
      </c>
      <c r="T432" s="507">
        <f t="shared" si="38"/>
        <v>-1512087.03</v>
      </c>
      <c r="U432" s="505">
        <f t="shared" si="39"/>
        <v>-0.93710596056003803</v>
      </c>
      <c r="V432" s="507">
        <f t="shared" si="36"/>
        <v>-1510655</v>
      </c>
      <c r="W432" s="505">
        <f t="shared" si="37"/>
        <v>-0.9370500930751009</v>
      </c>
      <c r="X432" s="507">
        <f t="shared" si="40"/>
        <v>37500</v>
      </c>
      <c r="Y432" s="505">
        <f t="shared" si="41"/>
        <v>0.58608402100525137</v>
      </c>
      <c r="AA432" s="508"/>
      <c r="AB432" s="508"/>
      <c r="AC432" s="508"/>
      <c r="AD432" s="508"/>
      <c r="AE432" s="508"/>
      <c r="AF432" s="508"/>
      <c r="AG432" s="508"/>
      <c r="AH432" s="508"/>
      <c r="AI432" s="508"/>
      <c r="AJ432" s="508"/>
      <c r="AK432" s="508"/>
    </row>
    <row r="433" spans="1:37" ht="31.5">
      <c r="A433" s="381" t="s">
        <v>3563</v>
      </c>
      <c r="B433" s="412" t="s">
        <v>2218</v>
      </c>
      <c r="C433" s="413" t="s">
        <v>3144</v>
      </c>
      <c r="D433" s="413" t="s">
        <v>1383</v>
      </c>
      <c r="E433" s="366" t="s">
        <v>4014</v>
      </c>
      <c r="F433" s="366" t="s">
        <v>4015</v>
      </c>
      <c r="G433" s="363" t="s">
        <v>575</v>
      </c>
      <c r="H433" s="363" t="s">
        <v>3700</v>
      </c>
      <c r="I433" s="414" t="s">
        <v>3989</v>
      </c>
      <c r="J433" s="364" t="s">
        <v>1019</v>
      </c>
      <c r="K433" s="365" t="s">
        <v>2845</v>
      </c>
      <c r="L433" s="398" t="s">
        <v>2225</v>
      </c>
      <c r="N433" s="464">
        <f>[1]pdc2019!$N433</f>
        <v>147768.95999999999</v>
      </c>
      <c r="O433" s="464">
        <f>[1]pdc2019!$O433</f>
        <v>146017</v>
      </c>
      <c r="P433" s="464">
        <f>[1]pdc2019!$P433</f>
        <v>12960</v>
      </c>
      <c r="Q433" s="464">
        <f>[1]pdc2019!$V433</f>
        <v>57960</v>
      </c>
      <c r="R433" s="464">
        <f>[1]pdc2019!$AB433</f>
        <v>57960</v>
      </c>
      <c r="S433" s="464">
        <f>[1]pdc2019!$AE433</f>
        <v>57960</v>
      </c>
      <c r="T433" s="507">
        <f t="shared" si="38"/>
        <v>-89808.959999999992</v>
      </c>
      <c r="U433" s="505">
        <f t="shared" si="39"/>
        <v>-0.60776606940997624</v>
      </c>
      <c r="V433" s="507">
        <f t="shared" si="36"/>
        <v>-88057</v>
      </c>
      <c r="W433" s="505">
        <f t="shared" si="37"/>
        <v>-0.60305991768081801</v>
      </c>
      <c r="X433" s="507">
        <f t="shared" si="40"/>
        <v>45000</v>
      </c>
      <c r="Y433" s="505">
        <f t="shared" si="41"/>
        <v>3.4722222222222223</v>
      </c>
      <c r="AA433" s="508"/>
      <c r="AB433" s="508"/>
      <c r="AC433" s="508"/>
      <c r="AD433" s="508"/>
      <c r="AE433" s="508"/>
      <c r="AF433" s="508"/>
      <c r="AG433" s="508"/>
      <c r="AH433" s="508"/>
      <c r="AI433" s="508"/>
      <c r="AJ433" s="508"/>
      <c r="AK433" s="508"/>
    </row>
    <row r="434" spans="1:37" ht="31.5">
      <c r="A434" s="381" t="s">
        <v>2233</v>
      </c>
      <c r="B434" s="412" t="s">
        <v>2218</v>
      </c>
      <c r="C434" s="413" t="s">
        <v>3144</v>
      </c>
      <c r="D434" s="413" t="s">
        <v>2607</v>
      </c>
      <c r="E434" s="366" t="s">
        <v>4016</v>
      </c>
      <c r="F434" s="366" t="s">
        <v>5350</v>
      </c>
      <c r="G434" s="363" t="s">
        <v>581</v>
      </c>
      <c r="H434" s="363" t="s">
        <v>3702</v>
      </c>
      <c r="I434" s="414" t="s">
        <v>3995</v>
      </c>
      <c r="J434" s="364" t="s">
        <v>1051</v>
      </c>
      <c r="K434" s="365" t="s">
        <v>2846</v>
      </c>
      <c r="L434" s="398" t="s">
        <v>2225</v>
      </c>
      <c r="N434" s="464">
        <f>[1]pdc2019!$N434</f>
        <v>9168523.9299999997</v>
      </c>
      <c r="O434" s="464">
        <f>[1]pdc2019!$O434</f>
        <v>9219085</v>
      </c>
      <c r="P434" s="464">
        <f>[1]pdc2019!$P434</f>
        <v>9300709</v>
      </c>
      <c r="Q434" s="464">
        <f>[1]pdc2019!$V434</f>
        <v>9600709</v>
      </c>
      <c r="R434" s="464">
        <f>[1]pdc2019!$AB434</f>
        <v>9600709</v>
      </c>
      <c r="S434" s="464">
        <f>[1]pdc2019!$AE434</f>
        <v>9600709</v>
      </c>
      <c r="T434" s="507">
        <f t="shared" si="38"/>
        <v>432185.0700000003</v>
      </c>
      <c r="U434" s="505">
        <f t="shared" si="39"/>
        <v>4.7137911543848728E-2</v>
      </c>
      <c r="V434" s="507">
        <f t="shared" si="36"/>
        <v>381624</v>
      </c>
      <c r="W434" s="505">
        <f t="shared" si="37"/>
        <v>4.1394997442804789E-2</v>
      </c>
      <c r="X434" s="507">
        <f t="shared" si="40"/>
        <v>300000</v>
      </c>
      <c r="Y434" s="505">
        <f t="shared" si="41"/>
        <v>3.225560545975581E-2</v>
      </c>
      <c r="AA434" s="508"/>
      <c r="AB434" s="508"/>
      <c r="AC434" s="508"/>
      <c r="AD434" s="508"/>
      <c r="AE434" s="508"/>
      <c r="AF434" s="508"/>
      <c r="AG434" s="508"/>
      <c r="AH434" s="508"/>
      <c r="AI434" s="508"/>
      <c r="AJ434" s="508"/>
      <c r="AK434" s="508"/>
    </row>
    <row r="435" spans="1:37" ht="31.5">
      <c r="A435" s="381" t="s">
        <v>3564</v>
      </c>
      <c r="B435" s="412" t="s">
        <v>2218</v>
      </c>
      <c r="C435" s="413" t="s">
        <v>3144</v>
      </c>
      <c r="D435" s="413" t="s">
        <v>2795</v>
      </c>
      <c r="E435" s="366" t="s">
        <v>4017</v>
      </c>
      <c r="F435" s="366" t="s">
        <v>5351</v>
      </c>
      <c r="G435" s="363" t="s">
        <v>1429</v>
      </c>
      <c r="H435" s="363" t="s">
        <v>3704</v>
      </c>
      <c r="I435" s="414" t="s">
        <v>3997</v>
      </c>
      <c r="J435" s="364" t="s">
        <v>1051</v>
      </c>
      <c r="K435" s="365" t="s">
        <v>2846</v>
      </c>
      <c r="L435" s="398" t="s">
        <v>2225</v>
      </c>
      <c r="N435" s="464">
        <f>[1]pdc2019!$N435</f>
        <v>1527398.77</v>
      </c>
      <c r="O435" s="464">
        <f>[1]pdc2019!$O435</f>
        <v>1637506</v>
      </c>
      <c r="P435" s="464">
        <f>[1]pdc2019!$P435</f>
        <v>1240407</v>
      </c>
      <c r="Q435" s="464">
        <f>[1]pdc2019!$V435</f>
        <v>1552562</v>
      </c>
      <c r="R435" s="464">
        <f>[1]pdc2019!$AB435</f>
        <v>1552562</v>
      </c>
      <c r="S435" s="464">
        <f>[1]pdc2019!$AE435</f>
        <v>1552562</v>
      </c>
      <c r="T435" s="507">
        <f t="shared" si="38"/>
        <v>25163.229999999981</v>
      </c>
      <c r="U435" s="505">
        <f t="shared" si="39"/>
        <v>1.6474564792270968E-2</v>
      </c>
      <c r="V435" s="507">
        <f t="shared" si="36"/>
        <v>-84944</v>
      </c>
      <c r="W435" s="505">
        <f t="shared" si="37"/>
        <v>-5.1874008400579909E-2</v>
      </c>
      <c r="X435" s="507">
        <f t="shared" si="40"/>
        <v>312155</v>
      </c>
      <c r="Y435" s="505">
        <f t="shared" si="41"/>
        <v>0.25165530346088016</v>
      </c>
      <c r="AA435" s="508"/>
      <c r="AB435" s="508"/>
      <c r="AC435" s="508"/>
      <c r="AD435" s="508"/>
      <c r="AE435" s="508"/>
      <c r="AF435" s="508"/>
      <c r="AG435" s="508"/>
      <c r="AH435" s="508"/>
      <c r="AI435" s="508"/>
      <c r="AJ435" s="508"/>
      <c r="AK435" s="508"/>
    </row>
    <row r="436" spans="1:37" ht="31.5">
      <c r="A436" s="404" t="s">
        <v>2234</v>
      </c>
      <c r="B436" s="405" t="s">
        <v>2218</v>
      </c>
      <c r="C436" s="406" t="s">
        <v>3149</v>
      </c>
      <c r="D436" s="406" t="s">
        <v>3140</v>
      </c>
      <c r="E436" s="362" t="s">
        <v>2236</v>
      </c>
      <c r="F436" s="362" t="s">
        <v>2235</v>
      </c>
      <c r="G436" s="363"/>
      <c r="H436" s="363"/>
      <c r="I436" s="414"/>
      <c r="J436" s="364"/>
      <c r="K436" s="365"/>
      <c r="N436" s="464">
        <f>[1]pdc2019!$N436</f>
        <v>0</v>
      </c>
      <c r="O436" s="464">
        <f>[1]pdc2019!$O436</f>
        <v>0</v>
      </c>
      <c r="P436" s="464">
        <f>[1]pdc2019!$P436</f>
        <v>0</v>
      </c>
      <c r="Q436" s="464">
        <f>[1]pdc2019!$V436</f>
        <v>0</v>
      </c>
      <c r="R436" s="464">
        <f>[1]pdc2019!$AB436</f>
        <v>0</v>
      </c>
      <c r="S436" s="464">
        <f>[1]pdc2019!$AE436</f>
        <v>0</v>
      </c>
      <c r="T436" s="507">
        <f t="shared" si="38"/>
        <v>0</v>
      </c>
      <c r="U436" s="505" t="str">
        <f t="shared" si="39"/>
        <v/>
      </c>
      <c r="V436" s="507">
        <f t="shared" si="36"/>
        <v>0</v>
      </c>
      <c r="W436" s="505" t="str">
        <f t="shared" si="37"/>
        <v/>
      </c>
      <c r="X436" s="507">
        <f t="shared" si="40"/>
        <v>0</v>
      </c>
      <c r="Y436" s="505" t="str">
        <f t="shared" si="41"/>
        <v/>
      </c>
      <c r="AA436" s="508"/>
      <c r="AB436" s="508"/>
      <c r="AC436" s="508"/>
      <c r="AD436" s="508"/>
      <c r="AE436" s="508"/>
      <c r="AF436" s="508"/>
      <c r="AG436" s="508"/>
      <c r="AH436" s="508"/>
      <c r="AI436" s="508"/>
      <c r="AJ436" s="508"/>
      <c r="AK436" s="508"/>
    </row>
    <row r="437" spans="1:37" ht="31.5">
      <c r="A437" s="381" t="s">
        <v>2237</v>
      </c>
      <c r="B437" s="412" t="s">
        <v>2218</v>
      </c>
      <c r="C437" s="413" t="s">
        <v>3149</v>
      </c>
      <c r="D437" s="413" t="s">
        <v>3138</v>
      </c>
      <c r="E437" s="366" t="s">
        <v>4018</v>
      </c>
      <c r="F437" s="366" t="s">
        <v>5352</v>
      </c>
      <c r="G437" s="363" t="s">
        <v>564</v>
      </c>
      <c r="H437" s="363" t="s">
        <v>3694</v>
      </c>
      <c r="I437" s="414" t="s">
        <v>3976</v>
      </c>
      <c r="J437" s="364" t="s">
        <v>996</v>
      </c>
      <c r="K437" s="365" t="s">
        <v>2844</v>
      </c>
      <c r="L437" s="398" t="s">
        <v>2225</v>
      </c>
      <c r="N437" s="464">
        <f>[1]pdc2019!$N437</f>
        <v>125983.77</v>
      </c>
      <c r="O437" s="464">
        <f>[1]pdc2019!$O437</f>
        <v>0</v>
      </c>
      <c r="P437" s="464">
        <f>[1]pdc2019!$P437</f>
        <v>0</v>
      </c>
      <c r="Q437" s="464">
        <f>[1]pdc2019!$V437</f>
        <v>0</v>
      </c>
      <c r="R437" s="464">
        <f>[1]pdc2019!$AB437</f>
        <v>0</v>
      </c>
      <c r="S437" s="464">
        <f>[1]pdc2019!$AE437</f>
        <v>0</v>
      </c>
      <c r="T437" s="507">
        <f t="shared" si="38"/>
        <v>-125983.77</v>
      </c>
      <c r="U437" s="505">
        <f t="shared" si="39"/>
        <v>-1</v>
      </c>
      <c r="V437" s="507">
        <f t="shared" si="36"/>
        <v>0</v>
      </c>
      <c r="W437" s="505" t="str">
        <f t="shared" si="37"/>
        <v/>
      </c>
      <c r="X437" s="507">
        <f t="shared" si="40"/>
        <v>0</v>
      </c>
      <c r="Y437" s="505" t="str">
        <f t="shared" si="41"/>
        <v/>
      </c>
      <c r="AA437" s="508"/>
      <c r="AB437" s="508"/>
      <c r="AC437" s="508"/>
      <c r="AD437" s="508"/>
      <c r="AE437" s="508"/>
      <c r="AF437" s="508"/>
      <c r="AG437" s="508"/>
      <c r="AH437" s="508"/>
      <c r="AI437" s="508"/>
      <c r="AJ437" s="508"/>
      <c r="AK437" s="508"/>
    </row>
    <row r="438" spans="1:37" ht="31.5">
      <c r="A438" s="381" t="s">
        <v>3565</v>
      </c>
      <c r="B438" s="412" t="s">
        <v>2218</v>
      </c>
      <c r="C438" s="413" t="s">
        <v>3149</v>
      </c>
      <c r="D438" s="413" t="s">
        <v>2794</v>
      </c>
      <c r="E438" s="366" t="s">
        <v>4019</v>
      </c>
      <c r="F438" s="366" t="s">
        <v>5353</v>
      </c>
      <c r="G438" s="363" t="s">
        <v>567</v>
      </c>
      <c r="H438" s="363" t="s">
        <v>3696</v>
      </c>
      <c r="I438" s="414" t="s">
        <v>3979</v>
      </c>
      <c r="J438" s="364" t="s">
        <v>996</v>
      </c>
      <c r="K438" s="365" t="s">
        <v>2844</v>
      </c>
      <c r="L438" s="398" t="s">
        <v>2225</v>
      </c>
      <c r="N438" s="464">
        <f>[1]pdc2019!$N438</f>
        <v>0</v>
      </c>
      <c r="O438" s="464">
        <f>[1]pdc2019!$O438</f>
        <v>0</v>
      </c>
      <c r="P438" s="464">
        <f>[1]pdc2019!$P438</f>
        <v>0</v>
      </c>
      <c r="Q438" s="464">
        <f>[1]pdc2019!$V438</f>
        <v>0</v>
      </c>
      <c r="R438" s="464">
        <f>[1]pdc2019!$AB438</f>
        <v>0</v>
      </c>
      <c r="S438" s="464">
        <f>[1]pdc2019!$AE438</f>
        <v>0</v>
      </c>
      <c r="T438" s="507">
        <f t="shared" si="38"/>
        <v>0</v>
      </c>
      <c r="U438" s="505" t="str">
        <f t="shared" si="39"/>
        <v/>
      </c>
      <c r="V438" s="507">
        <f t="shared" si="36"/>
        <v>0</v>
      </c>
      <c r="W438" s="505" t="str">
        <f t="shared" si="37"/>
        <v/>
      </c>
      <c r="X438" s="507">
        <f t="shared" si="40"/>
        <v>0</v>
      </c>
      <c r="Y438" s="505" t="str">
        <f t="shared" si="41"/>
        <v/>
      </c>
      <c r="AA438" s="508"/>
      <c r="AB438" s="508"/>
      <c r="AC438" s="508"/>
      <c r="AD438" s="508"/>
      <c r="AE438" s="508"/>
      <c r="AF438" s="508"/>
      <c r="AG438" s="508"/>
      <c r="AH438" s="508"/>
      <c r="AI438" s="508"/>
      <c r="AJ438" s="508"/>
      <c r="AK438" s="508"/>
    </row>
    <row r="439" spans="1:37" ht="31.5">
      <c r="A439" s="381" t="s">
        <v>2238</v>
      </c>
      <c r="B439" s="412" t="s">
        <v>2218</v>
      </c>
      <c r="C439" s="413" t="s">
        <v>3149</v>
      </c>
      <c r="D439" s="413" t="s">
        <v>3148</v>
      </c>
      <c r="E439" s="366" t="s">
        <v>4020</v>
      </c>
      <c r="F439" s="366" t="s">
        <v>4021</v>
      </c>
      <c r="G439" s="363" t="s">
        <v>573</v>
      </c>
      <c r="H439" s="363" t="s">
        <v>3698</v>
      </c>
      <c r="I439" s="414" t="s">
        <v>3986</v>
      </c>
      <c r="J439" s="364" t="s">
        <v>1019</v>
      </c>
      <c r="K439" s="365" t="s">
        <v>2845</v>
      </c>
      <c r="L439" s="398" t="s">
        <v>2225</v>
      </c>
      <c r="N439" s="464">
        <f>[1]pdc2019!$N439</f>
        <v>69112.52</v>
      </c>
      <c r="O439" s="464">
        <f>[1]pdc2019!$O439</f>
        <v>0</v>
      </c>
      <c r="P439" s="464">
        <f>[1]pdc2019!$P439</f>
        <v>0</v>
      </c>
      <c r="Q439" s="464">
        <f>[1]pdc2019!$V439</f>
        <v>0</v>
      </c>
      <c r="R439" s="464">
        <f>[1]pdc2019!$AB439</f>
        <v>0</v>
      </c>
      <c r="S439" s="464">
        <f>[1]pdc2019!$AE439</f>
        <v>0</v>
      </c>
      <c r="T439" s="507">
        <f t="shared" si="38"/>
        <v>-69112.52</v>
      </c>
      <c r="U439" s="505">
        <f t="shared" si="39"/>
        <v>-1</v>
      </c>
      <c r="V439" s="507">
        <f t="shared" si="36"/>
        <v>0</v>
      </c>
      <c r="W439" s="505" t="str">
        <f t="shared" si="37"/>
        <v/>
      </c>
      <c r="X439" s="507">
        <f t="shared" si="40"/>
        <v>0</v>
      </c>
      <c r="Y439" s="505" t="str">
        <f t="shared" si="41"/>
        <v/>
      </c>
      <c r="AA439" s="508"/>
      <c r="AB439" s="508"/>
      <c r="AC439" s="508"/>
      <c r="AD439" s="508"/>
      <c r="AE439" s="508"/>
      <c r="AF439" s="508"/>
      <c r="AG439" s="508"/>
      <c r="AH439" s="508"/>
      <c r="AI439" s="508"/>
      <c r="AJ439" s="508"/>
      <c r="AK439" s="508"/>
    </row>
    <row r="440" spans="1:37" ht="31.5">
      <c r="A440" s="381" t="s">
        <v>3566</v>
      </c>
      <c r="B440" s="412" t="s">
        <v>2218</v>
      </c>
      <c r="C440" s="413" t="s">
        <v>3149</v>
      </c>
      <c r="D440" s="413" t="s">
        <v>1383</v>
      </c>
      <c r="E440" s="366" t="s">
        <v>4022</v>
      </c>
      <c r="F440" s="366" t="s">
        <v>4023</v>
      </c>
      <c r="G440" s="363" t="s">
        <v>575</v>
      </c>
      <c r="H440" s="363" t="s">
        <v>3700</v>
      </c>
      <c r="I440" s="414" t="s">
        <v>3989</v>
      </c>
      <c r="J440" s="364" t="s">
        <v>1019</v>
      </c>
      <c r="K440" s="365" t="s">
        <v>2845</v>
      </c>
      <c r="L440" s="398" t="s">
        <v>2225</v>
      </c>
      <c r="N440" s="464">
        <f>[1]pdc2019!$N440</f>
        <v>0</v>
      </c>
      <c r="O440" s="464">
        <f>[1]pdc2019!$O440</f>
        <v>0</v>
      </c>
      <c r="P440" s="464">
        <f>[1]pdc2019!$P440</f>
        <v>0</v>
      </c>
      <c r="Q440" s="464">
        <f>[1]pdc2019!$V440</f>
        <v>0</v>
      </c>
      <c r="R440" s="464">
        <f>[1]pdc2019!$AB440</f>
        <v>0</v>
      </c>
      <c r="S440" s="464">
        <f>[1]pdc2019!$AE440</f>
        <v>0</v>
      </c>
      <c r="T440" s="507">
        <f t="shared" si="38"/>
        <v>0</v>
      </c>
      <c r="U440" s="505" t="str">
        <f t="shared" si="39"/>
        <v/>
      </c>
      <c r="V440" s="507">
        <f t="shared" si="36"/>
        <v>0</v>
      </c>
      <c r="W440" s="505" t="str">
        <f t="shared" si="37"/>
        <v/>
      </c>
      <c r="X440" s="507">
        <f t="shared" si="40"/>
        <v>0</v>
      </c>
      <c r="Y440" s="505" t="str">
        <f t="shared" si="41"/>
        <v/>
      </c>
      <c r="AA440" s="508"/>
      <c r="AB440" s="508"/>
      <c r="AC440" s="508"/>
      <c r="AD440" s="508"/>
      <c r="AE440" s="508"/>
      <c r="AF440" s="508"/>
      <c r="AG440" s="508"/>
      <c r="AH440" s="508"/>
      <c r="AI440" s="508"/>
      <c r="AJ440" s="508"/>
      <c r="AK440" s="508"/>
    </row>
    <row r="441" spans="1:37" ht="21">
      <c r="A441" s="404" t="s">
        <v>2239</v>
      </c>
      <c r="B441" s="405" t="s">
        <v>2218</v>
      </c>
      <c r="C441" s="406" t="s">
        <v>2605</v>
      </c>
      <c r="D441" s="406" t="s">
        <v>3140</v>
      </c>
      <c r="E441" s="362" t="s">
        <v>1524</v>
      </c>
      <c r="F441" s="362" t="s">
        <v>1523</v>
      </c>
      <c r="G441" s="363"/>
      <c r="H441" s="363"/>
      <c r="I441" s="414"/>
      <c r="J441" s="364"/>
      <c r="K441" s="365"/>
      <c r="N441" s="464">
        <f>[1]pdc2019!$N441</f>
        <v>0</v>
      </c>
      <c r="O441" s="464">
        <f>[1]pdc2019!$O441</f>
        <v>0</v>
      </c>
      <c r="P441" s="464">
        <f>[1]pdc2019!$P441</f>
        <v>0</v>
      </c>
      <c r="Q441" s="464">
        <f>[1]pdc2019!$V441</f>
        <v>0</v>
      </c>
      <c r="R441" s="464">
        <f>[1]pdc2019!$AB441</f>
        <v>0</v>
      </c>
      <c r="S441" s="464">
        <f>[1]pdc2019!$AE441</f>
        <v>0</v>
      </c>
      <c r="T441" s="507">
        <f t="shared" si="38"/>
        <v>0</v>
      </c>
      <c r="U441" s="505" t="str">
        <f t="shared" si="39"/>
        <v/>
      </c>
      <c r="V441" s="507">
        <f t="shared" si="36"/>
        <v>0</v>
      </c>
      <c r="W441" s="505" t="str">
        <f t="shared" si="37"/>
        <v/>
      </c>
      <c r="X441" s="507">
        <f t="shared" si="40"/>
        <v>0</v>
      </c>
      <c r="Y441" s="505" t="str">
        <f t="shared" si="41"/>
        <v/>
      </c>
      <c r="AA441" s="508"/>
      <c r="AB441" s="508"/>
      <c r="AC441" s="508"/>
      <c r="AD441" s="508"/>
      <c r="AE441" s="508"/>
      <c r="AF441" s="508"/>
      <c r="AG441" s="508"/>
      <c r="AH441" s="508"/>
      <c r="AI441" s="508"/>
      <c r="AJ441" s="508"/>
      <c r="AK441" s="508"/>
    </row>
    <row r="442" spans="1:37" ht="31.5">
      <c r="A442" s="381" t="s">
        <v>1525</v>
      </c>
      <c r="B442" s="412" t="s">
        <v>2218</v>
      </c>
      <c r="C442" s="413" t="s">
        <v>2605</v>
      </c>
      <c r="D442" s="413" t="s">
        <v>3138</v>
      </c>
      <c r="E442" s="366" t="s">
        <v>4024</v>
      </c>
      <c r="F442" s="366" t="s">
        <v>4025</v>
      </c>
      <c r="G442" s="363" t="s">
        <v>564</v>
      </c>
      <c r="H442" s="363" t="s">
        <v>3694</v>
      </c>
      <c r="I442" s="414" t="s">
        <v>3976</v>
      </c>
      <c r="J442" s="364" t="s">
        <v>996</v>
      </c>
      <c r="K442" s="365" t="s">
        <v>2844</v>
      </c>
      <c r="L442" s="398" t="s">
        <v>2225</v>
      </c>
      <c r="N442" s="464">
        <f>[1]pdc2019!$N442</f>
        <v>39855463.57</v>
      </c>
      <c r="O442" s="464">
        <f>[1]pdc2019!$O442</f>
        <v>40799928</v>
      </c>
      <c r="P442" s="464">
        <f>[1]pdc2019!$P442</f>
        <v>44947162</v>
      </c>
      <c r="Q442" s="464">
        <f>[1]pdc2019!$V442</f>
        <v>45326521</v>
      </c>
      <c r="R442" s="464">
        <f>[1]pdc2019!$AB442</f>
        <v>45438474</v>
      </c>
      <c r="S442" s="464">
        <f>[1]pdc2019!$AE442</f>
        <v>45545789</v>
      </c>
      <c r="T442" s="507">
        <f t="shared" si="38"/>
        <v>5471057.4299999997</v>
      </c>
      <c r="U442" s="505">
        <f t="shared" si="39"/>
        <v>0.13727245752369502</v>
      </c>
      <c r="V442" s="507">
        <f t="shared" si="36"/>
        <v>4526593</v>
      </c>
      <c r="W442" s="505">
        <f t="shared" si="37"/>
        <v>0.11094610264998507</v>
      </c>
      <c r="X442" s="507">
        <f t="shared" si="40"/>
        <v>379359</v>
      </c>
      <c r="Y442" s="505">
        <f t="shared" si="41"/>
        <v>8.440110189826891E-3</v>
      </c>
      <c r="AA442" s="508"/>
      <c r="AB442" s="508"/>
      <c r="AC442" s="508"/>
      <c r="AD442" s="508"/>
      <c r="AE442" s="508"/>
      <c r="AF442" s="508"/>
      <c r="AG442" s="508"/>
      <c r="AH442" s="508"/>
      <c r="AI442" s="508"/>
      <c r="AJ442" s="508"/>
      <c r="AK442" s="508"/>
    </row>
    <row r="443" spans="1:37" ht="31.5">
      <c r="A443" s="381" t="s">
        <v>3567</v>
      </c>
      <c r="B443" s="412" t="s">
        <v>2218</v>
      </c>
      <c r="C443" s="413" t="s">
        <v>2605</v>
      </c>
      <c r="D443" s="413" t="s">
        <v>2794</v>
      </c>
      <c r="E443" s="366" t="s">
        <v>4026</v>
      </c>
      <c r="F443" s="366" t="s">
        <v>4027</v>
      </c>
      <c r="G443" s="363" t="s">
        <v>567</v>
      </c>
      <c r="H443" s="363" t="s">
        <v>3696</v>
      </c>
      <c r="I443" s="414" t="s">
        <v>3979</v>
      </c>
      <c r="J443" s="364" t="s">
        <v>996</v>
      </c>
      <c r="K443" s="365" t="s">
        <v>2844</v>
      </c>
      <c r="L443" s="398" t="s">
        <v>2225</v>
      </c>
      <c r="N443" s="464">
        <f>[1]pdc2019!$N443</f>
        <v>11936390.300000001</v>
      </c>
      <c r="O443" s="464">
        <f>[1]pdc2019!$O443</f>
        <v>11844524</v>
      </c>
      <c r="P443" s="464">
        <f>[1]pdc2019!$P443</f>
        <v>12751384</v>
      </c>
      <c r="Q443" s="464">
        <f>[1]pdc2019!$V443</f>
        <v>13449713</v>
      </c>
      <c r="R443" s="464">
        <f>[1]pdc2019!$AB443</f>
        <v>13487595</v>
      </c>
      <c r="S443" s="464">
        <f>[1]pdc2019!$AE443</f>
        <v>13512665</v>
      </c>
      <c r="T443" s="507">
        <f t="shared" si="38"/>
        <v>1513322.6999999993</v>
      </c>
      <c r="U443" s="505">
        <f t="shared" si="39"/>
        <v>0.12678227353205759</v>
      </c>
      <c r="V443" s="507">
        <f t="shared" si="36"/>
        <v>1605189</v>
      </c>
      <c r="W443" s="505">
        <f t="shared" si="37"/>
        <v>0.13552161319441794</v>
      </c>
      <c r="X443" s="507">
        <f t="shared" si="40"/>
        <v>698329</v>
      </c>
      <c r="Y443" s="505">
        <f t="shared" si="41"/>
        <v>5.4764957278362884E-2</v>
      </c>
      <c r="AA443" s="508"/>
      <c r="AB443" s="508"/>
      <c r="AC443" s="508"/>
      <c r="AD443" s="508"/>
      <c r="AE443" s="508"/>
      <c r="AF443" s="508"/>
      <c r="AG443" s="508"/>
      <c r="AH443" s="508"/>
      <c r="AI443" s="508"/>
      <c r="AJ443" s="508"/>
      <c r="AK443" s="508"/>
    </row>
    <row r="444" spans="1:37" ht="31.5">
      <c r="A444" s="381" t="s">
        <v>1526</v>
      </c>
      <c r="B444" s="412" t="s">
        <v>2218</v>
      </c>
      <c r="C444" s="413" t="s">
        <v>2605</v>
      </c>
      <c r="D444" s="413" t="s">
        <v>3148</v>
      </c>
      <c r="E444" s="366" t="s">
        <v>4028</v>
      </c>
      <c r="F444" s="366" t="s">
        <v>5354</v>
      </c>
      <c r="G444" s="363" t="s">
        <v>573</v>
      </c>
      <c r="H444" s="363" t="s">
        <v>3698</v>
      </c>
      <c r="I444" s="414" t="s">
        <v>3986</v>
      </c>
      <c r="J444" s="364" t="s">
        <v>1019</v>
      </c>
      <c r="K444" s="365" t="s">
        <v>2845</v>
      </c>
      <c r="L444" s="398" t="s">
        <v>2225</v>
      </c>
      <c r="N444" s="464">
        <f>[1]pdc2019!$N444</f>
        <v>8627941.1300000008</v>
      </c>
      <c r="O444" s="464">
        <f>[1]pdc2019!$O444</f>
        <v>8229920.9800000004</v>
      </c>
      <c r="P444" s="464">
        <f>[1]pdc2019!$P444</f>
        <v>8708405</v>
      </c>
      <c r="Q444" s="464">
        <f>[1]pdc2019!$V444</f>
        <v>8805673</v>
      </c>
      <c r="R444" s="464">
        <f>[1]pdc2019!$AB444</f>
        <v>8836163</v>
      </c>
      <c r="S444" s="464">
        <f>[1]pdc2019!$AE444</f>
        <v>8866172</v>
      </c>
      <c r="T444" s="507">
        <f t="shared" si="38"/>
        <v>177731.86999999918</v>
      </c>
      <c r="U444" s="505">
        <f t="shared" si="39"/>
        <v>2.0599569158163595E-2</v>
      </c>
      <c r="V444" s="507">
        <f t="shared" si="36"/>
        <v>575752.01999999955</v>
      </c>
      <c r="W444" s="505">
        <f t="shared" si="37"/>
        <v>6.9958389807042776E-2</v>
      </c>
      <c r="X444" s="507">
        <f t="shared" si="40"/>
        <v>97268</v>
      </c>
      <c r="Y444" s="505">
        <f t="shared" si="41"/>
        <v>1.116943917973498E-2</v>
      </c>
      <c r="AA444" s="508"/>
      <c r="AB444" s="508"/>
      <c r="AC444" s="508"/>
      <c r="AD444" s="508"/>
      <c r="AE444" s="508"/>
      <c r="AF444" s="508"/>
      <c r="AG444" s="508"/>
      <c r="AH444" s="508"/>
      <c r="AI444" s="508"/>
      <c r="AJ444" s="508"/>
      <c r="AK444" s="508"/>
    </row>
    <row r="445" spans="1:37" ht="31.5">
      <c r="A445" s="381" t="s">
        <v>3568</v>
      </c>
      <c r="B445" s="412" t="s">
        <v>2218</v>
      </c>
      <c r="C445" s="413" t="s">
        <v>2605</v>
      </c>
      <c r="D445" s="413" t="s">
        <v>1383</v>
      </c>
      <c r="E445" s="366" t="s">
        <v>4029</v>
      </c>
      <c r="F445" s="366" t="s">
        <v>5355</v>
      </c>
      <c r="G445" s="363" t="s">
        <v>575</v>
      </c>
      <c r="H445" s="363" t="s">
        <v>3700</v>
      </c>
      <c r="I445" s="414" t="s">
        <v>3989</v>
      </c>
      <c r="J445" s="364" t="s">
        <v>1019</v>
      </c>
      <c r="K445" s="365" t="s">
        <v>2845</v>
      </c>
      <c r="L445" s="398" t="s">
        <v>2225</v>
      </c>
      <c r="N445" s="464">
        <f>[1]pdc2019!$N445</f>
        <v>715926.63</v>
      </c>
      <c r="O445" s="464">
        <f>[1]pdc2019!$O445</f>
        <v>664378.91</v>
      </c>
      <c r="P445" s="464">
        <f>[1]pdc2019!$P445</f>
        <v>833143</v>
      </c>
      <c r="Q445" s="464">
        <f>[1]pdc2019!$V445</f>
        <v>910992</v>
      </c>
      <c r="R445" s="464">
        <f>[1]pdc2019!$AB445</f>
        <v>913102</v>
      </c>
      <c r="S445" s="464">
        <f>[1]pdc2019!$AE445</f>
        <v>915590</v>
      </c>
      <c r="T445" s="507">
        <f t="shared" si="38"/>
        <v>195065.37</v>
      </c>
      <c r="U445" s="505">
        <f t="shared" si="39"/>
        <v>0.272465587709735</v>
      </c>
      <c r="V445" s="507">
        <f t="shared" si="36"/>
        <v>246613.08999999997</v>
      </c>
      <c r="W445" s="505">
        <f t="shared" si="37"/>
        <v>0.37119343538463606</v>
      </c>
      <c r="X445" s="507">
        <f t="shared" si="40"/>
        <v>77849</v>
      </c>
      <c r="Y445" s="505">
        <f t="shared" si="41"/>
        <v>9.3440141728370757E-2</v>
      </c>
      <c r="AA445" s="508"/>
      <c r="AB445" s="508"/>
      <c r="AC445" s="508"/>
      <c r="AD445" s="508"/>
      <c r="AE445" s="508"/>
      <c r="AF445" s="508"/>
      <c r="AG445" s="508"/>
      <c r="AH445" s="508"/>
      <c r="AI445" s="508"/>
      <c r="AJ445" s="508"/>
      <c r="AK445" s="508"/>
    </row>
    <row r="446" spans="1:37" ht="21">
      <c r="A446" s="381" t="s">
        <v>1527</v>
      </c>
      <c r="B446" s="412" t="s">
        <v>2218</v>
      </c>
      <c r="C446" s="413" t="s">
        <v>2605</v>
      </c>
      <c r="D446" s="413" t="s">
        <v>2607</v>
      </c>
      <c r="E446" s="366" t="s">
        <v>4030</v>
      </c>
      <c r="F446" s="366" t="s">
        <v>5356</v>
      </c>
      <c r="G446" s="363" t="s">
        <v>581</v>
      </c>
      <c r="H446" s="363" t="s">
        <v>3702</v>
      </c>
      <c r="I446" s="414" t="s">
        <v>3995</v>
      </c>
      <c r="J446" s="364" t="s">
        <v>1051</v>
      </c>
      <c r="K446" s="365" t="s">
        <v>2846</v>
      </c>
      <c r="L446" s="398" t="s">
        <v>2225</v>
      </c>
      <c r="N446" s="464">
        <f>[1]pdc2019!$N446</f>
        <v>59581416.119999997</v>
      </c>
      <c r="O446" s="464">
        <f>[1]pdc2019!$O446</f>
        <v>54818017.710000001</v>
      </c>
      <c r="P446" s="464">
        <f>[1]pdc2019!$P446</f>
        <v>64762914</v>
      </c>
      <c r="Q446" s="464">
        <f>[1]pdc2019!$V446</f>
        <v>65647411</v>
      </c>
      <c r="R446" s="464">
        <f>[1]pdc2019!$AB446</f>
        <v>65894952</v>
      </c>
      <c r="S446" s="464">
        <f>[1]pdc2019!$AE446</f>
        <v>66292702</v>
      </c>
      <c r="T446" s="507">
        <f t="shared" si="38"/>
        <v>6065994.8800000027</v>
      </c>
      <c r="U446" s="505">
        <f t="shared" si="39"/>
        <v>0.10181018302389425</v>
      </c>
      <c r="V446" s="507">
        <f t="shared" si="36"/>
        <v>10829393.289999999</v>
      </c>
      <c r="W446" s="505">
        <f t="shared" si="37"/>
        <v>0.1975517127833771</v>
      </c>
      <c r="X446" s="507">
        <f t="shared" si="40"/>
        <v>884497</v>
      </c>
      <c r="Y446" s="505">
        <f t="shared" si="41"/>
        <v>1.3657461429237109E-2</v>
      </c>
      <c r="AA446" s="508"/>
      <c r="AB446" s="508"/>
      <c r="AC446" s="508"/>
      <c r="AD446" s="508"/>
      <c r="AE446" s="508"/>
      <c r="AF446" s="508"/>
      <c r="AG446" s="508"/>
      <c r="AH446" s="508"/>
      <c r="AI446" s="508"/>
      <c r="AJ446" s="508"/>
      <c r="AK446" s="508"/>
    </row>
    <row r="447" spans="1:37" ht="21">
      <c r="A447" s="381" t="s">
        <v>2892</v>
      </c>
      <c r="B447" s="412" t="s">
        <v>2218</v>
      </c>
      <c r="C447" s="413" t="s">
        <v>2605</v>
      </c>
      <c r="D447" s="413" t="s">
        <v>2795</v>
      </c>
      <c r="E447" s="366" t="s">
        <v>4031</v>
      </c>
      <c r="F447" s="366" t="s">
        <v>5357</v>
      </c>
      <c r="G447" s="363" t="s">
        <v>1429</v>
      </c>
      <c r="H447" s="363" t="s">
        <v>3704</v>
      </c>
      <c r="I447" s="414" t="s">
        <v>3997</v>
      </c>
      <c r="J447" s="364" t="s">
        <v>1051</v>
      </c>
      <c r="K447" s="365" t="s">
        <v>2846</v>
      </c>
      <c r="L447" s="398" t="s">
        <v>2225</v>
      </c>
      <c r="N447" s="464">
        <f>[1]pdc2019!$N447</f>
        <v>6778294.6699999999</v>
      </c>
      <c r="O447" s="464">
        <f>[1]pdc2019!$O447</f>
        <v>6718956.6600000001</v>
      </c>
      <c r="P447" s="464">
        <f>[1]pdc2019!$P447</f>
        <v>7511398</v>
      </c>
      <c r="Q447" s="464">
        <f>[1]pdc2019!$V447</f>
        <v>8053860</v>
      </c>
      <c r="R447" s="464">
        <f>[1]pdc2019!$AB447</f>
        <v>8093390</v>
      </c>
      <c r="S447" s="464">
        <f>[1]pdc2019!$AE447</f>
        <v>8111177</v>
      </c>
      <c r="T447" s="507">
        <f t="shared" si="38"/>
        <v>1275565.33</v>
      </c>
      <c r="U447" s="505">
        <f t="shared" si="39"/>
        <v>0.18818381202067158</v>
      </c>
      <c r="V447" s="507">
        <f t="shared" si="36"/>
        <v>1334903.3399999999</v>
      </c>
      <c r="W447" s="505">
        <f t="shared" si="37"/>
        <v>0.19867717676273861</v>
      </c>
      <c r="X447" s="507">
        <f t="shared" si="40"/>
        <v>542462</v>
      </c>
      <c r="Y447" s="505">
        <f t="shared" si="41"/>
        <v>7.2218513783985347E-2</v>
      </c>
      <c r="AA447" s="508"/>
      <c r="AB447" s="508"/>
      <c r="AC447" s="508"/>
      <c r="AD447" s="508"/>
      <c r="AE447" s="508"/>
      <c r="AF447" s="508"/>
      <c r="AG447" s="508"/>
      <c r="AH447" s="508"/>
      <c r="AI447" s="508"/>
      <c r="AJ447" s="508"/>
      <c r="AK447" s="508"/>
    </row>
    <row r="448" spans="1:37" ht="42">
      <c r="A448" s="381" t="s">
        <v>1528</v>
      </c>
      <c r="B448" s="412" t="s">
        <v>2218</v>
      </c>
      <c r="C448" s="413" t="s">
        <v>2605</v>
      </c>
      <c r="D448" s="413" t="s">
        <v>1390</v>
      </c>
      <c r="E448" s="366" t="s">
        <v>4032</v>
      </c>
      <c r="F448" s="366" t="s">
        <v>4033</v>
      </c>
      <c r="G448" s="363" t="s">
        <v>564</v>
      </c>
      <c r="H448" s="363" t="s">
        <v>3694</v>
      </c>
      <c r="I448" s="414" t="s">
        <v>3976</v>
      </c>
      <c r="J448" s="364" t="s">
        <v>996</v>
      </c>
      <c r="K448" s="365" t="s">
        <v>2844</v>
      </c>
      <c r="L448" s="398" t="s">
        <v>2225</v>
      </c>
      <c r="N448" s="464">
        <f>[1]pdc2019!$N448</f>
        <v>0</v>
      </c>
      <c r="O448" s="464">
        <f>[1]pdc2019!$O448</f>
        <v>0</v>
      </c>
      <c r="P448" s="464">
        <f>[1]pdc2019!$P448</f>
        <v>0</v>
      </c>
      <c r="Q448" s="464">
        <f>[1]pdc2019!$V448</f>
        <v>0</v>
      </c>
      <c r="R448" s="464">
        <f>[1]pdc2019!$AB448</f>
        <v>0</v>
      </c>
      <c r="S448" s="464">
        <f>[1]pdc2019!$AE448</f>
        <v>0</v>
      </c>
      <c r="T448" s="507">
        <f t="shared" si="38"/>
        <v>0</v>
      </c>
      <c r="U448" s="505" t="str">
        <f t="shared" si="39"/>
        <v/>
      </c>
      <c r="V448" s="507">
        <f t="shared" si="36"/>
        <v>0</v>
      </c>
      <c r="W448" s="505" t="str">
        <f t="shared" si="37"/>
        <v/>
      </c>
      <c r="X448" s="507">
        <f t="shared" si="40"/>
        <v>0</v>
      </c>
      <c r="Y448" s="505" t="str">
        <f t="shared" si="41"/>
        <v/>
      </c>
      <c r="AA448" s="508"/>
      <c r="AB448" s="508"/>
      <c r="AC448" s="508"/>
      <c r="AD448" s="508"/>
      <c r="AE448" s="508"/>
      <c r="AF448" s="508"/>
      <c r="AG448" s="508"/>
      <c r="AH448" s="508"/>
      <c r="AI448" s="508"/>
      <c r="AJ448" s="508"/>
      <c r="AK448" s="508"/>
    </row>
    <row r="449" spans="1:37" ht="42">
      <c r="A449" s="381" t="s">
        <v>2893</v>
      </c>
      <c r="B449" s="412" t="s">
        <v>2218</v>
      </c>
      <c r="C449" s="413" t="s">
        <v>2605</v>
      </c>
      <c r="D449" s="413" t="s">
        <v>1358</v>
      </c>
      <c r="E449" s="366" t="s">
        <v>4034</v>
      </c>
      <c r="F449" s="366" t="s">
        <v>4035</v>
      </c>
      <c r="G449" s="363" t="s">
        <v>567</v>
      </c>
      <c r="H449" s="363" t="s">
        <v>3696</v>
      </c>
      <c r="I449" s="414" t="s">
        <v>3979</v>
      </c>
      <c r="J449" s="364" t="s">
        <v>996</v>
      </c>
      <c r="K449" s="365" t="s">
        <v>2844</v>
      </c>
      <c r="L449" s="398" t="s">
        <v>2225</v>
      </c>
      <c r="N449" s="464">
        <f>[1]pdc2019!$N449</f>
        <v>0</v>
      </c>
      <c r="O449" s="464">
        <f>[1]pdc2019!$O449</f>
        <v>0</v>
      </c>
      <c r="P449" s="464">
        <f>[1]pdc2019!$P449</f>
        <v>0</v>
      </c>
      <c r="Q449" s="464">
        <f>[1]pdc2019!$V449</f>
        <v>0</v>
      </c>
      <c r="R449" s="464">
        <f>[1]pdc2019!$AB449</f>
        <v>0</v>
      </c>
      <c r="S449" s="464">
        <f>[1]pdc2019!$AE449</f>
        <v>0</v>
      </c>
      <c r="T449" s="507">
        <f t="shared" si="38"/>
        <v>0</v>
      </c>
      <c r="U449" s="505" t="str">
        <f t="shared" si="39"/>
        <v/>
      </c>
      <c r="V449" s="507">
        <f t="shared" si="36"/>
        <v>0</v>
      </c>
      <c r="W449" s="505" t="str">
        <f t="shared" si="37"/>
        <v/>
      </c>
      <c r="X449" s="507">
        <f t="shared" si="40"/>
        <v>0</v>
      </c>
      <c r="Y449" s="505" t="str">
        <f t="shared" si="41"/>
        <v/>
      </c>
      <c r="AA449" s="508"/>
      <c r="AB449" s="508"/>
      <c r="AC449" s="508"/>
      <c r="AD449" s="508"/>
      <c r="AE449" s="508"/>
      <c r="AF449" s="508"/>
      <c r="AG449" s="508"/>
      <c r="AH449" s="508"/>
      <c r="AI449" s="508"/>
      <c r="AJ449" s="508"/>
      <c r="AK449" s="508"/>
    </row>
    <row r="450" spans="1:37" ht="42">
      <c r="A450" s="381" t="s">
        <v>1529</v>
      </c>
      <c r="B450" s="412" t="s">
        <v>2218</v>
      </c>
      <c r="C450" s="413" t="s">
        <v>2605</v>
      </c>
      <c r="D450" s="413" t="s">
        <v>1391</v>
      </c>
      <c r="E450" s="366" t="s">
        <v>4036</v>
      </c>
      <c r="F450" s="366" t="s">
        <v>4037</v>
      </c>
      <c r="G450" s="363" t="s">
        <v>573</v>
      </c>
      <c r="H450" s="363" t="s">
        <v>3698</v>
      </c>
      <c r="I450" s="414" t="s">
        <v>3986</v>
      </c>
      <c r="J450" s="364" t="s">
        <v>1019</v>
      </c>
      <c r="K450" s="365" t="s">
        <v>2845</v>
      </c>
      <c r="L450" s="398" t="s">
        <v>2225</v>
      </c>
      <c r="N450" s="464">
        <f>[1]pdc2019!$N450</f>
        <v>0</v>
      </c>
      <c r="O450" s="464">
        <f>[1]pdc2019!$O450</f>
        <v>0</v>
      </c>
      <c r="P450" s="464">
        <f>[1]pdc2019!$P450</f>
        <v>0</v>
      </c>
      <c r="Q450" s="464">
        <f>[1]pdc2019!$V450</f>
        <v>0</v>
      </c>
      <c r="R450" s="464">
        <f>[1]pdc2019!$AB450</f>
        <v>0</v>
      </c>
      <c r="S450" s="464">
        <f>[1]pdc2019!$AE450</f>
        <v>0</v>
      </c>
      <c r="T450" s="507">
        <f t="shared" si="38"/>
        <v>0</v>
      </c>
      <c r="U450" s="505" t="str">
        <f t="shared" si="39"/>
        <v/>
      </c>
      <c r="V450" s="507">
        <f t="shared" si="36"/>
        <v>0</v>
      </c>
      <c r="W450" s="505" t="str">
        <f t="shared" si="37"/>
        <v/>
      </c>
      <c r="X450" s="507">
        <f t="shared" si="40"/>
        <v>0</v>
      </c>
      <c r="Y450" s="505" t="str">
        <f t="shared" si="41"/>
        <v/>
      </c>
      <c r="AA450" s="508"/>
      <c r="AB450" s="508"/>
      <c r="AC450" s="508"/>
      <c r="AD450" s="508"/>
      <c r="AE450" s="508"/>
      <c r="AF450" s="508"/>
      <c r="AG450" s="508"/>
      <c r="AH450" s="508"/>
      <c r="AI450" s="508"/>
      <c r="AJ450" s="508"/>
      <c r="AK450" s="508"/>
    </row>
    <row r="451" spans="1:37" ht="42">
      <c r="A451" s="381" t="s">
        <v>2894</v>
      </c>
      <c r="B451" s="412" t="s">
        <v>2218</v>
      </c>
      <c r="C451" s="413" t="s">
        <v>2605</v>
      </c>
      <c r="D451" s="413" t="s">
        <v>3044</v>
      </c>
      <c r="E451" s="366" t="s">
        <v>4038</v>
      </c>
      <c r="F451" s="366" t="s">
        <v>4039</v>
      </c>
      <c r="G451" s="363" t="s">
        <v>575</v>
      </c>
      <c r="H451" s="363" t="s">
        <v>3700</v>
      </c>
      <c r="I451" s="414" t="s">
        <v>3989</v>
      </c>
      <c r="J451" s="364" t="s">
        <v>1019</v>
      </c>
      <c r="K451" s="365" t="s">
        <v>2845</v>
      </c>
      <c r="L451" s="398" t="s">
        <v>2225</v>
      </c>
      <c r="N451" s="464">
        <f>[1]pdc2019!$N451</f>
        <v>0</v>
      </c>
      <c r="O451" s="464">
        <f>[1]pdc2019!$O451</f>
        <v>0</v>
      </c>
      <c r="P451" s="464">
        <f>[1]pdc2019!$P451</f>
        <v>0</v>
      </c>
      <c r="Q451" s="464">
        <f>[1]pdc2019!$V451</f>
        <v>0</v>
      </c>
      <c r="R451" s="464">
        <f>[1]pdc2019!$AB451</f>
        <v>0</v>
      </c>
      <c r="S451" s="464">
        <f>[1]pdc2019!$AE451</f>
        <v>0</v>
      </c>
      <c r="T451" s="507">
        <f t="shared" si="38"/>
        <v>0</v>
      </c>
      <c r="U451" s="505" t="str">
        <f t="shared" si="39"/>
        <v/>
      </c>
      <c r="V451" s="507">
        <f t="shared" si="36"/>
        <v>0</v>
      </c>
      <c r="W451" s="505" t="str">
        <f t="shared" si="37"/>
        <v/>
      </c>
      <c r="X451" s="507">
        <f t="shared" si="40"/>
        <v>0</v>
      </c>
      <c r="Y451" s="505" t="str">
        <f t="shared" si="41"/>
        <v/>
      </c>
      <c r="AA451" s="508"/>
      <c r="AB451" s="508"/>
      <c r="AC451" s="508"/>
      <c r="AD451" s="508"/>
      <c r="AE451" s="508"/>
      <c r="AF451" s="508"/>
      <c r="AG451" s="508"/>
      <c r="AH451" s="508"/>
      <c r="AI451" s="508"/>
      <c r="AJ451" s="508"/>
      <c r="AK451" s="508"/>
    </row>
    <row r="452" spans="1:37" ht="42">
      <c r="A452" s="381" t="s">
        <v>1530</v>
      </c>
      <c r="B452" s="412" t="s">
        <v>2218</v>
      </c>
      <c r="C452" s="413" t="s">
        <v>2605</v>
      </c>
      <c r="D452" s="413" t="s">
        <v>2269</v>
      </c>
      <c r="E452" s="366" t="s">
        <v>4040</v>
      </c>
      <c r="F452" s="366" t="s">
        <v>5358</v>
      </c>
      <c r="G452" s="363" t="s">
        <v>581</v>
      </c>
      <c r="H452" s="363" t="s">
        <v>3702</v>
      </c>
      <c r="I452" s="414" t="s">
        <v>3995</v>
      </c>
      <c r="J452" s="364" t="s">
        <v>1051</v>
      </c>
      <c r="K452" s="365" t="s">
        <v>2846</v>
      </c>
      <c r="L452" s="398" t="s">
        <v>2225</v>
      </c>
      <c r="N452" s="464">
        <f>[1]pdc2019!$N452</f>
        <v>0</v>
      </c>
      <c r="O452" s="464">
        <f>[1]pdc2019!$O452</f>
        <v>0</v>
      </c>
      <c r="P452" s="464">
        <f>[1]pdc2019!$P452</f>
        <v>0</v>
      </c>
      <c r="Q452" s="464">
        <f>[1]pdc2019!$V452</f>
        <v>0</v>
      </c>
      <c r="R452" s="464">
        <f>[1]pdc2019!$AB452</f>
        <v>0</v>
      </c>
      <c r="S452" s="464">
        <f>[1]pdc2019!$AE452</f>
        <v>0</v>
      </c>
      <c r="T452" s="507">
        <f t="shared" si="38"/>
        <v>0</v>
      </c>
      <c r="U452" s="505" t="str">
        <f t="shared" si="39"/>
        <v/>
      </c>
      <c r="V452" s="507">
        <f t="shared" si="36"/>
        <v>0</v>
      </c>
      <c r="W452" s="505" t="str">
        <f t="shared" si="37"/>
        <v/>
      </c>
      <c r="X452" s="507">
        <f t="shared" si="40"/>
        <v>0</v>
      </c>
      <c r="Y452" s="505" t="str">
        <f t="shared" si="41"/>
        <v/>
      </c>
      <c r="AA452" s="508"/>
      <c r="AB452" s="508"/>
      <c r="AC452" s="508"/>
      <c r="AD452" s="508"/>
      <c r="AE452" s="508"/>
      <c r="AF452" s="508"/>
      <c r="AG452" s="508"/>
      <c r="AH452" s="508"/>
      <c r="AI452" s="508"/>
      <c r="AJ452" s="508"/>
      <c r="AK452" s="508"/>
    </row>
    <row r="453" spans="1:37" ht="42">
      <c r="A453" s="381" t="s">
        <v>2895</v>
      </c>
      <c r="B453" s="412" t="s">
        <v>2218</v>
      </c>
      <c r="C453" s="413" t="s">
        <v>2605</v>
      </c>
      <c r="D453" s="413" t="s">
        <v>2608</v>
      </c>
      <c r="E453" s="366" t="s">
        <v>4041</v>
      </c>
      <c r="F453" s="366" t="s">
        <v>5359</v>
      </c>
      <c r="G453" s="363" t="s">
        <v>1429</v>
      </c>
      <c r="H453" s="363" t="s">
        <v>3704</v>
      </c>
      <c r="I453" s="414" t="s">
        <v>3997</v>
      </c>
      <c r="J453" s="364" t="s">
        <v>1051</v>
      </c>
      <c r="K453" s="365" t="s">
        <v>2846</v>
      </c>
      <c r="L453" s="398" t="s">
        <v>2225</v>
      </c>
      <c r="N453" s="464">
        <f>[1]pdc2019!$N453</f>
        <v>0</v>
      </c>
      <c r="O453" s="464">
        <f>[1]pdc2019!$O453</f>
        <v>0</v>
      </c>
      <c r="P453" s="464">
        <f>[1]pdc2019!$P453</f>
        <v>0</v>
      </c>
      <c r="Q453" s="464">
        <f>[1]pdc2019!$V453</f>
        <v>0</v>
      </c>
      <c r="R453" s="464">
        <f>[1]pdc2019!$AB453</f>
        <v>0</v>
      </c>
      <c r="S453" s="464">
        <f>[1]pdc2019!$AE453</f>
        <v>0</v>
      </c>
      <c r="T453" s="507">
        <f t="shared" si="38"/>
        <v>0</v>
      </c>
      <c r="U453" s="505" t="str">
        <f t="shared" si="39"/>
        <v/>
      </c>
      <c r="V453" s="507">
        <f t="shared" si="36"/>
        <v>0</v>
      </c>
      <c r="W453" s="505" t="str">
        <f t="shared" si="37"/>
        <v/>
      </c>
      <c r="X453" s="507">
        <f t="shared" si="40"/>
        <v>0</v>
      </c>
      <c r="Y453" s="505" t="str">
        <f t="shared" si="41"/>
        <v/>
      </c>
      <c r="AA453" s="508"/>
      <c r="AB453" s="508"/>
      <c r="AC453" s="508"/>
      <c r="AD453" s="508"/>
      <c r="AE453" s="508"/>
      <c r="AF453" s="508"/>
      <c r="AG453" s="508"/>
      <c r="AH453" s="508"/>
      <c r="AI453" s="508"/>
      <c r="AJ453" s="508"/>
      <c r="AK453" s="508"/>
    </row>
    <row r="454" spans="1:37" ht="31.5">
      <c r="A454" s="404" t="s">
        <v>1531</v>
      </c>
      <c r="B454" s="405" t="s">
        <v>2218</v>
      </c>
      <c r="C454" s="406" t="s">
        <v>2606</v>
      </c>
      <c r="D454" s="406" t="s">
        <v>3140</v>
      </c>
      <c r="E454" s="362" t="s">
        <v>4042</v>
      </c>
      <c r="F454" s="362" t="s">
        <v>4043</v>
      </c>
      <c r="G454" s="363"/>
      <c r="H454" s="363"/>
      <c r="I454" s="414"/>
      <c r="J454" s="364"/>
      <c r="K454" s="365"/>
      <c r="N454" s="464">
        <f>[1]pdc2019!$N454</f>
        <v>0</v>
      </c>
      <c r="O454" s="464">
        <f>[1]pdc2019!$O454</f>
        <v>0</v>
      </c>
      <c r="P454" s="464">
        <f>[1]pdc2019!$P454</f>
        <v>0</v>
      </c>
      <c r="Q454" s="464">
        <f>[1]pdc2019!$V454</f>
        <v>0</v>
      </c>
      <c r="R454" s="464">
        <f>[1]pdc2019!$AB454</f>
        <v>0</v>
      </c>
      <c r="S454" s="464">
        <f>[1]pdc2019!$AE454</f>
        <v>0</v>
      </c>
      <c r="T454" s="507">
        <f t="shared" si="38"/>
        <v>0</v>
      </c>
      <c r="U454" s="505" t="str">
        <f t="shared" si="39"/>
        <v/>
      </c>
      <c r="V454" s="507">
        <f t="shared" si="36"/>
        <v>0</v>
      </c>
      <c r="W454" s="505" t="str">
        <f t="shared" si="37"/>
        <v/>
      </c>
      <c r="X454" s="507">
        <f t="shared" si="40"/>
        <v>0</v>
      </c>
      <c r="Y454" s="505" t="str">
        <f t="shared" si="41"/>
        <v/>
      </c>
      <c r="AA454" s="508"/>
      <c r="AB454" s="508"/>
      <c r="AC454" s="508"/>
      <c r="AD454" s="508"/>
      <c r="AE454" s="508"/>
      <c r="AF454" s="508"/>
      <c r="AG454" s="508"/>
      <c r="AH454" s="508"/>
      <c r="AI454" s="508"/>
      <c r="AJ454" s="508"/>
      <c r="AK454" s="508"/>
    </row>
    <row r="455" spans="1:37" ht="42">
      <c r="A455" s="381" t="s">
        <v>1532</v>
      </c>
      <c r="B455" s="412" t="s">
        <v>2218</v>
      </c>
      <c r="C455" s="413" t="s">
        <v>2606</v>
      </c>
      <c r="D455" s="413" t="s">
        <v>3138</v>
      </c>
      <c r="E455" s="366" t="s">
        <v>4302</v>
      </c>
      <c r="F455" s="366" t="s">
        <v>5360</v>
      </c>
      <c r="G455" s="363" t="s">
        <v>564</v>
      </c>
      <c r="H455" s="363" t="s">
        <v>3694</v>
      </c>
      <c r="I455" s="414" t="s">
        <v>3976</v>
      </c>
      <c r="J455" s="364" t="s">
        <v>996</v>
      </c>
      <c r="K455" s="365" t="s">
        <v>2844</v>
      </c>
      <c r="L455" s="398" t="s">
        <v>2225</v>
      </c>
      <c r="N455" s="464">
        <f>[1]pdc2019!$N455</f>
        <v>3802251</v>
      </c>
      <c r="O455" s="464">
        <f>[1]pdc2019!$O455</f>
        <v>7455129</v>
      </c>
      <c r="P455" s="464">
        <f>[1]pdc2019!$P455</f>
        <v>14697444</v>
      </c>
      <c r="Q455" s="464">
        <f>[1]pdc2019!$V455</f>
        <v>14697444</v>
      </c>
      <c r="R455" s="464">
        <f>[1]pdc2019!$AB455</f>
        <v>14697444</v>
      </c>
      <c r="S455" s="464">
        <f>[1]pdc2019!$AE455</f>
        <v>14697444</v>
      </c>
      <c r="T455" s="507">
        <f t="shared" si="38"/>
        <v>10895193</v>
      </c>
      <c r="U455" s="505">
        <f t="shared" si="39"/>
        <v>2.8654586454182009</v>
      </c>
      <c r="V455" s="507">
        <f t="shared" si="36"/>
        <v>7242315</v>
      </c>
      <c r="W455" s="505">
        <f t="shared" si="37"/>
        <v>0.97145401508142915</v>
      </c>
      <c r="X455" s="507">
        <f t="shared" si="40"/>
        <v>0</v>
      </c>
      <c r="Y455" s="505">
        <f t="shared" si="41"/>
        <v>0</v>
      </c>
      <c r="AA455" s="508"/>
      <c r="AB455" s="508"/>
      <c r="AC455" s="508"/>
      <c r="AD455" s="508"/>
      <c r="AE455" s="508"/>
      <c r="AF455" s="508"/>
      <c r="AG455" s="508"/>
      <c r="AH455" s="508"/>
      <c r="AI455" s="508"/>
      <c r="AJ455" s="508"/>
      <c r="AK455" s="508"/>
    </row>
    <row r="456" spans="1:37" ht="42">
      <c r="A456" s="381" t="s">
        <v>2896</v>
      </c>
      <c r="B456" s="412" t="s">
        <v>2218</v>
      </c>
      <c r="C456" s="413" t="s">
        <v>2606</v>
      </c>
      <c r="D456" s="413" t="s">
        <v>2794</v>
      </c>
      <c r="E456" s="366" t="s">
        <v>4303</v>
      </c>
      <c r="F456" s="366" t="s">
        <v>5361</v>
      </c>
      <c r="G456" s="363" t="s">
        <v>567</v>
      </c>
      <c r="H456" s="363" t="s">
        <v>3696</v>
      </c>
      <c r="I456" s="414" t="s">
        <v>3979</v>
      </c>
      <c r="J456" s="364" t="s">
        <v>996</v>
      </c>
      <c r="K456" s="365" t="s">
        <v>2844</v>
      </c>
      <c r="L456" s="398" t="s">
        <v>2225</v>
      </c>
      <c r="N456" s="464">
        <f>[1]pdc2019!$N456</f>
        <v>1512187</v>
      </c>
      <c r="O456" s="464">
        <f>[1]pdc2019!$O456</f>
        <v>1691660</v>
      </c>
      <c r="P456" s="464">
        <f>[1]pdc2019!$P456</f>
        <v>3825133</v>
      </c>
      <c r="Q456" s="464">
        <f>[1]pdc2019!$V456</f>
        <v>3825133</v>
      </c>
      <c r="R456" s="464">
        <f>[1]pdc2019!$AB456</f>
        <v>3825133</v>
      </c>
      <c r="S456" s="464">
        <f>[1]pdc2019!$AE456</f>
        <v>3825133</v>
      </c>
      <c r="T456" s="507">
        <f t="shared" si="38"/>
        <v>2312946</v>
      </c>
      <c r="U456" s="505">
        <f t="shared" si="39"/>
        <v>1.5295370215456157</v>
      </c>
      <c r="V456" s="507">
        <f t="shared" si="36"/>
        <v>2133473</v>
      </c>
      <c r="W456" s="505">
        <f t="shared" si="37"/>
        <v>1.2611712755518247</v>
      </c>
      <c r="X456" s="507">
        <f t="shared" si="40"/>
        <v>0</v>
      </c>
      <c r="Y456" s="505">
        <f t="shared" si="41"/>
        <v>0</v>
      </c>
      <c r="AA456" s="508"/>
      <c r="AB456" s="508"/>
      <c r="AC456" s="508"/>
      <c r="AD456" s="508"/>
      <c r="AE456" s="508"/>
      <c r="AF456" s="508"/>
      <c r="AG456" s="508"/>
      <c r="AH456" s="508"/>
      <c r="AI456" s="508"/>
      <c r="AJ456" s="508"/>
      <c r="AK456" s="508"/>
    </row>
    <row r="457" spans="1:37" ht="42">
      <c r="A457" s="381" t="s">
        <v>1533</v>
      </c>
      <c r="B457" s="412" t="s">
        <v>2218</v>
      </c>
      <c r="C457" s="413" t="s">
        <v>2606</v>
      </c>
      <c r="D457" s="413" t="s">
        <v>2116</v>
      </c>
      <c r="E457" s="366" t="s">
        <v>4304</v>
      </c>
      <c r="F457" s="366" t="s">
        <v>5362</v>
      </c>
      <c r="G457" s="363" t="s">
        <v>573</v>
      </c>
      <c r="H457" s="363" t="s">
        <v>3698</v>
      </c>
      <c r="I457" s="414" t="s">
        <v>3986</v>
      </c>
      <c r="J457" s="364" t="s">
        <v>1019</v>
      </c>
      <c r="K457" s="365" t="s">
        <v>2845</v>
      </c>
      <c r="L457" s="398" t="s">
        <v>2225</v>
      </c>
      <c r="N457" s="464">
        <f>[1]pdc2019!$N457</f>
        <v>993687</v>
      </c>
      <c r="O457" s="464">
        <f>[1]pdc2019!$O457</f>
        <v>1413747</v>
      </c>
      <c r="P457" s="464">
        <f>[1]pdc2019!$P457</f>
        <v>3125886</v>
      </c>
      <c r="Q457" s="464">
        <f>[1]pdc2019!$V457</f>
        <v>3125886</v>
      </c>
      <c r="R457" s="464">
        <f>[1]pdc2019!$AB457</f>
        <v>3125886</v>
      </c>
      <c r="S457" s="464">
        <f>[1]pdc2019!$AE457</f>
        <v>3125886</v>
      </c>
      <c r="T457" s="507">
        <f t="shared" si="38"/>
        <v>2132199</v>
      </c>
      <c r="U457" s="505">
        <f t="shared" si="39"/>
        <v>2.1457450887452487</v>
      </c>
      <c r="V457" s="507">
        <f t="shared" si="36"/>
        <v>1712139</v>
      </c>
      <c r="W457" s="505">
        <f t="shared" si="37"/>
        <v>1.2110646388639552</v>
      </c>
      <c r="X457" s="507">
        <f t="shared" si="40"/>
        <v>0</v>
      </c>
      <c r="Y457" s="505">
        <f t="shared" si="41"/>
        <v>0</v>
      </c>
      <c r="AA457" s="508"/>
      <c r="AB457" s="508"/>
      <c r="AC457" s="508"/>
      <c r="AD457" s="508"/>
      <c r="AE457" s="508"/>
      <c r="AF457" s="508"/>
      <c r="AG457" s="508"/>
      <c r="AH457" s="508"/>
      <c r="AI457" s="508"/>
      <c r="AJ457" s="508"/>
      <c r="AK457" s="508"/>
    </row>
    <row r="458" spans="1:37" ht="42">
      <c r="A458" s="381" t="s">
        <v>2363</v>
      </c>
      <c r="B458" s="412" t="s">
        <v>2218</v>
      </c>
      <c r="C458" s="413" t="s">
        <v>2606</v>
      </c>
      <c r="D458" s="413" t="s">
        <v>2446</v>
      </c>
      <c r="E458" s="366" t="s">
        <v>4305</v>
      </c>
      <c r="F458" s="366" t="s">
        <v>5363</v>
      </c>
      <c r="G458" s="363" t="s">
        <v>575</v>
      </c>
      <c r="H458" s="363" t="s">
        <v>3700</v>
      </c>
      <c r="I458" s="414" t="s">
        <v>3989</v>
      </c>
      <c r="J458" s="364" t="s">
        <v>1019</v>
      </c>
      <c r="K458" s="365" t="s">
        <v>2845</v>
      </c>
      <c r="L458" s="398" t="s">
        <v>2225</v>
      </c>
      <c r="N458" s="464">
        <f>[1]pdc2019!$N458</f>
        <v>82521</v>
      </c>
      <c r="O458" s="464">
        <f>[1]pdc2019!$O458</f>
        <v>75924</v>
      </c>
      <c r="P458" s="464">
        <f>[1]pdc2019!$P458</f>
        <v>251941</v>
      </c>
      <c r="Q458" s="464">
        <f>[1]pdc2019!$V458</f>
        <v>251941</v>
      </c>
      <c r="R458" s="464">
        <f>[1]pdc2019!$AB458</f>
        <v>251941</v>
      </c>
      <c r="S458" s="464">
        <f>[1]pdc2019!$AE458</f>
        <v>251941</v>
      </c>
      <c r="T458" s="507">
        <f t="shared" si="38"/>
        <v>169420</v>
      </c>
      <c r="U458" s="505">
        <f t="shared" si="39"/>
        <v>2.0530531622253729</v>
      </c>
      <c r="V458" s="507">
        <f t="shared" si="36"/>
        <v>176017</v>
      </c>
      <c r="W458" s="505">
        <f t="shared" si="37"/>
        <v>2.3183314893841209</v>
      </c>
      <c r="X458" s="507">
        <f t="shared" si="40"/>
        <v>0</v>
      </c>
      <c r="Y458" s="505">
        <f t="shared" si="41"/>
        <v>0</v>
      </c>
      <c r="AA458" s="508"/>
      <c r="AB458" s="508"/>
      <c r="AC458" s="508"/>
      <c r="AD458" s="508"/>
      <c r="AE458" s="508"/>
      <c r="AF458" s="508"/>
      <c r="AG458" s="508"/>
      <c r="AH458" s="508"/>
      <c r="AI458" s="508"/>
      <c r="AJ458" s="508"/>
      <c r="AK458" s="508"/>
    </row>
    <row r="459" spans="1:37" ht="42">
      <c r="A459" s="381" t="s">
        <v>1534</v>
      </c>
      <c r="B459" s="412" t="s">
        <v>2218</v>
      </c>
      <c r="C459" s="413" t="s">
        <v>2606</v>
      </c>
      <c r="D459" s="413" t="s">
        <v>3148</v>
      </c>
      <c r="E459" s="366" t="s">
        <v>5364</v>
      </c>
      <c r="F459" s="366" t="s">
        <v>5365</v>
      </c>
      <c r="G459" s="363" t="s">
        <v>581</v>
      </c>
      <c r="H459" s="363" t="s">
        <v>3702</v>
      </c>
      <c r="I459" s="414" t="s">
        <v>3995</v>
      </c>
      <c r="J459" s="364" t="s">
        <v>1051</v>
      </c>
      <c r="K459" s="365" t="s">
        <v>2846</v>
      </c>
      <c r="L459" s="398" t="s">
        <v>2225</v>
      </c>
      <c r="N459" s="464">
        <f>[1]pdc2019!$N459</f>
        <v>5632974.9900000002</v>
      </c>
      <c r="O459" s="464">
        <f>[1]pdc2019!$O459</f>
        <v>10365601.26</v>
      </c>
      <c r="P459" s="464">
        <f>[1]pdc2019!$P459</f>
        <v>10365601</v>
      </c>
      <c r="Q459" s="464">
        <f>[1]pdc2019!$V459</f>
        <v>10365601</v>
      </c>
      <c r="R459" s="464">
        <f>[1]pdc2019!$AB459</f>
        <v>10365601</v>
      </c>
      <c r="S459" s="464">
        <f>[1]pdc2019!$AE459</f>
        <v>10365601</v>
      </c>
      <c r="T459" s="507">
        <f t="shared" si="38"/>
        <v>4732626.01</v>
      </c>
      <c r="U459" s="505">
        <f t="shared" si="39"/>
        <v>0.84016456994778876</v>
      </c>
      <c r="V459" s="507">
        <f t="shared" si="36"/>
        <v>-0.25999999977648258</v>
      </c>
      <c r="W459" s="505">
        <f t="shared" si="37"/>
        <v>-2.5082963665581187E-8</v>
      </c>
      <c r="X459" s="507">
        <f t="shared" si="40"/>
        <v>0</v>
      </c>
      <c r="Y459" s="505">
        <f t="shared" si="41"/>
        <v>0</v>
      </c>
      <c r="AA459" s="508"/>
      <c r="AB459" s="508"/>
      <c r="AC459" s="508"/>
      <c r="AD459" s="508"/>
      <c r="AE459" s="508"/>
      <c r="AF459" s="508"/>
      <c r="AG459" s="508"/>
      <c r="AH459" s="508"/>
      <c r="AI459" s="508"/>
      <c r="AJ459" s="508"/>
      <c r="AK459" s="508"/>
    </row>
    <row r="460" spans="1:37" ht="42">
      <c r="A460" s="381" t="s">
        <v>2364</v>
      </c>
      <c r="B460" s="412" t="s">
        <v>2218</v>
      </c>
      <c r="C460" s="413" t="s">
        <v>2606</v>
      </c>
      <c r="D460" s="413" t="s">
        <v>1383</v>
      </c>
      <c r="E460" s="366" t="s">
        <v>4306</v>
      </c>
      <c r="F460" s="366" t="s">
        <v>5366</v>
      </c>
      <c r="G460" s="363" t="s">
        <v>1429</v>
      </c>
      <c r="H460" s="363" t="s">
        <v>3704</v>
      </c>
      <c r="I460" s="414" t="s">
        <v>3997</v>
      </c>
      <c r="J460" s="364" t="s">
        <v>1051</v>
      </c>
      <c r="K460" s="365" t="s">
        <v>2846</v>
      </c>
      <c r="L460" s="398" t="s">
        <v>2225</v>
      </c>
      <c r="N460" s="464">
        <f>[1]pdc2019!$N460</f>
        <v>691834</v>
      </c>
      <c r="O460" s="464">
        <f>[1]pdc2019!$O460</f>
        <v>1109133.24</v>
      </c>
      <c r="P460" s="464">
        <f>[1]pdc2019!$P460</f>
        <v>1109133</v>
      </c>
      <c r="Q460" s="464">
        <f>[1]pdc2019!$V460</f>
        <v>1109133</v>
      </c>
      <c r="R460" s="464">
        <f>[1]pdc2019!$AB460</f>
        <v>1109133</v>
      </c>
      <c r="S460" s="464">
        <f>[1]pdc2019!$AE460</f>
        <v>1109133</v>
      </c>
      <c r="T460" s="507">
        <f t="shared" si="38"/>
        <v>417299</v>
      </c>
      <c r="U460" s="505">
        <f t="shared" si="39"/>
        <v>0.60317792996585884</v>
      </c>
      <c r="V460" s="507">
        <f t="shared" si="36"/>
        <v>-0.23999999999068677</v>
      </c>
      <c r="W460" s="505">
        <f t="shared" si="37"/>
        <v>-2.1638518379512888E-7</v>
      </c>
      <c r="X460" s="507">
        <f t="shared" si="40"/>
        <v>0</v>
      </c>
      <c r="Y460" s="505">
        <f t="shared" si="41"/>
        <v>0</v>
      </c>
      <c r="AA460" s="508"/>
      <c r="AB460" s="508"/>
      <c r="AC460" s="508"/>
      <c r="AD460" s="508"/>
      <c r="AE460" s="508"/>
      <c r="AF460" s="508"/>
      <c r="AG460" s="508"/>
      <c r="AH460" s="508"/>
      <c r="AI460" s="508"/>
      <c r="AJ460" s="508"/>
      <c r="AK460" s="508"/>
    </row>
    <row r="461" spans="1:37" ht="31.5">
      <c r="A461" s="381" t="s">
        <v>1535</v>
      </c>
      <c r="B461" s="412" t="s">
        <v>2218</v>
      </c>
      <c r="C461" s="413" t="s">
        <v>2606</v>
      </c>
      <c r="D461" s="413" t="s">
        <v>1387</v>
      </c>
      <c r="E461" s="366" t="s">
        <v>4044</v>
      </c>
      <c r="F461" s="366" t="s">
        <v>5367</v>
      </c>
      <c r="G461" s="363" t="s">
        <v>564</v>
      </c>
      <c r="H461" s="363" t="s">
        <v>3694</v>
      </c>
      <c r="I461" s="414" t="s">
        <v>3976</v>
      </c>
      <c r="J461" s="364" t="s">
        <v>996</v>
      </c>
      <c r="K461" s="365" t="s">
        <v>2844</v>
      </c>
      <c r="L461" s="398" t="s">
        <v>2225</v>
      </c>
      <c r="N461" s="464">
        <f>[1]pdc2019!$N461</f>
        <v>3658103</v>
      </c>
      <c r="O461" s="464">
        <f>[1]pdc2019!$O461</f>
        <v>5314866</v>
      </c>
      <c r="P461" s="464">
        <f>[1]pdc2019!$P461</f>
        <v>5314866</v>
      </c>
      <c r="Q461" s="464">
        <f>[1]pdc2019!$V461</f>
        <v>5314866</v>
      </c>
      <c r="R461" s="464">
        <f>[1]pdc2019!$AB461</f>
        <v>5314866</v>
      </c>
      <c r="S461" s="464">
        <f>[1]pdc2019!$AE461</f>
        <v>5314866</v>
      </c>
      <c r="T461" s="507">
        <f t="shared" si="38"/>
        <v>1656763</v>
      </c>
      <c r="U461" s="505">
        <f t="shared" si="39"/>
        <v>0.45290222828608162</v>
      </c>
      <c r="V461" s="507">
        <f t="shared" si="36"/>
        <v>0</v>
      </c>
      <c r="W461" s="505">
        <f t="shared" si="37"/>
        <v>0</v>
      </c>
      <c r="X461" s="507">
        <f t="shared" si="40"/>
        <v>0</v>
      </c>
      <c r="Y461" s="505">
        <f t="shared" si="41"/>
        <v>0</v>
      </c>
      <c r="AA461" s="508"/>
      <c r="AB461" s="508"/>
      <c r="AC461" s="508"/>
      <c r="AD461" s="508"/>
      <c r="AE461" s="508"/>
      <c r="AF461" s="508"/>
      <c r="AG461" s="508"/>
      <c r="AH461" s="508"/>
      <c r="AI461" s="508"/>
      <c r="AJ461" s="508"/>
      <c r="AK461" s="508"/>
    </row>
    <row r="462" spans="1:37" ht="31.5">
      <c r="A462" s="381" t="s">
        <v>2365</v>
      </c>
      <c r="B462" s="412" t="s">
        <v>2218</v>
      </c>
      <c r="C462" s="413" t="s">
        <v>2606</v>
      </c>
      <c r="D462" s="413" t="s">
        <v>1388</v>
      </c>
      <c r="E462" s="366" t="s">
        <v>5368</v>
      </c>
      <c r="F462" s="366" t="s">
        <v>5369</v>
      </c>
      <c r="G462" s="363" t="s">
        <v>567</v>
      </c>
      <c r="H462" s="363" t="s">
        <v>3696</v>
      </c>
      <c r="I462" s="414" t="s">
        <v>3979</v>
      </c>
      <c r="J462" s="364" t="s">
        <v>996</v>
      </c>
      <c r="K462" s="365" t="s">
        <v>2844</v>
      </c>
      <c r="L462" s="398" t="s">
        <v>2225</v>
      </c>
      <c r="N462" s="464">
        <f>[1]pdc2019!$N462</f>
        <v>1136680</v>
      </c>
      <c r="O462" s="464">
        <f>[1]pdc2019!$O462</f>
        <v>1597241</v>
      </c>
      <c r="P462" s="464">
        <f>[1]pdc2019!$P462</f>
        <v>1597241</v>
      </c>
      <c r="Q462" s="464">
        <f>[1]pdc2019!$V462</f>
        <v>1597241</v>
      </c>
      <c r="R462" s="464">
        <f>[1]pdc2019!$AB462</f>
        <v>1597241</v>
      </c>
      <c r="S462" s="464">
        <f>[1]pdc2019!$AE462</f>
        <v>1597241</v>
      </c>
      <c r="T462" s="507">
        <f t="shared" si="38"/>
        <v>460561</v>
      </c>
      <c r="U462" s="505">
        <f t="shared" si="39"/>
        <v>0.40518087764366401</v>
      </c>
      <c r="V462" s="507">
        <f t="shared" si="36"/>
        <v>0</v>
      </c>
      <c r="W462" s="505">
        <f t="shared" si="37"/>
        <v>0</v>
      </c>
      <c r="X462" s="507">
        <f t="shared" si="40"/>
        <v>0</v>
      </c>
      <c r="Y462" s="505">
        <f t="shared" si="41"/>
        <v>0</v>
      </c>
      <c r="AA462" s="508"/>
      <c r="AB462" s="508"/>
      <c r="AC462" s="508"/>
      <c r="AD462" s="508"/>
      <c r="AE462" s="508"/>
      <c r="AF462" s="508"/>
      <c r="AG462" s="508"/>
      <c r="AH462" s="508"/>
      <c r="AI462" s="508"/>
      <c r="AJ462" s="508"/>
      <c r="AK462" s="508"/>
    </row>
    <row r="463" spans="1:37" ht="31.5">
      <c r="A463" s="381" t="s">
        <v>1536</v>
      </c>
      <c r="B463" s="412" t="s">
        <v>2218</v>
      </c>
      <c r="C463" s="413" t="s">
        <v>2606</v>
      </c>
      <c r="D463" s="413" t="s">
        <v>2607</v>
      </c>
      <c r="E463" s="366" t="s">
        <v>4045</v>
      </c>
      <c r="F463" s="366" t="s">
        <v>5370</v>
      </c>
      <c r="G463" s="363" t="s">
        <v>573</v>
      </c>
      <c r="H463" s="363" t="s">
        <v>3698</v>
      </c>
      <c r="I463" s="414" t="s">
        <v>3986</v>
      </c>
      <c r="J463" s="364" t="s">
        <v>1019</v>
      </c>
      <c r="K463" s="365" t="s">
        <v>2845</v>
      </c>
      <c r="L463" s="398" t="s">
        <v>2225</v>
      </c>
      <c r="N463" s="464">
        <f>[1]pdc2019!$N463</f>
        <v>448070</v>
      </c>
      <c r="O463" s="464">
        <f>[1]pdc2019!$O463</f>
        <v>358593</v>
      </c>
      <c r="P463" s="464">
        <f>[1]pdc2019!$P463</f>
        <v>358593</v>
      </c>
      <c r="Q463" s="464">
        <f>[1]pdc2019!$V463</f>
        <v>358593</v>
      </c>
      <c r="R463" s="464">
        <f>[1]pdc2019!$AB463</f>
        <v>358593</v>
      </c>
      <c r="S463" s="464">
        <f>[1]pdc2019!$AE463</f>
        <v>358593</v>
      </c>
      <c r="T463" s="507">
        <f t="shared" si="38"/>
        <v>-89477</v>
      </c>
      <c r="U463" s="505">
        <f t="shared" si="39"/>
        <v>-0.19969424420291473</v>
      </c>
      <c r="V463" s="507">
        <f t="shared" si="36"/>
        <v>0</v>
      </c>
      <c r="W463" s="505">
        <f t="shared" si="37"/>
        <v>0</v>
      </c>
      <c r="X463" s="507">
        <f t="shared" si="40"/>
        <v>0</v>
      </c>
      <c r="Y463" s="505">
        <f t="shared" si="41"/>
        <v>0</v>
      </c>
      <c r="AA463" s="508"/>
      <c r="AB463" s="508"/>
      <c r="AC463" s="508"/>
      <c r="AD463" s="508"/>
      <c r="AE463" s="508"/>
      <c r="AF463" s="508"/>
      <c r="AG463" s="508"/>
      <c r="AH463" s="508"/>
      <c r="AI463" s="508"/>
      <c r="AJ463" s="508"/>
      <c r="AK463" s="508"/>
    </row>
    <row r="464" spans="1:37" ht="31.5">
      <c r="A464" s="381" t="s">
        <v>3105</v>
      </c>
      <c r="B464" s="412" t="s">
        <v>2218</v>
      </c>
      <c r="C464" s="413" t="s">
        <v>2606</v>
      </c>
      <c r="D464" s="413" t="s">
        <v>2795</v>
      </c>
      <c r="E464" s="366" t="s">
        <v>4046</v>
      </c>
      <c r="F464" s="366" t="s">
        <v>5371</v>
      </c>
      <c r="G464" s="363" t="s">
        <v>575</v>
      </c>
      <c r="H464" s="363" t="s">
        <v>3700</v>
      </c>
      <c r="I464" s="414" t="s">
        <v>3989</v>
      </c>
      <c r="J464" s="364" t="s">
        <v>1019</v>
      </c>
      <c r="K464" s="365" t="s">
        <v>2845</v>
      </c>
      <c r="L464" s="398" t="s">
        <v>2225</v>
      </c>
      <c r="N464" s="464">
        <f>[1]pdc2019!$N464</f>
        <v>40710</v>
      </c>
      <c r="O464" s="464">
        <f>[1]pdc2019!$O464</f>
        <v>11986</v>
      </c>
      <c r="P464" s="464">
        <f>[1]pdc2019!$P464</f>
        <v>11986</v>
      </c>
      <c r="Q464" s="464">
        <f>[1]pdc2019!$V464</f>
        <v>11986</v>
      </c>
      <c r="R464" s="464">
        <f>[1]pdc2019!$AB464</f>
        <v>11986</v>
      </c>
      <c r="S464" s="464">
        <f>[1]pdc2019!$AE464</f>
        <v>11986</v>
      </c>
      <c r="T464" s="507">
        <f t="shared" si="38"/>
        <v>-28724</v>
      </c>
      <c r="U464" s="505">
        <f t="shared" si="39"/>
        <v>-0.70557602554654875</v>
      </c>
      <c r="V464" s="507">
        <f t="shared" si="36"/>
        <v>0</v>
      </c>
      <c r="W464" s="505">
        <f t="shared" si="37"/>
        <v>0</v>
      </c>
      <c r="X464" s="507">
        <f t="shared" si="40"/>
        <v>0</v>
      </c>
      <c r="Y464" s="505">
        <f t="shared" si="41"/>
        <v>0</v>
      </c>
      <c r="AA464" s="508"/>
      <c r="AB464" s="508"/>
      <c r="AC464" s="508"/>
      <c r="AD464" s="508"/>
      <c r="AE464" s="508"/>
      <c r="AF464" s="508"/>
      <c r="AG464" s="508"/>
      <c r="AH464" s="508"/>
      <c r="AI464" s="508"/>
      <c r="AJ464" s="508"/>
      <c r="AK464" s="508"/>
    </row>
    <row r="465" spans="1:37" ht="31.5">
      <c r="A465" s="381" t="s">
        <v>1537</v>
      </c>
      <c r="B465" s="412" t="s">
        <v>2218</v>
      </c>
      <c r="C465" s="413" t="s">
        <v>2606</v>
      </c>
      <c r="D465" s="413" t="s">
        <v>1538</v>
      </c>
      <c r="E465" s="366" t="s">
        <v>4307</v>
      </c>
      <c r="F465" s="366" t="s">
        <v>5372</v>
      </c>
      <c r="G465" s="363" t="s">
        <v>581</v>
      </c>
      <c r="H465" s="363" t="s">
        <v>3702</v>
      </c>
      <c r="I465" s="414" t="s">
        <v>3995</v>
      </c>
      <c r="J465" s="364" t="s">
        <v>1051</v>
      </c>
      <c r="K465" s="365" t="s">
        <v>2846</v>
      </c>
      <c r="L465" s="398" t="s">
        <v>2225</v>
      </c>
      <c r="N465" s="464">
        <f>[1]pdc2019!$N465</f>
        <v>4626884.4000000004</v>
      </c>
      <c r="O465" s="464">
        <f>[1]pdc2019!$O465</f>
        <v>5883078</v>
      </c>
      <c r="P465" s="464">
        <f>[1]pdc2019!$P465</f>
        <v>5883078</v>
      </c>
      <c r="Q465" s="464">
        <f>[1]pdc2019!$V465</f>
        <v>5883078</v>
      </c>
      <c r="R465" s="464">
        <f>[1]pdc2019!$AB465</f>
        <v>5883078</v>
      </c>
      <c r="S465" s="464">
        <f>[1]pdc2019!$AE465</f>
        <v>5883078</v>
      </c>
      <c r="T465" s="507">
        <f t="shared" si="38"/>
        <v>1256193.5999999996</v>
      </c>
      <c r="U465" s="505">
        <f t="shared" si="39"/>
        <v>0.27149880813966293</v>
      </c>
      <c r="V465" s="507">
        <f t="shared" si="36"/>
        <v>0</v>
      </c>
      <c r="W465" s="505">
        <f t="shared" si="37"/>
        <v>0</v>
      </c>
      <c r="X465" s="507">
        <f t="shared" si="40"/>
        <v>0</v>
      </c>
      <c r="Y465" s="505">
        <f t="shared" si="41"/>
        <v>0</v>
      </c>
      <c r="AA465" s="508"/>
      <c r="AB465" s="508"/>
      <c r="AC465" s="508"/>
      <c r="AD465" s="508"/>
      <c r="AE465" s="508"/>
      <c r="AF465" s="508"/>
      <c r="AG465" s="508"/>
      <c r="AH465" s="508"/>
      <c r="AI465" s="508"/>
      <c r="AJ465" s="508"/>
      <c r="AK465" s="508"/>
    </row>
    <row r="466" spans="1:37" ht="31.5">
      <c r="A466" s="381" t="s">
        <v>3106</v>
      </c>
      <c r="B466" s="412" t="s">
        <v>2218</v>
      </c>
      <c r="C466" s="413" t="s">
        <v>2606</v>
      </c>
      <c r="D466" s="413" t="s">
        <v>3151</v>
      </c>
      <c r="E466" s="366" t="s">
        <v>4047</v>
      </c>
      <c r="F466" s="366" t="s">
        <v>5373</v>
      </c>
      <c r="G466" s="363" t="s">
        <v>1429</v>
      </c>
      <c r="H466" s="363" t="s">
        <v>3704</v>
      </c>
      <c r="I466" s="414" t="s">
        <v>3997</v>
      </c>
      <c r="J466" s="364" t="s">
        <v>1051</v>
      </c>
      <c r="K466" s="365" t="s">
        <v>2846</v>
      </c>
      <c r="L466" s="398" t="s">
        <v>2225</v>
      </c>
      <c r="N466" s="464">
        <f>[1]pdc2019!$N466</f>
        <v>735572</v>
      </c>
      <c r="O466" s="464">
        <f>[1]pdc2019!$O466</f>
        <v>921851</v>
      </c>
      <c r="P466" s="464">
        <f>[1]pdc2019!$P466</f>
        <v>921851</v>
      </c>
      <c r="Q466" s="464">
        <f>[1]pdc2019!$V466</f>
        <v>921851</v>
      </c>
      <c r="R466" s="464">
        <f>[1]pdc2019!$AB466</f>
        <v>921851</v>
      </c>
      <c r="S466" s="464">
        <f>[1]pdc2019!$AE466</f>
        <v>921851</v>
      </c>
      <c r="T466" s="507">
        <f t="shared" si="38"/>
        <v>186279</v>
      </c>
      <c r="U466" s="505">
        <f t="shared" si="39"/>
        <v>0.25324373412799833</v>
      </c>
      <c r="V466" s="507">
        <f t="shared" si="36"/>
        <v>0</v>
      </c>
      <c r="W466" s="505">
        <f t="shared" si="37"/>
        <v>0</v>
      </c>
      <c r="X466" s="507">
        <f t="shared" si="40"/>
        <v>0</v>
      </c>
      <c r="Y466" s="505">
        <f t="shared" si="41"/>
        <v>0</v>
      </c>
      <c r="AA466" s="508"/>
      <c r="AB466" s="508"/>
      <c r="AC466" s="508"/>
      <c r="AD466" s="508"/>
      <c r="AE466" s="508"/>
      <c r="AF466" s="508"/>
      <c r="AG466" s="508"/>
      <c r="AH466" s="508"/>
      <c r="AI466" s="508"/>
      <c r="AJ466" s="508"/>
      <c r="AK466" s="508"/>
    </row>
    <row r="467" spans="1:37" ht="31.5">
      <c r="A467" s="381" t="s">
        <v>1539</v>
      </c>
      <c r="B467" s="412" t="s">
        <v>2218</v>
      </c>
      <c r="C467" s="413" t="s">
        <v>2606</v>
      </c>
      <c r="D467" s="413" t="s">
        <v>1390</v>
      </c>
      <c r="E467" s="366" t="s">
        <v>4048</v>
      </c>
      <c r="F467" s="366" t="s">
        <v>4049</v>
      </c>
      <c r="G467" s="363" t="s">
        <v>564</v>
      </c>
      <c r="H467" s="363" t="s">
        <v>3694</v>
      </c>
      <c r="I467" s="414" t="s">
        <v>3976</v>
      </c>
      <c r="J467" s="364" t="s">
        <v>996</v>
      </c>
      <c r="K467" s="365" t="s">
        <v>2844</v>
      </c>
      <c r="L467" s="398" t="s">
        <v>2225</v>
      </c>
      <c r="N467" s="464">
        <f>[1]pdc2019!$N467</f>
        <v>2268493.7999999998</v>
      </c>
      <c r="O467" s="464">
        <f>[1]pdc2019!$O467</f>
        <v>3133794</v>
      </c>
      <c r="P467" s="464">
        <f>[1]pdc2019!$P467</f>
        <v>5303262</v>
      </c>
      <c r="Q467" s="464">
        <f>[1]pdc2019!$V467</f>
        <v>5303262</v>
      </c>
      <c r="R467" s="464">
        <f>[1]pdc2019!$AB467</f>
        <v>5303262</v>
      </c>
      <c r="S467" s="464">
        <f>[1]pdc2019!$AE467</f>
        <v>5303262</v>
      </c>
      <c r="T467" s="507">
        <f t="shared" si="38"/>
        <v>3034768.2</v>
      </c>
      <c r="U467" s="505">
        <f t="shared" si="39"/>
        <v>1.3377899467920082</v>
      </c>
      <c r="V467" s="507">
        <f t="shared" si="36"/>
        <v>2169468</v>
      </c>
      <c r="W467" s="505">
        <f t="shared" si="37"/>
        <v>0.6922816241271762</v>
      </c>
      <c r="X467" s="507">
        <f t="shared" si="40"/>
        <v>0</v>
      </c>
      <c r="Y467" s="505">
        <f t="shared" si="41"/>
        <v>0</v>
      </c>
      <c r="AA467" s="508"/>
      <c r="AB467" s="508"/>
      <c r="AC467" s="508"/>
      <c r="AD467" s="508"/>
      <c r="AE467" s="508"/>
      <c r="AF467" s="508"/>
      <c r="AG467" s="508"/>
      <c r="AH467" s="508"/>
      <c r="AI467" s="508"/>
      <c r="AJ467" s="508"/>
      <c r="AK467" s="508"/>
    </row>
    <row r="468" spans="1:37" ht="31.5">
      <c r="A468" s="381" t="s">
        <v>3107</v>
      </c>
      <c r="B468" s="412" t="s">
        <v>2218</v>
      </c>
      <c r="C468" s="413" t="s">
        <v>2606</v>
      </c>
      <c r="D468" s="413" t="s">
        <v>1358</v>
      </c>
      <c r="E468" s="366" t="s">
        <v>4050</v>
      </c>
      <c r="F468" s="366" t="s">
        <v>4051</v>
      </c>
      <c r="G468" s="363" t="s">
        <v>567</v>
      </c>
      <c r="H468" s="363" t="s">
        <v>3696</v>
      </c>
      <c r="I468" s="414" t="s">
        <v>3979</v>
      </c>
      <c r="J468" s="364" t="s">
        <v>996</v>
      </c>
      <c r="K468" s="365" t="s">
        <v>2844</v>
      </c>
      <c r="L468" s="398" t="s">
        <v>2225</v>
      </c>
      <c r="N468" s="464">
        <f>[1]pdc2019!$N468</f>
        <v>762467.81</v>
      </c>
      <c r="O468" s="464">
        <f>[1]pdc2019!$O468</f>
        <v>948425</v>
      </c>
      <c r="P468" s="464">
        <f>[1]pdc2019!$P468</f>
        <v>1436929</v>
      </c>
      <c r="Q468" s="464">
        <f>[1]pdc2019!$V468</f>
        <v>1436929</v>
      </c>
      <c r="R468" s="464">
        <f>[1]pdc2019!$AB468</f>
        <v>1436929</v>
      </c>
      <c r="S468" s="464">
        <f>[1]pdc2019!$AE468</f>
        <v>1436929</v>
      </c>
      <c r="T468" s="507">
        <f t="shared" si="38"/>
        <v>674461.19</v>
      </c>
      <c r="U468" s="505">
        <f t="shared" si="39"/>
        <v>0.88457660920793479</v>
      </c>
      <c r="V468" s="507">
        <f t="shared" si="36"/>
        <v>488504</v>
      </c>
      <c r="W468" s="505">
        <f t="shared" si="37"/>
        <v>0.51506866647336369</v>
      </c>
      <c r="X468" s="507">
        <f t="shared" si="40"/>
        <v>0</v>
      </c>
      <c r="Y468" s="505">
        <f t="shared" si="41"/>
        <v>0</v>
      </c>
      <c r="AA468" s="508"/>
      <c r="AB468" s="508"/>
      <c r="AC468" s="508"/>
      <c r="AD468" s="508"/>
      <c r="AE468" s="508"/>
      <c r="AF468" s="508"/>
      <c r="AG468" s="508"/>
      <c r="AH468" s="508"/>
      <c r="AI468" s="508"/>
      <c r="AJ468" s="508"/>
      <c r="AK468" s="508"/>
    </row>
    <row r="469" spans="1:37" ht="31.5">
      <c r="A469" s="381" t="s">
        <v>1540</v>
      </c>
      <c r="B469" s="412" t="s">
        <v>2218</v>
      </c>
      <c r="C469" s="413" t="s">
        <v>2606</v>
      </c>
      <c r="D469" s="413" t="s">
        <v>1541</v>
      </c>
      <c r="E469" s="366" t="s">
        <v>4052</v>
      </c>
      <c r="F469" s="366" t="s">
        <v>4053</v>
      </c>
      <c r="G469" s="363" t="s">
        <v>573</v>
      </c>
      <c r="H469" s="363" t="s">
        <v>3698</v>
      </c>
      <c r="I469" s="414" t="s">
        <v>3986</v>
      </c>
      <c r="J469" s="364" t="s">
        <v>1019</v>
      </c>
      <c r="K469" s="365" t="s">
        <v>2845</v>
      </c>
      <c r="L469" s="398" t="s">
        <v>2225</v>
      </c>
      <c r="N469" s="464">
        <f>[1]pdc2019!$N469</f>
        <v>519865.61</v>
      </c>
      <c r="O469" s="464">
        <f>[1]pdc2019!$O469</f>
        <v>621887</v>
      </c>
      <c r="P469" s="464">
        <f>[1]pdc2019!$P469</f>
        <v>923387</v>
      </c>
      <c r="Q469" s="464">
        <f>[1]pdc2019!$V469</f>
        <v>923387</v>
      </c>
      <c r="R469" s="464">
        <f>[1]pdc2019!$AB469</f>
        <v>923387</v>
      </c>
      <c r="S469" s="464">
        <f>[1]pdc2019!$AE469</f>
        <v>923387</v>
      </c>
      <c r="T469" s="507">
        <f t="shared" si="38"/>
        <v>403521.39</v>
      </c>
      <c r="U469" s="505">
        <f t="shared" si="39"/>
        <v>0.77620327684302881</v>
      </c>
      <c r="V469" s="507">
        <f t="shared" ref="V469:V532" si="42">IF(O469="","",Q469-O469)</f>
        <v>301500</v>
      </c>
      <c r="W469" s="505">
        <f t="shared" ref="W469:W532" si="43">IF(O469=0,"",V469/O469)</f>
        <v>0.48481476538342172</v>
      </c>
      <c r="X469" s="507">
        <f t="shared" si="40"/>
        <v>0</v>
      </c>
      <c r="Y469" s="505">
        <f t="shared" si="41"/>
        <v>0</v>
      </c>
      <c r="AA469" s="508"/>
      <c r="AB469" s="508"/>
      <c r="AC469" s="508"/>
      <c r="AD469" s="508"/>
      <c r="AE469" s="508"/>
      <c r="AF469" s="508"/>
      <c r="AG469" s="508"/>
      <c r="AH469" s="508"/>
      <c r="AI469" s="508"/>
      <c r="AJ469" s="508"/>
      <c r="AK469" s="508"/>
    </row>
    <row r="470" spans="1:37" ht="31.5">
      <c r="A470" s="381" t="s">
        <v>3108</v>
      </c>
      <c r="B470" s="412" t="s">
        <v>2218</v>
      </c>
      <c r="C470" s="413" t="s">
        <v>2606</v>
      </c>
      <c r="D470" s="413" t="s">
        <v>3109</v>
      </c>
      <c r="E470" s="366" t="s">
        <v>4054</v>
      </c>
      <c r="F470" s="366" t="s">
        <v>4055</v>
      </c>
      <c r="G470" s="363" t="s">
        <v>575</v>
      </c>
      <c r="H470" s="363" t="s">
        <v>3700</v>
      </c>
      <c r="I470" s="414" t="s">
        <v>3989</v>
      </c>
      <c r="J470" s="364" t="s">
        <v>1019</v>
      </c>
      <c r="K470" s="365" t="s">
        <v>2845</v>
      </c>
      <c r="L470" s="398" t="s">
        <v>2225</v>
      </c>
      <c r="N470" s="464">
        <f>[1]pdc2019!$N470</f>
        <v>61692.9</v>
      </c>
      <c r="O470" s="464">
        <f>[1]pdc2019!$O470</f>
        <v>46927</v>
      </c>
      <c r="P470" s="464">
        <f>[1]pdc2019!$P470</f>
        <v>69941</v>
      </c>
      <c r="Q470" s="464">
        <f>[1]pdc2019!$V470</f>
        <v>69941</v>
      </c>
      <c r="R470" s="464">
        <f>[1]pdc2019!$AB470</f>
        <v>69941</v>
      </c>
      <c r="S470" s="464">
        <f>[1]pdc2019!$AE470</f>
        <v>69941</v>
      </c>
      <c r="T470" s="507">
        <f t="shared" si="38"/>
        <v>8248.0999999999985</v>
      </c>
      <c r="U470" s="505">
        <f t="shared" si="39"/>
        <v>0.13369609793023182</v>
      </c>
      <c r="V470" s="507">
        <f t="shared" si="42"/>
        <v>23014</v>
      </c>
      <c r="W470" s="505">
        <f t="shared" si="43"/>
        <v>0.49042129264602469</v>
      </c>
      <c r="X470" s="507">
        <f t="shared" si="40"/>
        <v>0</v>
      </c>
      <c r="Y470" s="505">
        <f t="shared" si="41"/>
        <v>0</v>
      </c>
      <c r="AA470" s="508"/>
      <c r="AB470" s="508"/>
      <c r="AC470" s="508"/>
      <c r="AD470" s="508"/>
      <c r="AE470" s="508"/>
      <c r="AF470" s="508"/>
      <c r="AG470" s="508"/>
      <c r="AH470" s="508"/>
      <c r="AI470" s="508"/>
      <c r="AJ470" s="508"/>
      <c r="AK470" s="508"/>
    </row>
    <row r="471" spans="1:37" ht="31.5">
      <c r="A471" s="381" t="s">
        <v>1542</v>
      </c>
      <c r="B471" s="412" t="s">
        <v>2218</v>
      </c>
      <c r="C471" s="413" t="s">
        <v>2606</v>
      </c>
      <c r="D471" s="413" t="s">
        <v>1391</v>
      </c>
      <c r="E471" s="366" t="s">
        <v>4056</v>
      </c>
      <c r="F471" s="366" t="s">
        <v>5374</v>
      </c>
      <c r="G471" s="363" t="s">
        <v>581</v>
      </c>
      <c r="H471" s="363" t="s">
        <v>3702</v>
      </c>
      <c r="I471" s="414" t="s">
        <v>3995</v>
      </c>
      <c r="J471" s="364" t="s">
        <v>1051</v>
      </c>
      <c r="K471" s="365" t="s">
        <v>2846</v>
      </c>
      <c r="L471" s="398" t="s">
        <v>2225</v>
      </c>
      <c r="N471" s="464">
        <f>[1]pdc2019!$N471</f>
        <v>2765237.74</v>
      </c>
      <c r="O471" s="464">
        <f>[1]pdc2019!$O471</f>
        <v>882996.76</v>
      </c>
      <c r="P471" s="464">
        <f>[1]pdc2019!$P471</f>
        <v>4305900</v>
      </c>
      <c r="Q471" s="464">
        <f>[1]pdc2019!$V471</f>
        <v>4305900</v>
      </c>
      <c r="R471" s="464">
        <f>[1]pdc2019!$AB471</f>
        <v>4305900</v>
      </c>
      <c r="S471" s="464">
        <f>[1]pdc2019!$AE471</f>
        <v>4305900</v>
      </c>
      <c r="T471" s="507">
        <f t="shared" si="38"/>
        <v>1540662.2599999998</v>
      </c>
      <c r="U471" s="505">
        <f t="shared" si="39"/>
        <v>0.5571536355496145</v>
      </c>
      <c r="V471" s="507">
        <f t="shared" si="42"/>
        <v>3422903.24</v>
      </c>
      <c r="W471" s="505">
        <f t="shared" si="43"/>
        <v>3.8764618343559949</v>
      </c>
      <c r="X471" s="507">
        <f t="shared" si="40"/>
        <v>0</v>
      </c>
      <c r="Y471" s="505">
        <f t="shared" si="41"/>
        <v>0</v>
      </c>
      <c r="AA471" s="508"/>
      <c r="AB471" s="508"/>
      <c r="AC471" s="508"/>
      <c r="AD471" s="508"/>
      <c r="AE471" s="508"/>
      <c r="AF471" s="508"/>
      <c r="AG471" s="508"/>
      <c r="AH471" s="508"/>
      <c r="AI471" s="508"/>
      <c r="AJ471" s="508"/>
      <c r="AK471" s="508"/>
    </row>
    <row r="472" spans="1:37" ht="31.5">
      <c r="A472" s="381" t="s">
        <v>3110</v>
      </c>
      <c r="B472" s="412" t="s">
        <v>2218</v>
      </c>
      <c r="C472" s="413" t="s">
        <v>2606</v>
      </c>
      <c r="D472" s="413" t="s">
        <v>3044</v>
      </c>
      <c r="E472" s="366" t="s">
        <v>4057</v>
      </c>
      <c r="F472" s="366" t="s">
        <v>4058</v>
      </c>
      <c r="G472" s="363" t="s">
        <v>1429</v>
      </c>
      <c r="H472" s="363" t="s">
        <v>3704</v>
      </c>
      <c r="I472" s="414" t="s">
        <v>3997</v>
      </c>
      <c r="J472" s="364" t="s">
        <v>1051</v>
      </c>
      <c r="K472" s="365" t="s">
        <v>2846</v>
      </c>
      <c r="L472" s="398" t="s">
        <v>2225</v>
      </c>
      <c r="N472" s="464">
        <f>[1]pdc2019!$N472</f>
        <v>404762.59</v>
      </c>
      <c r="O472" s="464">
        <f>[1]pdc2019!$O472</f>
        <v>94481.84</v>
      </c>
      <c r="P472" s="464">
        <f>[1]pdc2019!$P472</f>
        <v>538211</v>
      </c>
      <c r="Q472" s="464">
        <f>[1]pdc2019!$V472</f>
        <v>538211</v>
      </c>
      <c r="R472" s="464">
        <f>[1]pdc2019!$AB472</f>
        <v>538211</v>
      </c>
      <c r="S472" s="464">
        <f>[1]pdc2019!$AE472</f>
        <v>538211</v>
      </c>
      <c r="T472" s="507">
        <f t="shared" si="38"/>
        <v>133448.40999999997</v>
      </c>
      <c r="U472" s="505">
        <f t="shared" si="39"/>
        <v>0.32969551360959509</v>
      </c>
      <c r="V472" s="507">
        <f t="shared" si="42"/>
        <v>443729.16000000003</v>
      </c>
      <c r="W472" s="505">
        <f t="shared" si="43"/>
        <v>4.6964491800752404</v>
      </c>
      <c r="X472" s="507">
        <f t="shared" si="40"/>
        <v>0</v>
      </c>
      <c r="Y472" s="505">
        <f t="shared" si="41"/>
        <v>0</v>
      </c>
      <c r="AA472" s="508"/>
      <c r="AB472" s="508"/>
      <c r="AC472" s="508"/>
      <c r="AD472" s="508"/>
      <c r="AE472" s="508"/>
      <c r="AF472" s="508"/>
      <c r="AG472" s="508"/>
      <c r="AH472" s="508"/>
      <c r="AI472" s="508"/>
      <c r="AJ472" s="508"/>
      <c r="AK472" s="508"/>
    </row>
    <row r="473" spans="1:37" ht="31.5">
      <c r="A473" s="381" t="s">
        <v>1543</v>
      </c>
      <c r="B473" s="412" t="s">
        <v>2218</v>
      </c>
      <c r="C473" s="413" t="s">
        <v>2606</v>
      </c>
      <c r="D473" s="413" t="s">
        <v>1544</v>
      </c>
      <c r="E473" s="366" t="s">
        <v>4059</v>
      </c>
      <c r="F473" s="366" t="s">
        <v>4060</v>
      </c>
      <c r="G473" s="363" t="s">
        <v>564</v>
      </c>
      <c r="H473" s="363" t="s">
        <v>3694</v>
      </c>
      <c r="I473" s="414" t="s">
        <v>3976</v>
      </c>
      <c r="J473" s="364" t="s">
        <v>996</v>
      </c>
      <c r="K473" s="365" t="s">
        <v>2844</v>
      </c>
      <c r="L473" s="398" t="s">
        <v>2225</v>
      </c>
      <c r="N473" s="464">
        <f>[1]pdc2019!$N473</f>
        <v>1100000</v>
      </c>
      <c r="O473" s="464">
        <f>[1]pdc2019!$O473</f>
        <v>0</v>
      </c>
      <c r="P473" s="464">
        <f>[1]pdc2019!$P473</f>
        <v>67500</v>
      </c>
      <c r="Q473" s="464">
        <f>[1]pdc2019!$V473</f>
        <v>67500</v>
      </c>
      <c r="R473" s="464">
        <f>[1]pdc2019!$AB473</f>
        <v>0</v>
      </c>
      <c r="S473" s="464">
        <f>[1]pdc2019!$AE473</f>
        <v>0</v>
      </c>
      <c r="T473" s="507">
        <f t="shared" si="38"/>
        <v>-1032500</v>
      </c>
      <c r="U473" s="505">
        <f t="shared" si="39"/>
        <v>-0.9386363636363636</v>
      </c>
      <c r="V473" s="507">
        <f t="shared" si="42"/>
        <v>67500</v>
      </c>
      <c r="W473" s="505" t="str">
        <f t="shared" si="43"/>
        <v/>
      </c>
      <c r="X473" s="507">
        <f t="shared" si="40"/>
        <v>0</v>
      </c>
      <c r="Y473" s="505">
        <f t="shared" si="41"/>
        <v>0</v>
      </c>
      <c r="AA473" s="508"/>
      <c r="AB473" s="508"/>
      <c r="AC473" s="508"/>
      <c r="AD473" s="508"/>
      <c r="AE473" s="508"/>
      <c r="AF473" s="508"/>
      <c r="AG473" s="508"/>
      <c r="AH473" s="508"/>
      <c r="AI473" s="508"/>
      <c r="AJ473" s="508"/>
      <c r="AK473" s="508"/>
    </row>
    <row r="474" spans="1:37" ht="31.5">
      <c r="A474" s="381" t="s">
        <v>2545</v>
      </c>
      <c r="B474" s="412" t="s">
        <v>2218</v>
      </c>
      <c r="C474" s="413" t="s">
        <v>2606</v>
      </c>
      <c r="D474" s="413" t="s">
        <v>2546</v>
      </c>
      <c r="E474" s="366" t="s">
        <v>4061</v>
      </c>
      <c r="F474" s="366" t="s">
        <v>4062</v>
      </c>
      <c r="G474" s="363" t="s">
        <v>567</v>
      </c>
      <c r="H474" s="363" t="s">
        <v>3696</v>
      </c>
      <c r="I474" s="414" t="s">
        <v>3979</v>
      </c>
      <c r="J474" s="364" t="s">
        <v>996</v>
      </c>
      <c r="K474" s="365" t="s">
        <v>2844</v>
      </c>
      <c r="L474" s="398" t="s">
        <v>2225</v>
      </c>
      <c r="N474" s="464">
        <f>[1]pdc2019!$N474</f>
        <v>228370</v>
      </c>
      <c r="O474" s="464">
        <f>[1]pdc2019!$O474</f>
        <v>122226</v>
      </c>
      <c r="P474" s="464">
        <f>[1]pdc2019!$P474</f>
        <v>67500</v>
      </c>
      <c r="Q474" s="464">
        <f>[1]pdc2019!$V474</f>
        <v>67500</v>
      </c>
      <c r="R474" s="464">
        <f>[1]pdc2019!$AB474</f>
        <v>0</v>
      </c>
      <c r="S474" s="464">
        <f>[1]pdc2019!$AE474</f>
        <v>0</v>
      </c>
      <c r="T474" s="507">
        <f t="shared" si="38"/>
        <v>-160870</v>
      </c>
      <c r="U474" s="505">
        <f t="shared" si="39"/>
        <v>-0.70442702631694176</v>
      </c>
      <c r="V474" s="507">
        <f t="shared" si="42"/>
        <v>-54726</v>
      </c>
      <c r="W474" s="505">
        <f t="shared" si="43"/>
        <v>-0.44774434244759709</v>
      </c>
      <c r="X474" s="507">
        <f t="shared" si="40"/>
        <v>0</v>
      </c>
      <c r="Y474" s="505">
        <f t="shared" si="41"/>
        <v>0</v>
      </c>
      <c r="AA474" s="508"/>
      <c r="AB474" s="508"/>
      <c r="AC474" s="508"/>
      <c r="AD474" s="508"/>
      <c r="AE474" s="508"/>
      <c r="AF474" s="508"/>
      <c r="AG474" s="508"/>
      <c r="AH474" s="508"/>
      <c r="AI474" s="508"/>
      <c r="AJ474" s="508"/>
      <c r="AK474" s="508"/>
    </row>
    <row r="475" spans="1:37" ht="31.5">
      <c r="A475" s="381" t="s">
        <v>1545</v>
      </c>
      <c r="B475" s="412" t="s">
        <v>2218</v>
      </c>
      <c r="C475" s="413" t="s">
        <v>2606</v>
      </c>
      <c r="D475" s="413" t="s">
        <v>2269</v>
      </c>
      <c r="E475" s="366" t="s">
        <v>4063</v>
      </c>
      <c r="F475" s="366" t="s">
        <v>5375</v>
      </c>
      <c r="G475" s="363" t="s">
        <v>573</v>
      </c>
      <c r="H475" s="363" t="s">
        <v>3698</v>
      </c>
      <c r="I475" s="414" t="s">
        <v>3986</v>
      </c>
      <c r="J475" s="364" t="s">
        <v>1019</v>
      </c>
      <c r="K475" s="365" t="s">
        <v>2845</v>
      </c>
      <c r="L475" s="398" t="s">
        <v>2225</v>
      </c>
      <c r="N475" s="464">
        <f>[1]pdc2019!$N475</f>
        <v>520000</v>
      </c>
      <c r="O475" s="464">
        <f>[1]pdc2019!$O475</f>
        <v>638741</v>
      </c>
      <c r="P475" s="464">
        <f>[1]pdc2019!$P475</f>
        <v>27000</v>
      </c>
      <c r="Q475" s="464">
        <f>[1]pdc2019!$V475</f>
        <v>27000</v>
      </c>
      <c r="R475" s="464">
        <f>[1]pdc2019!$AB475</f>
        <v>0</v>
      </c>
      <c r="S475" s="464">
        <f>[1]pdc2019!$AE475</f>
        <v>0</v>
      </c>
      <c r="T475" s="507">
        <f t="shared" si="38"/>
        <v>-493000</v>
      </c>
      <c r="U475" s="505">
        <f t="shared" si="39"/>
        <v>-0.94807692307692304</v>
      </c>
      <c r="V475" s="507">
        <f t="shared" si="42"/>
        <v>-611741</v>
      </c>
      <c r="W475" s="505">
        <f t="shared" si="43"/>
        <v>-0.95772934569723878</v>
      </c>
      <c r="X475" s="507">
        <f t="shared" si="40"/>
        <v>0</v>
      </c>
      <c r="Y475" s="505">
        <f t="shared" si="41"/>
        <v>0</v>
      </c>
      <c r="AA475" s="508"/>
      <c r="AB475" s="508"/>
      <c r="AC475" s="508"/>
      <c r="AD475" s="508"/>
      <c r="AE475" s="508"/>
      <c r="AF475" s="508"/>
      <c r="AG475" s="508"/>
      <c r="AH475" s="508"/>
      <c r="AI475" s="508"/>
      <c r="AJ475" s="508"/>
      <c r="AK475" s="508"/>
    </row>
    <row r="476" spans="1:37" ht="31.5">
      <c r="A476" s="381" t="s">
        <v>2547</v>
      </c>
      <c r="B476" s="412" t="s">
        <v>2218</v>
      </c>
      <c r="C476" s="413" t="s">
        <v>2606</v>
      </c>
      <c r="D476" s="413" t="s">
        <v>2608</v>
      </c>
      <c r="E476" s="366" t="s">
        <v>4064</v>
      </c>
      <c r="F476" s="366" t="s">
        <v>4065</v>
      </c>
      <c r="G476" s="363" t="s">
        <v>575</v>
      </c>
      <c r="H476" s="363" t="s">
        <v>3700</v>
      </c>
      <c r="I476" s="414" t="s">
        <v>3989</v>
      </c>
      <c r="J476" s="364" t="s">
        <v>1019</v>
      </c>
      <c r="K476" s="365" t="s">
        <v>2845</v>
      </c>
      <c r="L476" s="398" t="s">
        <v>2225</v>
      </c>
      <c r="N476" s="464">
        <f>[1]pdc2019!$N476</f>
        <v>109572.4</v>
      </c>
      <c r="O476" s="464">
        <f>[1]pdc2019!$O476</f>
        <v>43601</v>
      </c>
      <c r="P476" s="464">
        <f>[1]pdc2019!$P476</f>
        <v>20250</v>
      </c>
      <c r="Q476" s="464">
        <f>[1]pdc2019!$V476</f>
        <v>20250</v>
      </c>
      <c r="R476" s="464">
        <f>[1]pdc2019!$AB476</f>
        <v>0</v>
      </c>
      <c r="S476" s="464">
        <f>[1]pdc2019!$AE476</f>
        <v>0</v>
      </c>
      <c r="T476" s="507">
        <f t="shared" si="38"/>
        <v>-89322.4</v>
      </c>
      <c r="U476" s="505">
        <f t="shared" si="39"/>
        <v>-0.81519068670577621</v>
      </c>
      <c r="V476" s="507">
        <f t="shared" si="42"/>
        <v>-23351</v>
      </c>
      <c r="W476" s="505">
        <f t="shared" si="43"/>
        <v>-0.53556111098369308</v>
      </c>
      <c r="X476" s="507">
        <f t="shared" si="40"/>
        <v>0</v>
      </c>
      <c r="Y476" s="505">
        <f t="shared" si="41"/>
        <v>0</v>
      </c>
      <c r="AA476" s="508"/>
      <c r="AB476" s="508"/>
      <c r="AC476" s="508"/>
      <c r="AD476" s="508"/>
      <c r="AE476" s="508"/>
      <c r="AF476" s="508"/>
      <c r="AG476" s="508"/>
      <c r="AH476" s="508"/>
      <c r="AI476" s="508"/>
      <c r="AJ476" s="508"/>
      <c r="AK476" s="508"/>
    </row>
    <row r="477" spans="1:37" ht="31.5">
      <c r="A477" s="381" t="s">
        <v>79</v>
      </c>
      <c r="B477" s="412" t="s">
        <v>2218</v>
      </c>
      <c r="C477" s="413" t="s">
        <v>2606</v>
      </c>
      <c r="D477" s="413" t="s">
        <v>80</v>
      </c>
      <c r="E477" s="366" t="s">
        <v>4066</v>
      </c>
      <c r="F477" s="366" t="s">
        <v>4067</v>
      </c>
      <c r="G477" s="363" t="s">
        <v>581</v>
      </c>
      <c r="H477" s="363" t="s">
        <v>3702</v>
      </c>
      <c r="I477" s="414" t="s">
        <v>3995</v>
      </c>
      <c r="J477" s="364" t="s">
        <v>1051</v>
      </c>
      <c r="K477" s="365" t="s">
        <v>2846</v>
      </c>
      <c r="L477" s="398" t="s">
        <v>2225</v>
      </c>
      <c r="N477" s="464">
        <f>[1]pdc2019!$N477</f>
        <v>175000</v>
      </c>
      <c r="O477" s="464">
        <f>[1]pdc2019!$O477</f>
        <v>102523</v>
      </c>
      <c r="P477" s="464">
        <f>[1]pdc2019!$P477</f>
        <v>135000</v>
      </c>
      <c r="Q477" s="464">
        <f>[1]pdc2019!$V477</f>
        <v>135000</v>
      </c>
      <c r="R477" s="464">
        <f>[1]pdc2019!$AB477</f>
        <v>0</v>
      </c>
      <c r="S477" s="464">
        <f>[1]pdc2019!$AE477</f>
        <v>0</v>
      </c>
      <c r="T477" s="507">
        <f t="shared" si="38"/>
        <v>-40000</v>
      </c>
      <c r="U477" s="505">
        <f t="shared" si="39"/>
        <v>-0.22857142857142856</v>
      </c>
      <c r="V477" s="507">
        <f t="shared" si="42"/>
        <v>32477</v>
      </c>
      <c r="W477" s="505">
        <f t="shared" si="43"/>
        <v>0.31677769866273908</v>
      </c>
      <c r="X477" s="507">
        <f t="shared" si="40"/>
        <v>0</v>
      </c>
      <c r="Y477" s="505">
        <f t="shared" si="41"/>
        <v>0</v>
      </c>
      <c r="AA477" s="508"/>
      <c r="AB477" s="508"/>
      <c r="AC477" s="508"/>
      <c r="AD477" s="508"/>
      <c r="AE477" s="508"/>
      <c r="AF477" s="508"/>
      <c r="AG477" s="508"/>
      <c r="AH477" s="508"/>
      <c r="AI477" s="508"/>
      <c r="AJ477" s="508"/>
      <c r="AK477" s="508"/>
    </row>
    <row r="478" spans="1:37" ht="31.5">
      <c r="A478" s="381" t="s">
        <v>3365</v>
      </c>
      <c r="B478" s="412" t="s">
        <v>2218</v>
      </c>
      <c r="C478" s="413" t="s">
        <v>2606</v>
      </c>
      <c r="D478" s="413" t="s">
        <v>3366</v>
      </c>
      <c r="E478" s="366" t="s">
        <v>4068</v>
      </c>
      <c r="F478" s="366" t="s">
        <v>4069</v>
      </c>
      <c r="G478" s="363" t="s">
        <v>1429</v>
      </c>
      <c r="H478" s="363" t="s">
        <v>3704</v>
      </c>
      <c r="I478" s="414" t="s">
        <v>3997</v>
      </c>
      <c r="J478" s="364" t="s">
        <v>1051</v>
      </c>
      <c r="K478" s="365" t="s">
        <v>2846</v>
      </c>
      <c r="L478" s="398" t="s">
        <v>2225</v>
      </c>
      <c r="N478" s="464">
        <f>[1]pdc2019!$N478</f>
        <v>100000</v>
      </c>
      <c r="O478" s="464">
        <f>[1]pdc2019!$O478</f>
        <v>210545</v>
      </c>
      <c r="P478" s="464">
        <f>[1]pdc2019!$P478</f>
        <v>135000</v>
      </c>
      <c r="Q478" s="464">
        <f>[1]pdc2019!$V478</f>
        <v>135000</v>
      </c>
      <c r="R478" s="464">
        <f>[1]pdc2019!$AB478</f>
        <v>0</v>
      </c>
      <c r="S478" s="464">
        <f>[1]pdc2019!$AE478</f>
        <v>0</v>
      </c>
      <c r="T478" s="507">
        <f t="shared" si="38"/>
        <v>35000</v>
      </c>
      <c r="U478" s="505">
        <f t="shared" si="39"/>
        <v>0.35</v>
      </c>
      <c r="V478" s="507">
        <f t="shared" si="42"/>
        <v>-75545</v>
      </c>
      <c r="W478" s="505">
        <f t="shared" si="43"/>
        <v>-0.35880690588710251</v>
      </c>
      <c r="X478" s="507">
        <f t="shared" si="40"/>
        <v>0</v>
      </c>
      <c r="Y478" s="505">
        <f t="shared" si="41"/>
        <v>0</v>
      </c>
      <c r="AA478" s="508"/>
      <c r="AB478" s="508"/>
      <c r="AC478" s="508"/>
      <c r="AD478" s="508"/>
      <c r="AE478" s="508"/>
      <c r="AF478" s="508"/>
      <c r="AG478" s="508"/>
      <c r="AH478" s="508"/>
      <c r="AI478" s="508"/>
      <c r="AJ478" s="508"/>
      <c r="AK478" s="508"/>
    </row>
    <row r="479" spans="1:37" ht="31.5">
      <c r="A479" s="381" t="s">
        <v>81</v>
      </c>
      <c r="B479" s="412" t="s">
        <v>2218</v>
      </c>
      <c r="C479" s="413" t="s">
        <v>2606</v>
      </c>
      <c r="D479" s="413" t="s">
        <v>82</v>
      </c>
      <c r="E479" s="366" t="s">
        <v>4070</v>
      </c>
      <c r="F479" s="366" t="s">
        <v>4071</v>
      </c>
      <c r="G479" s="363" t="s">
        <v>4810</v>
      </c>
      <c r="H479" s="363" t="s">
        <v>4919</v>
      </c>
      <c r="I479" s="414" t="s">
        <v>4920</v>
      </c>
      <c r="J479" s="364" t="s">
        <v>2869</v>
      </c>
      <c r="K479" s="365" t="s">
        <v>2701</v>
      </c>
      <c r="L479" s="398" t="s">
        <v>199</v>
      </c>
      <c r="N479" s="464">
        <f>[1]pdc2019!$N479</f>
        <v>4694586.18</v>
      </c>
      <c r="O479" s="464">
        <f>[1]pdc2019!$O479</f>
        <v>2028899.14</v>
      </c>
      <c r="P479" s="464">
        <f>[1]pdc2019!$P479</f>
        <v>0</v>
      </c>
      <c r="Q479" s="464">
        <f>[1]pdc2019!$V479</f>
        <v>4264722.6500000004</v>
      </c>
      <c r="R479" s="464">
        <f>[1]pdc2019!$AB479</f>
        <v>6285540.1500000004</v>
      </c>
      <c r="S479" s="464">
        <f>[1]pdc2019!$AE479</f>
        <v>6390268.25</v>
      </c>
      <c r="T479" s="507">
        <f t="shared" si="38"/>
        <v>-429863.52999999933</v>
      </c>
      <c r="U479" s="505">
        <f t="shared" si="39"/>
        <v>-9.1565798031638085E-2</v>
      </c>
      <c r="V479" s="507">
        <f t="shared" si="42"/>
        <v>2235823.5100000007</v>
      </c>
      <c r="W479" s="505">
        <f t="shared" si="43"/>
        <v>1.1019884951008461</v>
      </c>
      <c r="X479" s="507">
        <f t="shared" si="40"/>
        <v>4264722.6500000004</v>
      </c>
      <c r="Y479" s="505" t="str">
        <f t="shared" si="41"/>
        <v/>
      </c>
      <c r="AA479" s="508"/>
      <c r="AB479" s="508"/>
      <c r="AC479" s="508"/>
      <c r="AD479" s="508"/>
      <c r="AE479" s="508"/>
      <c r="AF479" s="508"/>
      <c r="AG479" s="508"/>
      <c r="AH479" s="508"/>
      <c r="AI479" s="508"/>
      <c r="AJ479" s="508"/>
      <c r="AK479" s="508"/>
    </row>
    <row r="480" spans="1:37" ht="31.5">
      <c r="A480" s="381" t="s">
        <v>3367</v>
      </c>
      <c r="B480" s="412" t="s">
        <v>2218</v>
      </c>
      <c r="C480" s="413" t="s">
        <v>2606</v>
      </c>
      <c r="D480" s="413" t="s">
        <v>3368</v>
      </c>
      <c r="E480" s="366" t="s">
        <v>4072</v>
      </c>
      <c r="F480" s="366" t="s">
        <v>4073</v>
      </c>
      <c r="G480" s="363" t="s">
        <v>4810</v>
      </c>
      <c r="H480" s="363" t="s">
        <v>4919</v>
      </c>
      <c r="I480" s="414" t="s">
        <v>4920</v>
      </c>
      <c r="J480" s="364" t="s">
        <v>2869</v>
      </c>
      <c r="K480" s="365" t="s">
        <v>2701</v>
      </c>
      <c r="L480" s="398" t="s">
        <v>199</v>
      </c>
      <c r="N480" s="464">
        <f>[1]pdc2019!$N480</f>
        <v>277084.92</v>
      </c>
      <c r="O480" s="464">
        <f>[1]pdc2019!$O480</f>
        <v>106925.27</v>
      </c>
      <c r="P480" s="464">
        <f>[1]pdc2019!$P480</f>
        <v>0</v>
      </c>
      <c r="Q480" s="464">
        <f>[1]pdc2019!$V480</f>
        <v>225987.57</v>
      </c>
      <c r="R480" s="464">
        <f>[1]pdc2019!$AB480</f>
        <v>333070.65000000002</v>
      </c>
      <c r="S480" s="464">
        <f>[1]pdc2019!$AE480</f>
        <v>338620.19</v>
      </c>
      <c r="T480" s="507">
        <f t="shared" si="38"/>
        <v>-51097.349999999977</v>
      </c>
      <c r="U480" s="505">
        <f t="shared" si="39"/>
        <v>-0.18441043272943175</v>
      </c>
      <c r="V480" s="507">
        <f t="shared" si="42"/>
        <v>119062.3</v>
      </c>
      <c r="W480" s="505">
        <f t="shared" si="43"/>
        <v>1.1135094631979887</v>
      </c>
      <c r="X480" s="507">
        <f t="shared" si="40"/>
        <v>225987.57</v>
      </c>
      <c r="Y480" s="505" t="str">
        <f t="shared" si="41"/>
        <v/>
      </c>
      <c r="AA480" s="508"/>
      <c r="AB480" s="508"/>
      <c r="AC480" s="508"/>
      <c r="AD480" s="508"/>
      <c r="AE480" s="508"/>
      <c r="AF480" s="508"/>
      <c r="AG480" s="508"/>
      <c r="AH480" s="508"/>
      <c r="AI480" s="508"/>
      <c r="AJ480" s="508"/>
      <c r="AK480" s="508"/>
    </row>
    <row r="481" spans="1:37" ht="42">
      <c r="A481" s="381" t="s">
        <v>83</v>
      </c>
      <c r="B481" s="412" t="s">
        <v>2218</v>
      </c>
      <c r="C481" s="413" t="s">
        <v>2606</v>
      </c>
      <c r="D481" s="413" t="s">
        <v>2115</v>
      </c>
      <c r="E481" s="366" t="s">
        <v>4074</v>
      </c>
      <c r="F481" s="366" t="s">
        <v>4075</v>
      </c>
      <c r="G481" s="363" t="s">
        <v>4810</v>
      </c>
      <c r="H481" s="363" t="s">
        <v>4919</v>
      </c>
      <c r="I481" s="414" t="s">
        <v>4920</v>
      </c>
      <c r="J481" s="364" t="s">
        <v>2869</v>
      </c>
      <c r="K481" s="365" t="s">
        <v>2701</v>
      </c>
      <c r="L481" s="398" t="s">
        <v>199</v>
      </c>
      <c r="N481" s="464">
        <f>[1]pdc2019!$N481</f>
        <v>483566.43</v>
      </c>
      <c r="O481" s="464">
        <f>[1]pdc2019!$O481</f>
        <v>239198.84</v>
      </c>
      <c r="P481" s="464">
        <f>[1]pdc2019!$P481</f>
        <v>0</v>
      </c>
      <c r="Q481" s="464">
        <f>[1]pdc2019!$V481</f>
        <v>428941.76</v>
      </c>
      <c r="R481" s="464">
        <f>[1]pdc2019!$AB481</f>
        <v>632193.66</v>
      </c>
      <c r="S481" s="464">
        <f>[1]pdc2019!$AE481</f>
        <v>642727.1100000001</v>
      </c>
      <c r="T481" s="507">
        <f t="shared" si="38"/>
        <v>-54624.669999999984</v>
      </c>
      <c r="U481" s="505">
        <f t="shared" si="39"/>
        <v>-0.11296208051497698</v>
      </c>
      <c r="V481" s="507">
        <f t="shared" si="42"/>
        <v>189742.92</v>
      </c>
      <c r="W481" s="505">
        <f t="shared" si="43"/>
        <v>0.79324347893994807</v>
      </c>
      <c r="X481" s="507">
        <f t="shared" si="40"/>
        <v>428941.76</v>
      </c>
      <c r="Y481" s="505" t="str">
        <f t="shared" si="41"/>
        <v/>
      </c>
      <c r="AA481" s="508"/>
      <c r="AB481" s="508"/>
      <c r="AC481" s="508"/>
      <c r="AD481" s="508"/>
      <c r="AE481" s="508"/>
      <c r="AF481" s="508"/>
      <c r="AG481" s="508"/>
      <c r="AH481" s="508"/>
      <c r="AI481" s="508"/>
      <c r="AJ481" s="508"/>
      <c r="AK481" s="508"/>
    </row>
    <row r="482" spans="1:37" ht="42">
      <c r="A482" s="381" t="s">
        <v>3369</v>
      </c>
      <c r="B482" s="412" t="s">
        <v>2218</v>
      </c>
      <c r="C482" s="413" t="s">
        <v>2606</v>
      </c>
      <c r="D482" s="413" t="s">
        <v>1366</v>
      </c>
      <c r="E482" s="366" t="s">
        <v>4076</v>
      </c>
      <c r="F482" s="366" t="s">
        <v>4077</v>
      </c>
      <c r="G482" s="363" t="s">
        <v>4810</v>
      </c>
      <c r="H482" s="363" t="s">
        <v>4919</v>
      </c>
      <c r="I482" s="414" t="s">
        <v>4920</v>
      </c>
      <c r="J482" s="364" t="s">
        <v>2869</v>
      </c>
      <c r="K482" s="365" t="s">
        <v>2701</v>
      </c>
      <c r="L482" s="398" t="s">
        <v>199</v>
      </c>
      <c r="N482" s="464">
        <f>[1]pdc2019!$N482</f>
        <v>10363.950000000001</v>
      </c>
      <c r="O482" s="464">
        <f>[1]pdc2019!$O482</f>
        <v>3730.67</v>
      </c>
      <c r="P482" s="464">
        <f>[1]pdc2019!$P482</f>
        <v>0</v>
      </c>
      <c r="Q482" s="464">
        <f>[1]pdc2019!$V482</f>
        <v>7868.99</v>
      </c>
      <c r="R482" s="464">
        <f>[1]pdc2019!$AB482</f>
        <v>11597.67</v>
      </c>
      <c r="S482" s="464">
        <f>[1]pdc2019!$AE482</f>
        <v>11790.91</v>
      </c>
      <c r="T482" s="507">
        <f t="shared" si="38"/>
        <v>-2494.9600000000009</v>
      </c>
      <c r="U482" s="505">
        <f t="shared" si="39"/>
        <v>-0.2407344690007189</v>
      </c>
      <c r="V482" s="507">
        <f t="shared" si="42"/>
        <v>4138.32</v>
      </c>
      <c r="W482" s="505">
        <f t="shared" si="43"/>
        <v>1.1092699166637627</v>
      </c>
      <c r="X482" s="507">
        <f t="shared" si="40"/>
        <v>7868.99</v>
      </c>
      <c r="Y482" s="505" t="str">
        <f t="shared" si="41"/>
        <v/>
      </c>
      <c r="AA482" s="508"/>
      <c r="AB482" s="508"/>
      <c r="AC482" s="508"/>
      <c r="AD482" s="508"/>
      <c r="AE482" s="508"/>
      <c r="AF482" s="508"/>
      <c r="AG482" s="508"/>
      <c r="AH482" s="508"/>
      <c r="AI482" s="508"/>
      <c r="AJ482" s="508"/>
      <c r="AK482" s="508"/>
    </row>
    <row r="483" spans="1:37" ht="31.5">
      <c r="A483" s="381" t="s">
        <v>84</v>
      </c>
      <c r="B483" s="412" t="s">
        <v>2218</v>
      </c>
      <c r="C483" s="413" t="s">
        <v>2606</v>
      </c>
      <c r="D483" s="413" t="s">
        <v>1058</v>
      </c>
      <c r="E483" s="366" t="s">
        <v>4078</v>
      </c>
      <c r="F483" s="366" t="s">
        <v>5376</v>
      </c>
      <c r="G483" s="363" t="s">
        <v>4810</v>
      </c>
      <c r="H483" s="363" t="s">
        <v>4919</v>
      </c>
      <c r="I483" s="414" t="s">
        <v>4920</v>
      </c>
      <c r="J483" s="364" t="s">
        <v>2869</v>
      </c>
      <c r="K483" s="365" t="s">
        <v>2701</v>
      </c>
      <c r="L483" s="398" t="s">
        <v>199</v>
      </c>
      <c r="N483" s="464">
        <f>[1]pdc2019!$N483</f>
        <v>7691560.8399999999</v>
      </c>
      <c r="O483" s="464">
        <f>[1]pdc2019!$O483</f>
        <v>2969763.27</v>
      </c>
      <c r="P483" s="464">
        <f>[1]pdc2019!$P483</f>
        <v>0</v>
      </c>
      <c r="Q483" s="464">
        <f>[1]pdc2019!$V483</f>
        <v>7180358.1399999997</v>
      </c>
      <c r="R483" s="464">
        <f>[1]pdc2019!$AB483</f>
        <v>10582734.949999999</v>
      </c>
      <c r="S483" s="464">
        <f>[1]pdc2019!$AE483</f>
        <v>10759061.83</v>
      </c>
      <c r="T483" s="507">
        <f t="shared" si="38"/>
        <v>-511202.70000000019</v>
      </c>
      <c r="U483" s="505">
        <f t="shared" si="39"/>
        <v>-6.6462803926803524E-2</v>
      </c>
      <c r="V483" s="507">
        <f t="shared" si="42"/>
        <v>4210594.8699999992</v>
      </c>
      <c r="W483" s="505">
        <f t="shared" si="43"/>
        <v>1.4178217208538644</v>
      </c>
      <c r="X483" s="507">
        <f t="shared" si="40"/>
        <v>7180358.1399999997</v>
      </c>
      <c r="Y483" s="505" t="str">
        <f t="shared" si="41"/>
        <v/>
      </c>
      <c r="AA483" s="508"/>
      <c r="AB483" s="508"/>
      <c r="AC483" s="508"/>
      <c r="AD483" s="508"/>
      <c r="AE483" s="508"/>
      <c r="AF483" s="508"/>
      <c r="AG483" s="508"/>
      <c r="AH483" s="508"/>
      <c r="AI483" s="508"/>
      <c r="AJ483" s="508"/>
      <c r="AK483" s="508"/>
    </row>
    <row r="484" spans="1:37" ht="31.5">
      <c r="A484" s="381" t="s">
        <v>3370</v>
      </c>
      <c r="B484" s="412" t="s">
        <v>2218</v>
      </c>
      <c r="C484" s="413" t="s">
        <v>2606</v>
      </c>
      <c r="D484" s="413" t="s">
        <v>3371</v>
      </c>
      <c r="E484" s="366" t="s">
        <v>4079</v>
      </c>
      <c r="F484" s="366" t="s">
        <v>5377</v>
      </c>
      <c r="G484" s="363" t="s">
        <v>4810</v>
      </c>
      <c r="H484" s="363" t="s">
        <v>4919</v>
      </c>
      <c r="I484" s="414" t="s">
        <v>4920</v>
      </c>
      <c r="J484" s="364" t="s">
        <v>2869</v>
      </c>
      <c r="K484" s="365" t="s">
        <v>2701</v>
      </c>
      <c r="L484" s="398" t="s">
        <v>199</v>
      </c>
      <c r="N484" s="464">
        <f>[1]pdc2019!$N484</f>
        <v>121917.08</v>
      </c>
      <c r="O484" s="464">
        <f>[1]pdc2019!$O484</f>
        <v>61861.37</v>
      </c>
      <c r="P484" s="464">
        <f>[1]pdc2019!$P484</f>
        <v>0</v>
      </c>
      <c r="Q484" s="464">
        <f>[1]pdc2019!$V484</f>
        <v>100531.13</v>
      </c>
      <c r="R484" s="464">
        <f>[1]pdc2019!$AB484</f>
        <v>148167.29999999999</v>
      </c>
      <c r="S484" s="464">
        <f>[1]pdc2019!$AE484</f>
        <v>150636.03</v>
      </c>
      <c r="T484" s="507">
        <f t="shared" si="38"/>
        <v>-21385.949999999997</v>
      </c>
      <c r="U484" s="505">
        <f t="shared" si="39"/>
        <v>-0.17541389606772076</v>
      </c>
      <c r="V484" s="507">
        <f t="shared" si="42"/>
        <v>38669.760000000002</v>
      </c>
      <c r="W484" s="505">
        <f t="shared" si="43"/>
        <v>0.62510351775267825</v>
      </c>
      <c r="X484" s="507">
        <f t="shared" si="40"/>
        <v>100531.13</v>
      </c>
      <c r="Y484" s="505" t="str">
        <f t="shared" si="41"/>
        <v/>
      </c>
      <c r="AA484" s="508"/>
      <c r="AB484" s="508"/>
      <c r="AC484" s="508"/>
      <c r="AD484" s="508"/>
      <c r="AE484" s="508"/>
      <c r="AF484" s="508"/>
      <c r="AG484" s="508"/>
      <c r="AH484" s="508"/>
      <c r="AI484" s="508"/>
      <c r="AJ484" s="508"/>
      <c r="AK484" s="508"/>
    </row>
    <row r="485" spans="1:37" ht="21">
      <c r="A485" s="399" t="s">
        <v>1546</v>
      </c>
      <c r="B485" s="400" t="s">
        <v>1547</v>
      </c>
      <c r="C485" s="401" t="s">
        <v>3139</v>
      </c>
      <c r="D485" s="401" t="s">
        <v>3140</v>
      </c>
      <c r="E485" s="358" t="s">
        <v>1549</v>
      </c>
      <c r="F485" s="358" t="s">
        <v>1548</v>
      </c>
      <c r="G485" s="359"/>
      <c r="H485" s="359"/>
      <c r="I485" s="402"/>
      <c r="J485" s="360"/>
      <c r="K485" s="361"/>
      <c r="L485" s="403"/>
      <c r="N485" s="464">
        <f>[1]pdc2019!$N485</f>
        <v>0</v>
      </c>
      <c r="O485" s="464">
        <f>[1]pdc2019!$O485</f>
        <v>0</v>
      </c>
      <c r="P485" s="464">
        <f>[1]pdc2019!$P485</f>
        <v>0</v>
      </c>
      <c r="Q485" s="464">
        <f>[1]pdc2019!$V485</f>
        <v>0</v>
      </c>
      <c r="R485" s="464">
        <f>[1]pdc2019!$AB485</f>
        <v>0</v>
      </c>
      <c r="S485" s="464">
        <f>[1]pdc2019!$AE485</f>
        <v>0</v>
      </c>
      <c r="T485" s="507">
        <f t="shared" si="38"/>
        <v>0</v>
      </c>
      <c r="U485" s="505" t="str">
        <f t="shared" si="39"/>
        <v/>
      </c>
      <c r="V485" s="507">
        <f t="shared" si="42"/>
        <v>0</v>
      </c>
      <c r="W485" s="505" t="str">
        <f t="shared" si="43"/>
        <v/>
      </c>
      <c r="X485" s="507">
        <f t="shared" si="40"/>
        <v>0</v>
      </c>
      <c r="Y485" s="505" t="str">
        <f t="shared" si="41"/>
        <v/>
      </c>
      <c r="AA485" s="508"/>
      <c r="AB485" s="508"/>
      <c r="AC485" s="508"/>
      <c r="AD485" s="508"/>
      <c r="AE485" s="508"/>
      <c r="AF485" s="508"/>
      <c r="AG485" s="508"/>
      <c r="AH485" s="508"/>
      <c r="AI485" s="508"/>
      <c r="AJ485" s="508"/>
      <c r="AK485" s="508"/>
    </row>
    <row r="486" spans="1:37" ht="21">
      <c r="A486" s="404" t="s">
        <v>1550</v>
      </c>
      <c r="B486" s="405" t="s">
        <v>1547</v>
      </c>
      <c r="C486" s="406" t="s">
        <v>3141</v>
      </c>
      <c r="D486" s="406" t="s">
        <v>3140</v>
      </c>
      <c r="E486" s="362" t="s">
        <v>1552</v>
      </c>
      <c r="F486" s="362" t="s">
        <v>1551</v>
      </c>
      <c r="G486" s="363"/>
      <c r="H486" s="363"/>
      <c r="I486" s="414"/>
      <c r="J486" s="364"/>
      <c r="K486" s="365"/>
      <c r="N486" s="464">
        <f>[1]pdc2019!$N486</f>
        <v>0</v>
      </c>
      <c r="O486" s="464">
        <f>[1]pdc2019!$O486</f>
        <v>0</v>
      </c>
      <c r="P486" s="464">
        <f>[1]pdc2019!$P486</f>
        <v>0</v>
      </c>
      <c r="Q486" s="464">
        <f>[1]pdc2019!$V486</f>
        <v>0</v>
      </c>
      <c r="R486" s="464">
        <f>[1]pdc2019!$AB486</f>
        <v>0</v>
      </c>
      <c r="S486" s="464">
        <f>[1]pdc2019!$AE486</f>
        <v>0</v>
      </c>
      <c r="T486" s="507">
        <f t="shared" si="38"/>
        <v>0</v>
      </c>
      <c r="U486" s="505" t="str">
        <f t="shared" si="39"/>
        <v/>
      </c>
      <c r="V486" s="507">
        <f t="shared" si="42"/>
        <v>0</v>
      </c>
      <c r="W486" s="505" t="str">
        <f t="shared" si="43"/>
        <v/>
      </c>
      <c r="X486" s="507">
        <f t="shared" si="40"/>
        <v>0</v>
      </c>
      <c r="Y486" s="505" t="str">
        <f t="shared" si="41"/>
        <v/>
      </c>
      <c r="AA486" s="508"/>
      <c r="AB486" s="508"/>
      <c r="AC486" s="508"/>
      <c r="AD486" s="508"/>
      <c r="AE486" s="508"/>
      <c r="AF486" s="508"/>
      <c r="AG486" s="508"/>
      <c r="AH486" s="508"/>
      <c r="AI486" s="508"/>
      <c r="AJ486" s="508"/>
      <c r="AK486" s="508"/>
    </row>
    <row r="487" spans="1:37" ht="21">
      <c r="A487" s="381" t="s">
        <v>1553</v>
      </c>
      <c r="B487" s="412" t="s">
        <v>1547</v>
      </c>
      <c r="C487" s="413" t="s">
        <v>3141</v>
      </c>
      <c r="D487" s="413" t="s">
        <v>3138</v>
      </c>
      <c r="E487" s="366" t="s">
        <v>4080</v>
      </c>
      <c r="F487" s="366" t="s">
        <v>4081</v>
      </c>
      <c r="G487" s="363" t="s">
        <v>1436</v>
      </c>
      <c r="H487" s="363" t="s">
        <v>3372</v>
      </c>
      <c r="I487" s="414" t="s">
        <v>4082</v>
      </c>
      <c r="J487" s="364" t="s">
        <v>200</v>
      </c>
      <c r="K487" s="365" t="s">
        <v>2847</v>
      </c>
      <c r="L487" s="398" t="s">
        <v>2225</v>
      </c>
      <c r="N487" s="464">
        <f>[1]pdc2019!$N487</f>
        <v>0</v>
      </c>
      <c r="O487" s="464">
        <f>[1]pdc2019!$O487</f>
        <v>0</v>
      </c>
      <c r="P487" s="464">
        <f>[1]pdc2019!$P487</f>
        <v>0</v>
      </c>
      <c r="Q487" s="464">
        <f>[1]pdc2019!$V487</f>
        <v>0</v>
      </c>
      <c r="R487" s="464">
        <f>[1]pdc2019!$AB487</f>
        <v>0</v>
      </c>
      <c r="S487" s="464">
        <f>[1]pdc2019!$AE487</f>
        <v>0</v>
      </c>
      <c r="T487" s="507">
        <f t="shared" si="38"/>
        <v>0</v>
      </c>
      <c r="U487" s="505" t="str">
        <f t="shared" si="39"/>
        <v/>
      </c>
      <c r="V487" s="507">
        <f t="shared" si="42"/>
        <v>0</v>
      </c>
      <c r="W487" s="505" t="str">
        <f t="shared" si="43"/>
        <v/>
      </c>
      <c r="X487" s="507">
        <f t="shared" si="40"/>
        <v>0</v>
      </c>
      <c r="Y487" s="505" t="str">
        <f t="shared" si="41"/>
        <v/>
      </c>
      <c r="AA487" s="508"/>
      <c r="AB487" s="508"/>
      <c r="AC487" s="508"/>
      <c r="AD487" s="508"/>
      <c r="AE487" s="508"/>
      <c r="AF487" s="508"/>
      <c r="AG487" s="508"/>
      <c r="AH487" s="508"/>
      <c r="AI487" s="508"/>
      <c r="AJ487" s="508"/>
      <c r="AK487" s="508"/>
    </row>
    <row r="488" spans="1:37" ht="21">
      <c r="A488" s="381" t="s">
        <v>3373</v>
      </c>
      <c r="B488" s="412" t="s">
        <v>1547</v>
      </c>
      <c r="C488" s="413" t="s">
        <v>3141</v>
      </c>
      <c r="D488" s="413" t="s">
        <v>2794</v>
      </c>
      <c r="E488" s="366" t="s">
        <v>4083</v>
      </c>
      <c r="F488" s="366" t="s">
        <v>4084</v>
      </c>
      <c r="G488" s="363" t="s">
        <v>1438</v>
      </c>
      <c r="H488" s="363" t="s">
        <v>3374</v>
      </c>
      <c r="I488" s="414" t="s">
        <v>4085</v>
      </c>
      <c r="J488" s="364" t="s">
        <v>200</v>
      </c>
      <c r="K488" s="365" t="s">
        <v>2847</v>
      </c>
      <c r="L488" s="398" t="s">
        <v>2225</v>
      </c>
      <c r="N488" s="464">
        <f>[1]pdc2019!$N488</f>
        <v>0</v>
      </c>
      <c r="O488" s="464">
        <f>[1]pdc2019!$O488</f>
        <v>0</v>
      </c>
      <c r="P488" s="464">
        <f>[1]pdc2019!$P488</f>
        <v>0</v>
      </c>
      <c r="Q488" s="464">
        <f>[1]pdc2019!$V488</f>
        <v>0</v>
      </c>
      <c r="R488" s="464">
        <f>[1]pdc2019!$AB488</f>
        <v>0</v>
      </c>
      <c r="S488" s="464">
        <f>[1]pdc2019!$AE488</f>
        <v>0</v>
      </c>
      <c r="T488" s="507">
        <f t="shared" si="38"/>
        <v>0</v>
      </c>
      <c r="U488" s="505" t="str">
        <f t="shared" si="39"/>
        <v/>
      </c>
      <c r="V488" s="507">
        <f t="shared" si="42"/>
        <v>0</v>
      </c>
      <c r="W488" s="505" t="str">
        <f t="shared" si="43"/>
        <v/>
      </c>
      <c r="X488" s="507">
        <f t="shared" si="40"/>
        <v>0</v>
      </c>
      <c r="Y488" s="505" t="str">
        <f t="shared" si="41"/>
        <v/>
      </c>
      <c r="AA488" s="508"/>
      <c r="AB488" s="508"/>
      <c r="AC488" s="508"/>
      <c r="AD488" s="508"/>
      <c r="AE488" s="508"/>
      <c r="AF488" s="508"/>
      <c r="AG488" s="508"/>
      <c r="AH488" s="508"/>
      <c r="AI488" s="508"/>
      <c r="AJ488" s="508"/>
      <c r="AK488" s="508"/>
    </row>
    <row r="489" spans="1:37" ht="31.5">
      <c r="A489" s="381" t="s">
        <v>1554</v>
      </c>
      <c r="B489" s="412" t="s">
        <v>1547</v>
      </c>
      <c r="C489" s="413" t="s">
        <v>3141</v>
      </c>
      <c r="D489" s="413" t="s">
        <v>3148</v>
      </c>
      <c r="E489" s="366" t="s">
        <v>4086</v>
      </c>
      <c r="F489" s="366" t="s">
        <v>4087</v>
      </c>
      <c r="G489" s="363" t="s">
        <v>1436</v>
      </c>
      <c r="H489" s="363" t="s">
        <v>3372</v>
      </c>
      <c r="I489" s="414" t="s">
        <v>4082</v>
      </c>
      <c r="J489" s="364" t="s">
        <v>200</v>
      </c>
      <c r="K489" s="365" t="s">
        <v>2847</v>
      </c>
      <c r="L489" s="398" t="s">
        <v>2225</v>
      </c>
      <c r="N489" s="464">
        <f>[1]pdc2019!$N489</f>
        <v>0</v>
      </c>
      <c r="O489" s="464">
        <f>[1]pdc2019!$O489</f>
        <v>0</v>
      </c>
      <c r="P489" s="464">
        <f>[1]pdc2019!$P489</f>
        <v>0</v>
      </c>
      <c r="Q489" s="464">
        <f>[1]pdc2019!$V489</f>
        <v>0</v>
      </c>
      <c r="R489" s="464">
        <f>[1]pdc2019!$AB489</f>
        <v>0</v>
      </c>
      <c r="S489" s="464">
        <f>[1]pdc2019!$AE489</f>
        <v>0</v>
      </c>
      <c r="T489" s="507">
        <f t="shared" si="38"/>
        <v>0</v>
      </c>
      <c r="U489" s="505" t="str">
        <f t="shared" si="39"/>
        <v/>
      </c>
      <c r="V489" s="507">
        <f t="shared" si="42"/>
        <v>0</v>
      </c>
      <c r="W489" s="505" t="str">
        <f t="shared" si="43"/>
        <v/>
      </c>
      <c r="X489" s="507">
        <f t="shared" si="40"/>
        <v>0</v>
      </c>
      <c r="Y489" s="505" t="str">
        <f t="shared" si="41"/>
        <v/>
      </c>
      <c r="AA489" s="508"/>
      <c r="AB489" s="508"/>
      <c r="AC489" s="508"/>
      <c r="AD489" s="508"/>
      <c r="AE489" s="508"/>
      <c r="AF489" s="508"/>
      <c r="AG489" s="508"/>
      <c r="AH489" s="508"/>
      <c r="AI489" s="508"/>
      <c r="AJ489" s="508"/>
      <c r="AK489" s="508"/>
    </row>
    <row r="490" spans="1:37" ht="31.5">
      <c r="A490" s="381" t="s">
        <v>3169</v>
      </c>
      <c r="B490" s="412" t="s">
        <v>1547</v>
      </c>
      <c r="C490" s="413" t="s">
        <v>3141</v>
      </c>
      <c r="D490" s="413" t="s">
        <v>1383</v>
      </c>
      <c r="E490" s="366" t="s">
        <v>4088</v>
      </c>
      <c r="F490" s="366" t="s">
        <v>4089</v>
      </c>
      <c r="G490" s="363" t="s">
        <v>1438</v>
      </c>
      <c r="H490" s="363" t="s">
        <v>3374</v>
      </c>
      <c r="I490" s="414" t="s">
        <v>4085</v>
      </c>
      <c r="J490" s="364" t="s">
        <v>200</v>
      </c>
      <c r="K490" s="365" t="s">
        <v>2847</v>
      </c>
      <c r="L490" s="398" t="s">
        <v>2225</v>
      </c>
      <c r="N490" s="464">
        <f>[1]pdc2019!$N490</f>
        <v>0</v>
      </c>
      <c r="O490" s="464">
        <f>[1]pdc2019!$O490</f>
        <v>0</v>
      </c>
      <c r="P490" s="464">
        <f>[1]pdc2019!$P490</f>
        <v>0</v>
      </c>
      <c r="Q490" s="464">
        <f>[1]pdc2019!$V490</f>
        <v>0</v>
      </c>
      <c r="R490" s="464">
        <f>[1]pdc2019!$AB490</f>
        <v>0</v>
      </c>
      <c r="S490" s="464">
        <f>[1]pdc2019!$AE490</f>
        <v>0</v>
      </c>
      <c r="T490" s="507">
        <f t="shared" si="38"/>
        <v>0</v>
      </c>
      <c r="U490" s="505" t="str">
        <f t="shared" si="39"/>
        <v/>
      </c>
      <c r="V490" s="507">
        <f t="shared" si="42"/>
        <v>0</v>
      </c>
      <c r="W490" s="505" t="str">
        <f t="shared" si="43"/>
        <v/>
      </c>
      <c r="X490" s="507">
        <f t="shared" si="40"/>
        <v>0</v>
      </c>
      <c r="Y490" s="505" t="str">
        <f t="shared" si="41"/>
        <v/>
      </c>
      <c r="AA490" s="508"/>
      <c r="AB490" s="508"/>
      <c r="AC490" s="508"/>
      <c r="AD490" s="508"/>
      <c r="AE490" s="508"/>
      <c r="AF490" s="508"/>
      <c r="AG490" s="508"/>
      <c r="AH490" s="508"/>
      <c r="AI490" s="508"/>
      <c r="AJ490" s="508"/>
      <c r="AK490" s="508"/>
    </row>
    <row r="491" spans="1:37" ht="21">
      <c r="A491" s="381" t="s">
        <v>1555</v>
      </c>
      <c r="B491" s="412" t="s">
        <v>1547</v>
      </c>
      <c r="C491" s="413" t="s">
        <v>3141</v>
      </c>
      <c r="D491" s="413" t="s">
        <v>2607</v>
      </c>
      <c r="E491" s="366" t="s">
        <v>4090</v>
      </c>
      <c r="F491" s="366" t="s">
        <v>4091</v>
      </c>
      <c r="G491" s="363" t="s">
        <v>1444</v>
      </c>
      <c r="H491" s="363" t="s">
        <v>3170</v>
      </c>
      <c r="I491" s="414" t="s">
        <v>4092</v>
      </c>
      <c r="J491" s="364" t="s">
        <v>2848</v>
      </c>
      <c r="K491" s="365" t="s">
        <v>2849</v>
      </c>
      <c r="L491" s="398" t="s">
        <v>2225</v>
      </c>
      <c r="N491" s="464">
        <f>[1]pdc2019!$N491</f>
        <v>1402137.38</v>
      </c>
      <c r="O491" s="464">
        <f>[1]pdc2019!$O491</f>
        <v>1296699</v>
      </c>
      <c r="P491" s="464">
        <f>[1]pdc2019!$P491</f>
        <v>1399561</v>
      </c>
      <c r="Q491" s="464">
        <f>[1]pdc2019!$V491</f>
        <v>1438059</v>
      </c>
      <c r="R491" s="464">
        <f>[1]pdc2019!$AB491</f>
        <v>1457721</v>
      </c>
      <c r="S491" s="464">
        <f>[1]pdc2019!$AE491</f>
        <v>1465993</v>
      </c>
      <c r="T491" s="507">
        <f t="shared" ref="T491:T554" si="44">IF(N491="","",Q491-N491)</f>
        <v>35921.620000000112</v>
      </c>
      <c r="U491" s="505">
        <f t="shared" ref="U491:U554" si="45">IF(N491=0,"",T491/N491)</f>
        <v>2.5619187186921809E-2</v>
      </c>
      <c r="V491" s="507">
        <f t="shared" si="42"/>
        <v>141360</v>
      </c>
      <c r="W491" s="505">
        <f t="shared" si="43"/>
        <v>0.10901527648282293</v>
      </c>
      <c r="X491" s="507">
        <f t="shared" ref="X491:X554" si="46">IF(P491="","",Q491-P491)</f>
        <v>38498</v>
      </c>
      <c r="Y491" s="505">
        <f t="shared" ref="Y491:Y554" si="47">IF(P491=0,"",X491/P491)</f>
        <v>2.7507196899599233E-2</v>
      </c>
      <c r="AA491" s="508"/>
      <c r="AB491" s="508"/>
      <c r="AC491" s="508"/>
      <c r="AD491" s="508"/>
      <c r="AE491" s="508"/>
      <c r="AF491" s="508"/>
      <c r="AG491" s="508"/>
      <c r="AH491" s="508"/>
      <c r="AI491" s="508"/>
      <c r="AJ491" s="508"/>
      <c r="AK491" s="508"/>
    </row>
    <row r="492" spans="1:37" ht="21">
      <c r="A492" s="381" t="s">
        <v>3171</v>
      </c>
      <c r="B492" s="412" t="s">
        <v>1547</v>
      </c>
      <c r="C492" s="413" t="s">
        <v>3141</v>
      </c>
      <c r="D492" s="413" t="s">
        <v>2795</v>
      </c>
      <c r="E492" s="366" t="s">
        <v>4093</v>
      </c>
      <c r="F492" s="366" t="s">
        <v>5378</v>
      </c>
      <c r="G492" s="363" t="s">
        <v>1446</v>
      </c>
      <c r="H492" s="363" t="s">
        <v>3172</v>
      </c>
      <c r="I492" s="414" t="s">
        <v>4094</v>
      </c>
      <c r="J492" s="364" t="s">
        <v>2848</v>
      </c>
      <c r="K492" s="365" t="s">
        <v>2849</v>
      </c>
      <c r="L492" s="398" t="s">
        <v>2225</v>
      </c>
      <c r="N492" s="464">
        <f>[1]pdc2019!$N492</f>
        <v>36779.370000000003</v>
      </c>
      <c r="O492" s="464">
        <f>[1]pdc2019!$O492</f>
        <v>4757</v>
      </c>
      <c r="P492" s="464">
        <f>[1]pdc2019!$P492</f>
        <v>78646</v>
      </c>
      <c r="Q492" s="464">
        <f>[1]pdc2019!$V492</f>
        <v>72785</v>
      </c>
      <c r="R492" s="464">
        <f>[1]pdc2019!$AB492</f>
        <v>79535</v>
      </c>
      <c r="S492" s="464">
        <f>[1]pdc2019!$AE492</f>
        <v>79535</v>
      </c>
      <c r="T492" s="507">
        <f t="shared" si="44"/>
        <v>36005.629999999997</v>
      </c>
      <c r="U492" s="505">
        <f t="shared" si="45"/>
        <v>0.97896266303637047</v>
      </c>
      <c r="V492" s="507">
        <f t="shared" si="42"/>
        <v>68028</v>
      </c>
      <c r="W492" s="505">
        <f t="shared" si="43"/>
        <v>14.300609627916755</v>
      </c>
      <c r="X492" s="507">
        <f t="shared" si="46"/>
        <v>-5861</v>
      </c>
      <c r="Y492" s="505">
        <f t="shared" si="47"/>
        <v>-7.4523815578668967E-2</v>
      </c>
      <c r="AA492" s="508"/>
      <c r="AB492" s="508"/>
      <c r="AC492" s="508"/>
      <c r="AD492" s="508"/>
      <c r="AE492" s="508"/>
      <c r="AF492" s="508"/>
      <c r="AG492" s="508"/>
      <c r="AH492" s="508"/>
      <c r="AI492" s="508"/>
      <c r="AJ492" s="508"/>
      <c r="AK492" s="508"/>
    </row>
    <row r="493" spans="1:37" ht="31.5">
      <c r="A493" s="381" t="s">
        <v>1556</v>
      </c>
      <c r="B493" s="412" t="s">
        <v>1547</v>
      </c>
      <c r="C493" s="413" t="s">
        <v>3141</v>
      </c>
      <c r="D493" s="413" t="s">
        <v>1390</v>
      </c>
      <c r="E493" s="366" t="s">
        <v>4095</v>
      </c>
      <c r="F493" s="366" t="s">
        <v>4096</v>
      </c>
      <c r="G493" s="363" t="s">
        <v>1444</v>
      </c>
      <c r="H493" s="363" t="s">
        <v>3170</v>
      </c>
      <c r="I493" s="414" t="s">
        <v>4092</v>
      </c>
      <c r="J493" s="364" t="s">
        <v>2848</v>
      </c>
      <c r="K493" s="365" t="s">
        <v>2849</v>
      </c>
      <c r="L493" s="398" t="s">
        <v>2225</v>
      </c>
      <c r="N493" s="464">
        <f>[1]pdc2019!$N493</f>
        <v>0</v>
      </c>
      <c r="O493" s="464">
        <f>[1]pdc2019!$O493</f>
        <v>0</v>
      </c>
      <c r="P493" s="464">
        <f>[1]pdc2019!$P493</f>
        <v>0</v>
      </c>
      <c r="Q493" s="464">
        <f>[1]pdc2019!$V493</f>
        <v>0</v>
      </c>
      <c r="R493" s="464">
        <f>[1]pdc2019!$AB493</f>
        <v>0</v>
      </c>
      <c r="S493" s="464">
        <f>[1]pdc2019!$AE493</f>
        <v>0</v>
      </c>
      <c r="T493" s="507">
        <f t="shared" si="44"/>
        <v>0</v>
      </c>
      <c r="U493" s="505" t="str">
        <f t="shared" si="45"/>
        <v/>
      </c>
      <c r="V493" s="507">
        <f t="shared" si="42"/>
        <v>0</v>
      </c>
      <c r="W493" s="505" t="str">
        <f t="shared" si="43"/>
        <v/>
      </c>
      <c r="X493" s="507">
        <f t="shared" si="46"/>
        <v>0</v>
      </c>
      <c r="Y493" s="505" t="str">
        <f t="shared" si="47"/>
        <v/>
      </c>
      <c r="AA493" s="508"/>
      <c r="AB493" s="508"/>
      <c r="AC493" s="508"/>
      <c r="AD493" s="508"/>
      <c r="AE493" s="508"/>
      <c r="AF493" s="508"/>
      <c r="AG493" s="508"/>
      <c r="AH493" s="508"/>
      <c r="AI493" s="508"/>
      <c r="AJ493" s="508"/>
      <c r="AK493" s="508"/>
    </row>
    <row r="494" spans="1:37" ht="31.5">
      <c r="A494" s="381" t="s">
        <v>3173</v>
      </c>
      <c r="B494" s="412" t="s">
        <v>1547</v>
      </c>
      <c r="C494" s="413" t="s">
        <v>3141</v>
      </c>
      <c r="D494" s="413" t="s">
        <v>1358</v>
      </c>
      <c r="E494" s="366" t="s">
        <v>4097</v>
      </c>
      <c r="F494" s="366" t="s">
        <v>4098</v>
      </c>
      <c r="G494" s="363" t="s">
        <v>1446</v>
      </c>
      <c r="H494" s="363" t="s">
        <v>3172</v>
      </c>
      <c r="I494" s="414" t="s">
        <v>4094</v>
      </c>
      <c r="J494" s="364" t="s">
        <v>2848</v>
      </c>
      <c r="K494" s="365" t="s">
        <v>2849</v>
      </c>
      <c r="L494" s="398" t="s">
        <v>2225</v>
      </c>
      <c r="N494" s="464">
        <f>[1]pdc2019!$N494</f>
        <v>0</v>
      </c>
      <c r="O494" s="464">
        <f>[1]pdc2019!$O494</f>
        <v>0</v>
      </c>
      <c r="P494" s="464">
        <f>[1]pdc2019!$P494</f>
        <v>0</v>
      </c>
      <c r="Q494" s="464">
        <f>[1]pdc2019!$V494</f>
        <v>0</v>
      </c>
      <c r="R494" s="464">
        <f>[1]pdc2019!$AB494</f>
        <v>0</v>
      </c>
      <c r="S494" s="464">
        <f>[1]pdc2019!$AE494</f>
        <v>0</v>
      </c>
      <c r="T494" s="507">
        <f t="shared" si="44"/>
        <v>0</v>
      </c>
      <c r="U494" s="505" t="str">
        <f t="shared" si="45"/>
        <v/>
      </c>
      <c r="V494" s="507">
        <f t="shared" si="42"/>
        <v>0</v>
      </c>
      <c r="W494" s="505" t="str">
        <f t="shared" si="43"/>
        <v/>
      </c>
      <c r="X494" s="507">
        <f t="shared" si="46"/>
        <v>0</v>
      </c>
      <c r="Y494" s="505" t="str">
        <f t="shared" si="47"/>
        <v/>
      </c>
      <c r="AA494" s="508"/>
      <c r="AB494" s="508"/>
      <c r="AC494" s="508"/>
      <c r="AD494" s="508"/>
      <c r="AE494" s="508"/>
      <c r="AF494" s="508"/>
      <c r="AG494" s="508"/>
      <c r="AH494" s="508"/>
      <c r="AI494" s="508"/>
      <c r="AJ494" s="508"/>
      <c r="AK494" s="508"/>
    </row>
    <row r="495" spans="1:37" ht="21">
      <c r="A495" s="404" t="s">
        <v>1557</v>
      </c>
      <c r="B495" s="405" t="s">
        <v>1547</v>
      </c>
      <c r="C495" s="406" t="s">
        <v>3142</v>
      </c>
      <c r="D495" s="406" t="s">
        <v>3140</v>
      </c>
      <c r="E495" s="362" t="s">
        <v>1559</v>
      </c>
      <c r="F495" s="362" t="s">
        <v>1558</v>
      </c>
      <c r="G495" s="363"/>
      <c r="H495" s="363"/>
      <c r="I495" s="414"/>
      <c r="J495" s="364"/>
      <c r="K495" s="365"/>
      <c r="N495" s="464">
        <f>[1]pdc2019!$N495</f>
        <v>0</v>
      </c>
      <c r="O495" s="464">
        <f>[1]pdc2019!$O495</f>
        <v>0</v>
      </c>
      <c r="P495" s="464">
        <f>[1]pdc2019!$P495</f>
        <v>0</v>
      </c>
      <c r="Q495" s="464">
        <f>[1]pdc2019!$V495</f>
        <v>0</v>
      </c>
      <c r="R495" s="464">
        <f>[1]pdc2019!$AB495</f>
        <v>0</v>
      </c>
      <c r="S495" s="464">
        <f>[1]pdc2019!$AE495</f>
        <v>0</v>
      </c>
      <c r="T495" s="507">
        <f t="shared" si="44"/>
        <v>0</v>
      </c>
      <c r="U495" s="505" t="str">
        <f t="shared" si="45"/>
        <v/>
      </c>
      <c r="V495" s="507">
        <f t="shared" si="42"/>
        <v>0</v>
      </c>
      <c r="W495" s="505" t="str">
        <f t="shared" si="43"/>
        <v/>
      </c>
      <c r="X495" s="507">
        <f t="shared" si="46"/>
        <v>0</v>
      </c>
      <c r="Y495" s="505" t="str">
        <f t="shared" si="47"/>
        <v/>
      </c>
      <c r="AA495" s="508"/>
      <c r="AB495" s="508"/>
      <c r="AC495" s="508"/>
      <c r="AD495" s="508"/>
      <c r="AE495" s="508"/>
      <c r="AF495" s="508"/>
      <c r="AG495" s="508"/>
      <c r="AH495" s="508"/>
      <c r="AI495" s="508"/>
      <c r="AJ495" s="508"/>
      <c r="AK495" s="508"/>
    </row>
    <row r="496" spans="1:37" ht="21">
      <c r="A496" s="381" t="s">
        <v>1560</v>
      </c>
      <c r="B496" s="412" t="s">
        <v>1547</v>
      </c>
      <c r="C496" s="413" t="s">
        <v>3142</v>
      </c>
      <c r="D496" s="413" t="s">
        <v>3138</v>
      </c>
      <c r="E496" s="366" t="s">
        <v>4099</v>
      </c>
      <c r="F496" s="366" t="s">
        <v>4100</v>
      </c>
      <c r="G496" s="363" t="s">
        <v>1436</v>
      </c>
      <c r="H496" s="363" t="s">
        <v>3372</v>
      </c>
      <c r="I496" s="414" t="s">
        <v>4082</v>
      </c>
      <c r="J496" s="364" t="s">
        <v>200</v>
      </c>
      <c r="K496" s="365" t="s">
        <v>2847</v>
      </c>
      <c r="L496" s="398" t="s">
        <v>2225</v>
      </c>
      <c r="N496" s="464">
        <f>[1]pdc2019!$N496</f>
        <v>0</v>
      </c>
      <c r="O496" s="464">
        <f>[1]pdc2019!$O496</f>
        <v>0</v>
      </c>
      <c r="P496" s="464">
        <f>[1]pdc2019!$P496</f>
        <v>0</v>
      </c>
      <c r="Q496" s="464">
        <f>[1]pdc2019!$V496</f>
        <v>0</v>
      </c>
      <c r="R496" s="464">
        <f>[1]pdc2019!$AB496</f>
        <v>0</v>
      </c>
      <c r="S496" s="464">
        <f>[1]pdc2019!$AE496</f>
        <v>0</v>
      </c>
      <c r="T496" s="507">
        <f t="shared" si="44"/>
        <v>0</v>
      </c>
      <c r="U496" s="505" t="str">
        <f t="shared" si="45"/>
        <v/>
      </c>
      <c r="V496" s="507">
        <f t="shared" si="42"/>
        <v>0</v>
      </c>
      <c r="W496" s="505" t="str">
        <f t="shared" si="43"/>
        <v/>
      </c>
      <c r="X496" s="507">
        <f t="shared" si="46"/>
        <v>0</v>
      </c>
      <c r="Y496" s="505" t="str">
        <f t="shared" si="47"/>
        <v/>
      </c>
      <c r="AA496" s="508"/>
      <c r="AB496" s="508"/>
      <c r="AC496" s="508"/>
      <c r="AD496" s="508"/>
      <c r="AE496" s="508"/>
      <c r="AF496" s="508"/>
      <c r="AG496" s="508"/>
      <c r="AH496" s="508"/>
      <c r="AI496" s="508"/>
      <c r="AJ496" s="508"/>
      <c r="AK496" s="508"/>
    </row>
    <row r="497" spans="1:37" ht="21">
      <c r="A497" s="381" t="s">
        <v>3174</v>
      </c>
      <c r="B497" s="412" t="s">
        <v>1547</v>
      </c>
      <c r="C497" s="413" t="s">
        <v>3142</v>
      </c>
      <c r="D497" s="413" t="s">
        <v>2794</v>
      </c>
      <c r="E497" s="366" t="s">
        <v>4101</v>
      </c>
      <c r="F497" s="366" t="s">
        <v>4102</v>
      </c>
      <c r="G497" s="363" t="s">
        <v>1438</v>
      </c>
      <c r="H497" s="363" t="s">
        <v>3374</v>
      </c>
      <c r="I497" s="414" t="s">
        <v>4085</v>
      </c>
      <c r="J497" s="364" t="s">
        <v>200</v>
      </c>
      <c r="K497" s="365" t="s">
        <v>2847</v>
      </c>
      <c r="L497" s="398" t="s">
        <v>2225</v>
      </c>
      <c r="N497" s="464">
        <f>[1]pdc2019!$N497</f>
        <v>0</v>
      </c>
      <c r="O497" s="464">
        <f>[1]pdc2019!$O497</f>
        <v>0</v>
      </c>
      <c r="P497" s="464">
        <f>[1]pdc2019!$P497</f>
        <v>0</v>
      </c>
      <c r="Q497" s="464">
        <f>[1]pdc2019!$V497</f>
        <v>0</v>
      </c>
      <c r="R497" s="464">
        <f>[1]pdc2019!$AB497</f>
        <v>0</v>
      </c>
      <c r="S497" s="464">
        <f>[1]pdc2019!$AE497</f>
        <v>0</v>
      </c>
      <c r="T497" s="507">
        <f t="shared" si="44"/>
        <v>0</v>
      </c>
      <c r="U497" s="505" t="str">
        <f t="shared" si="45"/>
        <v/>
      </c>
      <c r="V497" s="507">
        <f t="shared" si="42"/>
        <v>0</v>
      </c>
      <c r="W497" s="505" t="str">
        <f t="shared" si="43"/>
        <v/>
      </c>
      <c r="X497" s="507">
        <f t="shared" si="46"/>
        <v>0</v>
      </c>
      <c r="Y497" s="505" t="str">
        <f t="shared" si="47"/>
        <v/>
      </c>
      <c r="AA497" s="508"/>
      <c r="AB497" s="508"/>
      <c r="AC497" s="508"/>
      <c r="AD497" s="508"/>
      <c r="AE497" s="508"/>
      <c r="AF497" s="508"/>
      <c r="AG497" s="508"/>
      <c r="AH497" s="508"/>
      <c r="AI497" s="508"/>
      <c r="AJ497" s="508"/>
      <c r="AK497" s="508"/>
    </row>
    <row r="498" spans="1:37" ht="31.5" customHeight="1">
      <c r="A498" s="381" t="s">
        <v>1561</v>
      </c>
      <c r="B498" s="412" t="s">
        <v>1547</v>
      </c>
      <c r="C498" s="413" t="s">
        <v>3142</v>
      </c>
      <c r="D498" s="413" t="s">
        <v>3148</v>
      </c>
      <c r="E498" s="366" t="s">
        <v>4103</v>
      </c>
      <c r="F498" s="366" t="s">
        <v>4104</v>
      </c>
      <c r="G498" s="363" t="s">
        <v>1444</v>
      </c>
      <c r="H498" s="363" t="s">
        <v>3170</v>
      </c>
      <c r="I498" s="414" t="s">
        <v>4092</v>
      </c>
      <c r="J498" s="364" t="s">
        <v>2848</v>
      </c>
      <c r="K498" s="365" t="s">
        <v>2849</v>
      </c>
      <c r="L498" s="398" t="s">
        <v>2225</v>
      </c>
      <c r="N498" s="464">
        <f>[1]pdc2019!$N498</f>
        <v>78193.13</v>
      </c>
      <c r="O498" s="464">
        <f>[1]pdc2019!$O498</f>
        <v>77159</v>
      </c>
      <c r="P498" s="464">
        <f>[1]pdc2019!$P498</f>
        <v>86502</v>
      </c>
      <c r="Q498" s="464">
        <f>[1]pdc2019!$V498</f>
        <v>89483</v>
      </c>
      <c r="R498" s="464">
        <f>[1]pdc2019!$AB498</f>
        <v>89483</v>
      </c>
      <c r="S498" s="464">
        <f>[1]pdc2019!$AE498</f>
        <v>89483</v>
      </c>
      <c r="T498" s="507">
        <f t="shared" si="44"/>
        <v>11289.869999999995</v>
      </c>
      <c r="U498" s="505">
        <f t="shared" si="45"/>
        <v>0.14438442354206815</v>
      </c>
      <c r="V498" s="507">
        <f t="shared" si="42"/>
        <v>12324</v>
      </c>
      <c r="W498" s="505">
        <f t="shared" si="43"/>
        <v>0.15972213222047979</v>
      </c>
      <c r="X498" s="507">
        <f t="shared" si="46"/>
        <v>2981</v>
      </c>
      <c r="Y498" s="505">
        <f t="shared" si="47"/>
        <v>3.4461630944949251E-2</v>
      </c>
      <c r="AA498" s="508"/>
      <c r="AB498" s="508"/>
      <c r="AC498" s="508"/>
      <c r="AD498" s="508"/>
      <c r="AE498" s="508"/>
      <c r="AF498" s="508"/>
      <c r="AG498" s="508"/>
      <c r="AH498" s="508"/>
      <c r="AI498" s="508"/>
      <c r="AJ498" s="508"/>
      <c r="AK498" s="508"/>
    </row>
    <row r="499" spans="1:37" ht="31.5" customHeight="1">
      <c r="A499" s="381" t="s">
        <v>3175</v>
      </c>
      <c r="B499" s="412" t="s">
        <v>1547</v>
      </c>
      <c r="C499" s="413" t="s">
        <v>3142</v>
      </c>
      <c r="D499" s="413" t="s">
        <v>1383</v>
      </c>
      <c r="E499" s="366" t="s">
        <v>4105</v>
      </c>
      <c r="F499" s="366" t="s">
        <v>4106</v>
      </c>
      <c r="G499" s="363" t="s">
        <v>1446</v>
      </c>
      <c r="H499" s="363" t="s">
        <v>3172</v>
      </c>
      <c r="I499" s="414" t="s">
        <v>4094</v>
      </c>
      <c r="J499" s="364" t="s">
        <v>2848</v>
      </c>
      <c r="K499" s="365" t="s">
        <v>2849</v>
      </c>
      <c r="L499" s="398" t="s">
        <v>2225</v>
      </c>
      <c r="N499" s="464">
        <f>[1]pdc2019!$N499</f>
        <v>642.66</v>
      </c>
      <c r="O499" s="464">
        <f>[1]pdc2019!$O499</f>
        <v>20</v>
      </c>
      <c r="P499" s="464">
        <f>[1]pdc2019!$P499</f>
        <v>13652</v>
      </c>
      <c r="Q499" s="464">
        <f>[1]pdc2019!$V499</f>
        <v>13652</v>
      </c>
      <c r="R499" s="464">
        <f>[1]pdc2019!$AB499</f>
        <v>13652</v>
      </c>
      <c r="S499" s="464">
        <f>[1]pdc2019!$AE499</f>
        <v>13652</v>
      </c>
      <c r="T499" s="507">
        <f t="shared" si="44"/>
        <v>13009.34</v>
      </c>
      <c r="U499" s="505">
        <f t="shared" si="45"/>
        <v>20.242958951856348</v>
      </c>
      <c r="V499" s="507">
        <f t="shared" si="42"/>
        <v>13632</v>
      </c>
      <c r="W499" s="505">
        <f t="shared" si="43"/>
        <v>681.6</v>
      </c>
      <c r="X499" s="507">
        <f t="shared" si="46"/>
        <v>0</v>
      </c>
      <c r="Y499" s="505">
        <f t="shared" si="47"/>
        <v>0</v>
      </c>
      <c r="AA499" s="508"/>
      <c r="AB499" s="508"/>
      <c r="AC499" s="508"/>
      <c r="AD499" s="508"/>
      <c r="AE499" s="508"/>
      <c r="AF499" s="508"/>
      <c r="AG499" s="508"/>
      <c r="AH499" s="508"/>
      <c r="AI499" s="508"/>
      <c r="AJ499" s="508"/>
      <c r="AK499" s="508"/>
    </row>
    <row r="500" spans="1:37" ht="21">
      <c r="A500" s="404" t="s">
        <v>1562</v>
      </c>
      <c r="B500" s="405" t="s">
        <v>1547</v>
      </c>
      <c r="C500" s="406" t="s">
        <v>3144</v>
      </c>
      <c r="D500" s="406" t="s">
        <v>3140</v>
      </c>
      <c r="E500" s="362" t="s">
        <v>1564</v>
      </c>
      <c r="F500" s="362" t="s">
        <v>1563</v>
      </c>
      <c r="G500" s="363"/>
      <c r="H500" s="363"/>
      <c r="I500" s="414"/>
      <c r="J500" s="364"/>
      <c r="K500" s="365"/>
      <c r="N500" s="464">
        <f>[1]pdc2019!$N500</f>
        <v>0</v>
      </c>
      <c r="O500" s="464">
        <f>[1]pdc2019!$O500</f>
        <v>0</v>
      </c>
      <c r="P500" s="464">
        <f>[1]pdc2019!$P500</f>
        <v>0</v>
      </c>
      <c r="Q500" s="464">
        <f>[1]pdc2019!$V500</f>
        <v>0</v>
      </c>
      <c r="R500" s="464">
        <f>[1]pdc2019!$AB500</f>
        <v>0</v>
      </c>
      <c r="S500" s="464">
        <f>[1]pdc2019!$AE500</f>
        <v>0</v>
      </c>
      <c r="T500" s="507">
        <f t="shared" si="44"/>
        <v>0</v>
      </c>
      <c r="U500" s="505" t="str">
        <f t="shared" si="45"/>
        <v/>
      </c>
      <c r="V500" s="507">
        <f t="shared" si="42"/>
        <v>0</v>
      </c>
      <c r="W500" s="505" t="str">
        <f t="shared" si="43"/>
        <v/>
      </c>
      <c r="X500" s="507">
        <f t="shared" si="46"/>
        <v>0</v>
      </c>
      <c r="Y500" s="505" t="str">
        <f t="shared" si="47"/>
        <v/>
      </c>
      <c r="AA500" s="508"/>
      <c r="AB500" s="508"/>
      <c r="AC500" s="508"/>
      <c r="AD500" s="508"/>
      <c r="AE500" s="508"/>
      <c r="AF500" s="508"/>
      <c r="AG500" s="508"/>
      <c r="AH500" s="508"/>
      <c r="AI500" s="508"/>
      <c r="AJ500" s="508"/>
      <c r="AK500" s="508"/>
    </row>
    <row r="501" spans="1:37" ht="31.5">
      <c r="A501" s="381" t="s">
        <v>1565</v>
      </c>
      <c r="B501" s="412" t="s">
        <v>1547</v>
      </c>
      <c r="C501" s="413" t="s">
        <v>3144</v>
      </c>
      <c r="D501" s="413" t="s">
        <v>3138</v>
      </c>
      <c r="E501" s="366" t="s">
        <v>4107</v>
      </c>
      <c r="F501" s="366" t="s">
        <v>4108</v>
      </c>
      <c r="G501" s="363" t="s">
        <v>1436</v>
      </c>
      <c r="H501" s="363" t="s">
        <v>3372</v>
      </c>
      <c r="I501" s="414" t="s">
        <v>4082</v>
      </c>
      <c r="J501" s="364" t="s">
        <v>200</v>
      </c>
      <c r="K501" s="365" t="s">
        <v>2847</v>
      </c>
      <c r="L501" s="398" t="s">
        <v>2225</v>
      </c>
      <c r="N501" s="464">
        <f>[1]pdc2019!$N501</f>
        <v>0</v>
      </c>
      <c r="O501" s="464">
        <f>[1]pdc2019!$O501</f>
        <v>0</v>
      </c>
      <c r="P501" s="464">
        <f>[1]pdc2019!$P501</f>
        <v>0</v>
      </c>
      <c r="Q501" s="464">
        <f>[1]pdc2019!$V501</f>
        <v>0</v>
      </c>
      <c r="R501" s="464">
        <f>[1]pdc2019!$AB501</f>
        <v>0</v>
      </c>
      <c r="S501" s="464">
        <f>[1]pdc2019!$AE501</f>
        <v>0</v>
      </c>
      <c r="T501" s="507">
        <f t="shared" si="44"/>
        <v>0</v>
      </c>
      <c r="U501" s="505" t="str">
        <f t="shared" si="45"/>
        <v/>
      </c>
      <c r="V501" s="507">
        <f t="shared" si="42"/>
        <v>0</v>
      </c>
      <c r="W501" s="505" t="str">
        <f t="shared" si="43"/>
        <v/>
      </c>
      <c r="X501" s="507">
        <f t="shared" si="46"/>
        <v>0</v>
      </c>
      <c r="Y501" s="505" t="str">
        <f t="shared" si="47"/>
        <v/>
      </c>
      <c r="AA501" s="508"/>
      <c r="AB501" s="508"/>
      <c r="AC501" s="508"/>
      <c r="AD501" s="508"/>
      <c r="AE501" s="508"/>
      <c r="AF501" s="508"/>
      <c r="AG501" s="508"/>
      <c r="AH501" s="508"/>
      <c r="AI501" s="508"/>
      <c r="AJ501" s="508"/>
      <c r="AK501" s="508"/>
    </row>
    <row r="502" spans="1:37" ht="31.5">
      <c r="A502" s="381" t="s">
        <v>3176</v>
      </c>
      <c r="B502" s="412" t="s">
        <v>1547</v>
      </c>
      <c r="C502" s="413" t="s">
        <v>3144</v>
      </c>
      <c r="D502" s="413" t="s">
        <v>2794</v>
      </c>
      <c r="E502" s="366" t="s">
        <v>4109</v>
      </c>
      <c r="F502" s="366" t="s">
        <v>4110</v>
      </c>
      <c r="G502" s="363" t="s">
        <v>1438</v>
      </c>
      <c r="H502" s="363" t="s">
        <v>3374</v>
      </c>
      <c r="I502" s="414" t="s">
        <v>4085</v>
      </c>
      <c r="J502" s="364" t="s">
        <v>200</v>
      </c>
      <c r="K502" s="365" t="s">
        <v>2847</v>
      </c>
      <c r="L502" s="398" t="s">
        <v>2225</v>
      </c>
      <c r="N502" s="464">
        <f>[1]pdc2019!$N502</f>
        <v>0</v>
      </c>
      <c r="O502" s="464">
        <f>[1]pdc2019!$O502</f>
        <v>0</v>
      </c>
      <c r="P502" s="464">
        <f>[1]pdc2019!$P502</f>
        <v>0</v>
      </c>
      <c r="Q502" s="464">
        <f>[1]pdc2019!$V502</f>
        <v>0</v>
      </c>
      <c r="R502" s="464">
        <f>[1]pdc2019!$AB502</f>
        <v>0</v>
      </c>
      <c r="S502" s="464">
        <f>[1]pdc2019!$AE502</f>
        <v>0</v>
      </c>
      <c r="T502" s="507">
        <f t="shared" si="44"/>
        <v>0</v>
      </c>
      <c r="U502" s="505" t="str">
        <f t="shared" si="45"/>
        <v/>
      </c>
      <c r="V502" s="507">
        <f t="shared" si="42"/>
        <v>0</v>
      </c>
      <c r="W502" s="505" t="str">
        <f t="shared" si="43"/>
        <v/>
      </c>
      <c r="X502" s="507">
        <f t="shared" si="46"/>
        <v>0</v>
      </c>
      <c r="Y502" s="505" t="str">
        <f t="shared" si="47"/>
        <v/>
      </c>
      <c r="AA502" s="508"/>
      <c r="AB502" s="508"/>
      <c r="AC502" s="508"/>
      <c r="AD502" s="508"/>
      <c r="AE502" s="508"/>
      <c r="AF502" s="508"/>
      <c r="AG502" s="508"/>
      <c r="AH502" s="508"/>
      <c r="AI502" s="508"/>
      <c r="AJ502" s="508"/>
      <c r="AK502" s="508"/>
    </row>
    <row r="503" spans="1:37" ht="31.5">
      <c r="A503" s="381" t="s">
        <v>1566</v>
      </c>
      <c r="B503" s="412" t="s">
        <v>1547</v>
      </c>
      <c r="C503" s="413" t="s">
        <v>3144</v>
      </c>
      <c r="D503" s="413" t="s">
        <v>3148</v>
      </c>
      <c r="E503" s="366" t="s">
        <v>4111</v>
      </c>
      <c r="F503" s="366" t="s">
        <v>5379</v>
      </c>
      <c r="G503" s="363" t="s">
        <v>1444</v>
      </c>
      <c r="H503" s="363" t="s">
        <v>3170</v>
      </c>
      <c r="I503" s="414" t="s">
        <v>4092</v>
      </c>
      <c r="J503" s="364" t="s">
        <v>2848</v>
      </c>
      <c r="K503" s="365" t="s">
        <v>2849</v>
      </c>
      <c r="L503" s="398" t="s">
        <v>2225</v>
      </c>
      <c r="N503" s="464">
        <f>[1]pdc2019!$N503</f>
        <v>66452.63</v>
      </c>
      <c r="O503" s="464">
        <f>[1]pdc2019!$O503</f>
        <v>67101</v>
      </c>
      <c r="P503" s="464">
        <f>[1]pdc2019!$P503</f>
        <v>55492</v>
      </c>
      <c r="Q503" s="464">
        <f>[1]pdc2019!$V503</f>
        <v>61183</v>
      </c>
      <c r="R503" s="464">
        <f>[1]pdc2019!$AB503</f>
        <v>61183</v>
      </c>
      <c r="S503" s="464">
        <f>[1]pdc2019!$AE503</f>
        <v>61183</v>
      </c>
      <c r="T503" s="507">
        <f t="shared" si="44"/>
        <v>-5269.6300000000047</v>
      </c>
      <c r="U503" s="505">
        <f t="shared" si="45"/>
        <v>-7.9299043544251061E-2</v>
      </c>
      <c r="V503" s="507">
        <f t="shared" si="42"/>
        <v>-5918</v>
      </c>
      <c r="W503" s="505">
        <f t="shared" si="43"/>
        <v>-8.8195406923890857E-2</v>
      </c>
      <c r="X503" s="507">
        <f t="shared" si="46"/>
        <v>5691</v>
      </c>
      <c r="Y503" s="505">
        <f t="shared" si="47"/>
        <v>0.10255532328984358</v>
      </c>
      <c r="AA503" s="508"/>
      <c r="AB503" s="508"/>
      <c r="AC503" s="508"/>
      <c r="AD503" s="508"/>
      <c r="AE503" s="508"/>
      <c r="AF503" s="508"/>
      <c r="AG503" s="508"/>
      <c r="AH503" s="508"/>
      <c r="AI503" s="508"/>
      <c r="AJ503" s="508"/>
      <c r="AK503" s="508"/>
    </row>
    <row r="504" spans="1:37" ht="31.5">
      <c r="A504" s="381" t="s">
        <v>3177</v>
      </c>
      <c r="B504" s="412" t="s">
        <v>1547</v>
      </c>
      <c r="C504" s="413" t="s">
        <v>3144</v>
      </c>
      <c r="D504" s="413" t="s">
        <v>1383</v>
      </c>
      <c r="E504" s="366" t="s">
        <v>4112</v>
      </c>
      <c r="F504" s="366" t="s">
        <v>5380</v>
      </c>
      <c r="G504" s="363" t="s">
        <v>1446</v>
      </c>
      <c r="H504" s="363" t="s">
        <v>3172</v>
      </c>
      <c r="I504" s="414" t="s">
        <v>4094</v>
      </c>
      <c r="J504" s="364" t="s">
        <v>2848</v>
      </c>
      <c r="K504" s="365" t="s">
        <v>2849</v>
      </c>
      <c r="L504" s="398" t="s">
        <v>2225</v>
      </c>
      <c r="N504" s="464">
        <f>[1]pdc2019!$N504</f>
        <v>0</v>
      </c>
      <c r="O504" s="464">
        <f>[1]pdc2019!$O504</f>
        <v>0</v>
      </c>
      <c r="P504" s="464">
        <f>[1]pdc2019!$P504</f>
        <v>0</v>
      </c>
      <c r="Q504" s="464">
        <f>[1]pdc2019!$V504</f>
        <v>0</v>
      </c>
      <c r="R504" s="464">
        <f>[1]pdc2019!$AB504</f>
        <v>0</v>
      </c>
      <c r="S504" s="464">
        <f>[1]pdc2019!$AE504</f>
        <v>0</v>
      </c>
      <c r="T504" s="507">
        <f t="shared" si="44"/>
        <v>0</v>
      </c>
      <c r="U504" s="505" t="str">
        <f t="shared" si="45"/>
        <v/>
      </c>
      <c r="V504" s="507">
        <f t="shared" si="42"/>
        <v>0</v>
      </c>
      <c r="W504" s="505" t="str">
        <f t="shared" si="43"/>
        <v/>
      </c>
      <c r="X504" s="507">
        <f t="shared" si="46"/>
        <v>0</v>
      </c>
      <c r="Y504" s="505" t="str">
        <f t="shared" si="47"/>
        <v/>
      </c>
      <c r="AA504" s="508"/>
      <c r="AB504" s="508"/>
      <c r="AC504" s="508"/>
      <c r="AD504" s="508"/>
      <c r="AE504" s="508"/>
      <c r="AF504" s="508"/>
      <c r="AG504" s="508"/>
      <c r="AH504" s="508"/>
      <c r="AI504" s="508"/>
      <c r="AJ504" s="508"/>
      <c r="AK504" s="508"/>
    </row>
    <row r="505" spans="1:37" ht="21">
      <c r="A505" s="404" t="s">
        <v>1567</v>
      </c>
      <c r="B505" s="405" t="s">
        <v>1547</v>
      </c>
      <c r="C505" s="406" t="s">
        <v>3149</v>
      </c>
      <c r="D505" s="406" t="s">
        <v>3140</v>
      </c>
      <c r="E505" s="362" t="s">
        <v>778</v>
      </c>
      <c r="F505" s="362" t="s">
        <v>777</v>
      </c>
      <c r="G505" s="363"/>
      <c r="H505" s="363"/>
      <c r="I505" s="414"/>
      <c r="J505" s="364"/>
      <c r="K505" s="365"/>
      <c r="N505" s="464">
        <f>[1]pdc2019!$N505</f>
        <v>0</v>
      </c>
      <c r="O505" s="464">
        <f>[1]pdc2019!$O505</f>
        <v>0</v>
      </c>
      <c r="P505" s="464">
        <f>[1]pdc2019!$P505</f>
        <v>0</v>
      </c>
      <c r="Q505" s="464">
        <f>[1]pdc2019!$V505</f>
        <v>0</v>
      </c>
      <c r="R505" s="464">
        <f>[1]pdc2019!$AB505</f>
        <v>0</v>
      </c>
      <c r="S505" s="464">
        <f>[1]pdc2019!$AE505</f>
        <v>0</v>
      </c>
      <c r="T505" s="507">
        <f t="shared" si="44"/>
        <v>0</v>
      </c>
      <c r="U505" s="505" t="str">
        <f t="shared" si="45"/>
        <v/>
      </c>
      <c r="V505" s="507">
        <f t="shared" si="42"/>
        <v>0</v>
      </c>
      <c r="W505" s="505" t="str">
        <f t="shared" si="43"/>
        <v/>
      </c>
      <c r="X505" s="507">
        <f t="shared" si="46"/>
        <v>0</v>
      </c>
      <c r="Y505" s="505" t="str">
        <f t="shared" si="47"/>
        <v/>
      </c>
      <c r="AA505" s="508"/>
      <c r="AB505" s="508"/>
      <c r="AC505" s="508"/>
      <c r="AD505" s="508"/>
      <c r="AE505" s="508"/>
      <c r="AF505" s="508"/>
      <c r="AG505" s="508"/>
      <c r="AH505" s="508"/>
      <c r="AI505" s="508"/>
      <c r="AJ505" s="508"/>
      <c r="AK505" s="508"/>
    </row>
    <row r="506" spans="1:37" ht="21">
      <c r="A506" s="381" t="s">
        <v>779</v>
      </c>
      <c r="B506" s="412" t="s">
        <v>1547</v>
      </c>
      <c r="C506" s="413" t="s">
        <v>3149</v>
      </c>
      <c r="D506" s="413" t="s">
        <v>3138</v>
      </c>
      <c r="E506" s="366" t="s">
        <v>4113</v>
      </c>
      <c r="F506" s="366" t="s">
        <v>4114</v>
      </c>
      <c r="G506" s="363" t="s">
        <v>1436</v>
      </c>
      <c r="H506" s="363" t="s">
        <v>3372</v>
      </c>
      <c r="I506" s="414" t="s">
        <v>4082</v>
      </c>
      <c r="J506" s="364" t="s">
        <v>200</v>
      </c>
      <c r="K506" s="365" t="s">
        <v>2847</v>
      </c>
      <c r="L506" s="398" t="s">
        <v>2225</v>
      </c>
      <c r="N506" s="464">
        <f>[1]pdc2019!$N506</f>
        <v>972.91</v>
      </c>
      <c r="O506" s="464">
        <f>[1]pdc2019!$O506</f>
        <v>0</v>
      </c>
      <c r="P506" s="464">
        <f>[1]pdc2019!$P506</f>
        <v>0</v>
      </c>
      <c r="Q506" s="464">
        <f>[1]pdc2019!$V506</f>
        <v>0</v>
      </c>
      <c r="R506" s="464">
        <f>[1]pdc2019!$AB506</f>
        <v>0</v>
      </c>
      <c r="S506" s="464">
        <f>[1]pdc2019!$AE506</f>
        <v>0</v>
      </c>
      <c r="T506" s="507">
        <f t="shared" si="44"/>
        <v>-972.91</v>
      </c>
      <c r="U506" s="505">
        <f t="shared" si="45"/>
        <v>-1</v>
      </c>
      <c r="V506" s="507">
        <f t="shared" si="42"/>
        <v>0</v>
      </c>
      <c r="W506" s="505" t="str">
        <f t="shared" si="43"/>
        <v/>
      </c>
      <c r="X506" s="507">
        <f t="shared" si="46"/>
        <v>0</v>
      </c>
      <c r="Y506" s="505" t="str">
        <f t="shared" si="47"/>
        <v/>
      </c>
      <c r="AA506" s="508"/>
      <c r="AB506" s="508"/>
      <c r="AC506" s="508"/>
      <c r="AD506" s="508"/>
      <c r="AE506" s="508"/>
      <c r="AF506" s="508"/>
      <c r="AG506" s="508"/>
      <c r="AH506" s="508"/>
      <c r="AI506" s="508"/>
      <c r="AJ506" s="508"/>
      <c r="AK506" s="508"/>
    </row>
    <row r="507" spans="1:37" ht="21">
      <c r="A507" s="381" t="s">
        <v>3178</v>
      </c>
      <c r="B507" s="412" t="s">
        <v>1547</v>
      </c>
      <c r="C507" s="413" t="s">
        <v>3149</v>
      </c>
      <c r="D507" s="413" t="s">
        <v>2794</v>
      </c>
      <c r="E507" s="366" t="s">
        <v>4115</v>
      </c>
      <c r="F507" s="366" t="s">
        <v>4116</v>
      </c>
      <c r="G507" s="363" t="s">
        <v>1438</v>
      </c>
      <c r="H507" s="363" t="s">
        <v>3374</v>
      </c>
      <c r="I507" s="414" t="s">
        <v>4085</v>
      </c>
      <c r="J507" s="364" t="s">
        <v>200</v>
      </c>
      <c r="K507" s="365" t="s">
        <v>2847</v>
      </c>
      <c r="L507" s="398" t="s">
        <v>2225</v>
      </c>
      <c r="N507" s="464">
        <f>[1]pdc2019!$N507</f>
        <v>0</v>
      </c>
      <c r="O507" s="464">
        <f>[1]pdc2019!$O507</f>
        <v>0</v>
      </c>
      <c r="P507" s="464">
        <f>[1]pdc2019!$P507</f>
        <v>0</v>
      </c>
      <c r="Q507" s="464">
        <f>[1]pdc2019!$V507</f>
        <v>0</v>
      </c>
      <c r="R507" s="464">
        <f>[1]pdc2019!$AB507</f>
        <v>0</v>
      </c>
      <c r="S507" s="464">
        <f>[1]pdc2019!$AE507</f>
        <v>0</v>
      </c>
      <c r="T507" s="507">
        <f t="shared" si="44"/>
        <v>0</v>
      </c>
      <c r="U507" s="505" t="str">
        <f t="shared" si="45"/>
        <v/>
      </c>
      <c r="V507" s="507">
        <f t="shared" si="42"/>
        <v>0</v>
      </c>
      <c r="W507" s="505" t="str">
        <f t="shared" si="43"/>
        <v/>
      </c>
      <c r="X507" s="507">
        <f t="shared" si="46"/>
        <v>0</v>
      </c>
      <c r="Y507" s="505" t="str">
        <f t="shared" si="47"/>
        <v/>
      </c>
      <c r="AA507" s="508"/>
      <c r="AB507" s="508"/>
      <c r="AC507" s="508"/>
      <c r="AD507" s="508"/>
      <c r="AE507" s="508"/>
      <c r="AF507" s="508"/>
      <c r="AG507" s="508"/>
      <c r="AH507" s="508"/>
      <c r="AI507" s="508"/>
      <c r="AJ507" s="508"/>
      <c r="AK507" s="508"/>
    </row>
    <row r="508" spans="1:37" ht="21">
      <c r="A508" s="381" t="s">
        <v>780</v>
      </c>
      <c r="B508" s="412" t="s">
        <v>1547</v>
      </c>
      <c r="C508" s="413" t="s">
        <v>3149</v>
      </c>
      <c r="D508" s="413" t="s">
        <v>3148</v>
      </c>
      <c r="E508" s="366" t="s">
        <v>4117</v>
      </c>
      <c r="F508" s="366" t="s">
        <v>5381</v>
      </c>
      <c r="G508" s="363" t="s">
        <v>1444</v>
      </c>
      <c r="H508" s="363" t="s">
        <v>3170</v>
      </c>
      <c r="I508" s="414" t="s">
        <v>4092</v>
      </c>
      <c r="J508" s="364" t="s">
        <v>2848</v>
      </c>
      <c r="K508" s="365" t="s">
        <v>2849</v>
      </c>
      <c r="L508" s="398" t="s">
        <v>2225</v>
      </c>
      <c r="N508" s="464">
        <f>[1]pdc2019!$N508</f>
        <v>445223.34</v>
      </c>
      <c r="O508" s="464">
        <f>[1]pdc2019!$O508</f>
        <v>411127</v>
      </c>
      <c r="P508" s="464">
        <f>[1]pdc2019!$P508</f>
        <v>459659</v>
      </c>
      <c r="Q508" s="464">
        <f>[1]pdc2019!$V508</f>
        <v>479927</v>
      </c>
      <c r="R508" s="464">
        <f>[1]pdc2019!$AB508</f>
        <v>481745</v>
      </c>
      <c r="S508" s="464">
        <f>[1]pdc2019!$AE508</f>
        <v>484185</v>
      </c>
      <c r="T508" s="507">
        <f t="shared" si="44"/>
        <v>34703.659999999974</v>
      </c>
      <c r="U508" s="505">
        <f t="shared" si="45"/>
        <v>7.7946632357593776E-2</v>
      </c>
      <c r="V508" s="507">
        <f t="shared" si="42"/>
        <v>68800</v>
      </c>
      <c r="W508" s="505">
        <f t="shared" si="43"/>
        <v>0.16734488369773817</v>
      </c>
      <c r="X508" s="507">
        <f t="shared" si="46"/>
        <v>20268</v>
      </c>
      <c r="Y508" s="505">
        <f t="shared" si="47"/>
        <v>4.4093556310221271E-2</v>
      </c>
      <c r="AA508" s="508"/>
      <c r="AB508" s="508"/>
      <c r="AC508" s="508"/>
      <c r="AD508" s="508"/>
      <c r="AE508" s="508"/>
      <c r="AF508" s="508"/>
      <c r="AG508" s="508"/>
      <c r="AH508" s="508"/>
      <c r="AI508" s="508"/>
      <c r="AJ508" s="508"/>
      <c r="AK508" s="508"/>
    </row>
    <row r="509" spans="1:37" ht="21">
      <c r="A509" s="381" t="s">
        <v>3179</v>
      </c>
      <c r="B509" s="412" t="s">
        <v>1547</v>
      </c>
      <c r="C509" s="413" t="s">
        <v>3149</v>
      </c>
      <c r="D509" s="413" t="s">
        <v>1383</v>
      </c>
      <c r="E509" s="366" t="s">
        <v>4118</v>
      </c>
      <c r="F509" s="366" t="s">
        <v>5382</v>
      </c>
      <c r="G509" s="363" t="s">
        <v>1446</v>
      </c>
      <c r="H509" s="363" t="s">
        <v>3172</v>
      </c>
      <c r="I509" s="414" t="s">
        <v>4094</v>
      </c>
      <c r="J509" s="364" t="s">
        <v>2848</v>
      </c>
      <c r="K509" s="365" t="s">
        <v>2849</v>
      </c>
      <c r="L509" s="398" t="s">
        <v>2225</v>
      </c>
      <c r="N509" s="464">
        <f>[1]pdc2019!$N509</f>
        <v>9763.7999999999993</v>
      </c>
      <c r="O509" s="464">
        <f>[1]pdc2019!$O509</f>
        <v>1557</v>
      </c>
      <c r="P509" s="464">
        <f>[1]pdc2019!$P509</f>
        <v>28705</v>
      </c>
      <c r="Q509" s="464">
        <f>[1]pdc2019!$V509</f>
        <v>28967</v>
      </c>
      <c r="R509" s="464">
        <f>[1]pdc2019!$AB509</f>
        <v>28967</v>
      </c>
      <c r="S509" s="464">
        <f>[1]pdc2019!$AE509</f>
        <v>28967</v>
      </c>
      <c r="T509" s="507">
        <f t="shared" si="44"/>
        <v>19203.2</v>
      </c>
      <c r="U509" s="505">
        <f t="shared" si="45"/>
        <v>1.9667752309551612</v>
      </c>
      <c r="V509" s="507">
        <f t="shared" si="42"/>
        <v>27410</v>
      </c>
      <c r="W509" s="505">
        <f t="shared" si="43"/>
        <v>17.604367373153501</v>
      </c>
      <c r="X509" s="507">
        <f t="shared" si="46"/>
        <v>262</v>
      </c>
      <c r="Y509" s="505">
        <f t="shared" si="47"/>
        <v>9.1273297334959064E-3</v>
      </c>
      <c r="AA509" s="508"/>
      <c r="AB509" s="508"/>
      <c r="AC509" s="508"/>
      <c r="AD509" s="508"/>
      <c r="AE509" s="508"/>
      <c r="AF509" s="508"/>
      <c r="AG509" s="508"/>
      <c r="AH509" s="508"/>
      <c r="AI509" s="508"/>
      <c r="AJ509" s="508"/>
      <c r="AK509" s="508"/>
    </row>
    <row r="510" spans="1:37" ht="31.5">
      <c r="A510" s="381" t="s">
        <v>781</v>
      </c>
      <c r="B510" s="412" t="s">
        <v>1547</v>
      </c>
      <c r="C510" s="413" t="s">
        <v>3149</v>
      </c>
      <c r="D510" s="413" t="s">
        <v>2607</v>
      </c>
      <c r="E510" s="366" t="s">
        <v>4119</v>
      </c>
      <c r="F510" s="366" t="s">
        <v>4120</v>
      </c>
      <c r="G510" s="363" t="s">
        <v>1436</v>
      </c>
      <c r="H510" s="363" t="s">
        <v>3372</v>
      </c>
      <c r="I510" s="414" t="s">
        <v>4082</v>
      </c>
      <c r="J510" s="364" t="s">
        <v>200</v>
      </c>
      <c r="K510" s="365" t="s">
        <v>2847</v>
      </c>
      <c r="L510" s="398" t="s">
        <v>2225</v>
      </c>
      <c r="N510" s="464">
        <f>[1]pdc2019!$N510</f>
        <v>0</v>
      </c>
      <c r="O510" s="464">
        <f>[1]pdc2019!$O510</f>
        <v>0</v>
      </c>
      <c r="P510" s="464">
        <f>[1]pdc2019!$P510</f>
        <v>0</v>
      </c>
      <c r="Q510" s="464">
        <f>[1]pdc2019!$V510</f>
        <v>0</v>
      </c>
      <c r="R510" s="464">
        <f>[1]pdc2019!$AB510</f>
        <v>0</v>
      </c>
      <c r="S510" s="464">
        <f>[1]pdc2019!$AE510</f>
        <v>0</v>
      </c>
      <c r="T510" s="507">
        <f t="shared" si="44"/>
        <v>0</v>
      </c>
      <c r="U510" s="505" t="str">
        <f t="shared" si="45"/>
        <v/>
      </c>
      <c r="V510" s="507">
        <f t="shared" si="42"/>
        <v>0</v>
      </c>
      <c r="W510" s="505" t="str">
        <f t="shared" si="43"/>
        <v/>
      </c>
      <c r="X510" s="507">
        <f t="shared" si="46"/>
        <v>0</v>
      </c>
      <c r="Y510" s="505" t="str">
        <f t="shared" si="47"/>
        <v/>
      </c>
      <c r="AA510" s="508"/>
      <c r="AB510" s="508"/>
      <c r="AC510" s="508"/>
      <c r="AD510" s="508"/>
      <c r="AE510" s="508"/>
      <c r="AF510" s="508"/>
      <c r="AG510" s="508"/>
      <c r="AH510" s="508"/>
      <c r="AI510" s="508"/>
      <c r="AJ510" s="508"/>
      <c r="AK510" s="508"/>
    </row>
    <row r="511" spans="1:37" ht="31.5">
      <c r="A511" s="381" t="s">
        <v>3180</v>
      </c>
      <c r="B511" s="412" t="s">
        <v>1547</v>
      </c>
      <c r="C511" s="413" t="s">
        <v>3149</v>
      </c>
      <c r="D511" s="413" t="s">
        <v>2795</v>
      </c>
      <c r="E511" s="366" t="s">
        <v>4121</v>
      </c>
      <c r="F511" s="366" t="s">
        <v>4122</v>
      </c>
      <c r="G511" s="363" t="s">
        <v>1438</v>
      </c>
      <c r="H511" s="363" t="s">
        <v>3374</v>
      </c>
      <c r="I511" s="414" t="s">
        <v>4085</v>
      </c>
      <c r="J511" s="364" t="s">
        <v>200</v>
      </c>
      <c r="K511" s="365" t="s">
        <v>2847</v>
      </c>
      <c r="L511" s="398" t="s">
        <v>2225</v>
      </c>
      <c r="N511" s="464">
        <f>[1]pdc2019!$N511</f>
        <v>0</v>
      </c>
      <c r="O511" s="464">
        <f>[1]pdc2019!$O511</f>
        <v>0</v>
      </c>
      <c r="P511" s="464">
        <f>[1]pdc2019!$P511</f>
        <v>0</v>
      </c>
      <c r="Q511" s="464">
        <f>[1]pdc2019!$V511</f>
        <v>0</v>
      </c>
      <c r="R511" s="464">
        <f>[1]pdc2019!$AB511</f>
        <v>0</v>
      </c>
      <c r="S511" s="464">
        <f>[1]pdc2019!$AE511</f>
        <v>0</v>
      </c>
      <c r="T511" s="507">
        <f t="shared" si="44"/>
        <v>0</v>
      </c>
      <c r="U511" s="505" t="str">
        <f t="shared" si="45"/>
        <v/>
      </c>
      <c r="V511" s="507">
        <f t="shared" si="42"/>
        <v>0</v>
      </c>
      <c r="W511" s="505" t="str">
        <f t="shared" si="43"/>
        <v/>
      </c>
      <c r="X511" s="507">
        <f t="shared" si="46"/>
        <v>0</v>
      </c>
      <c r="Y511" s="505" t="str">
        <f t="shared" si="47"/>
        <v/>
      </c>
      <c r="AA511" s="508"/>
      <c r="AB511" s="508"/>
      <c r="AC511" s="508"/>
      <c r="AD511" s="508"/>
      <c r="AE511" s="508"/>
      <c r="AF511" s="508"/>
      <c r="AG511" s="508"/>
      <c r="AH511" s="508"/>
      <c r="AI511" s="508"/>
      <c r="AJ511" s="508"/>
      <c r="AK511" s="508"/>
    </row>
    <row r="512" spans="1:37" ht="31.5">
      <c r="A512" s="381" t="s">
        <v>782</v>
      </c>
      <c r="B512" s="412" t="s">
        <v>1547</v>
      </c>
      <c r="C512" s="413" t="s">
        <v>3149</v>
      </c>
      <c r="D512" s="413" t="s">
        <v>1390</v>
      </c>
      <c r="E512" s="366" t="s">
        <v>4123</v>
      </c>
      <c r="F512" s="366" t="s">
        <v>5383</v>
      </c>
      <c r="G512" s="363" t="s">
        <v>1444</v>
      </c>
      <c r="H512" s="363" t="s">
        <v>3170</v>
      </c>
      <c r="I512" s="414" t="s">
        <v>4092</v>
      </c>
      <c r="J512" s="364" t="s">
        <v>2848</v>
      </c>
      <c r="K512" s="365" t="s">
        <v>2849</v>
      </c>
      <c r="L512" s="398" t="s">
        <v>2225</v>
      </c>
      <c r="N512" s="464">
        <f>[1]pdc2019!$N512</f>
        <v>0</v>
      </c>
      <c r="O512" s="464">
        <f>[1]pdc2019!$O512</f>
        <v>0</v>
      </c>
      <c r="P512" s="464">
        <f>[1]pdc2019!$P512</f>
        <v>0</v>
      </c>
      <c r="Q512" s="464">
        <f>[1]pdc2019!$V512</f>
        <v>0</v>
      </c>
      <c r="R512" s="464">
        <f>[1]pdc2019!$AB512</f>
        <v>0</v>
      </c>
      <c r="S512" s="464">
        <f>[1]pdc2019!$AE512</f>
        <v>0</v>
      </c>
      <c r="T512" s="507">
        <f t="shared" si="44"/>
        <v>0</v>
      </c>
      <c r="U512" s="505" t="str">
        <f t="shared" si="45"/>
        <v/>
      </c>
      <c r="V512" s="507">
        <f t="shared" si="42"/>
        <v>0</v>
      </c>
      <c r="W512" s="505" t="str">
        <f t="shared" si="43"/>
        <v/>
      </c>
      <c r="X512" s="507">
        <f t="shared" si="46"/>
        <v>0</v>
      </c>
      <c r="Y512" s="505" t="str">
        <f t="shared" si="47"/>
        <v/>
      </c>
      <c r="AA512" s="508"/>
      <c r="AB512" s="508"/>
      <c r="AC512" s="508"/>
      <c r="AD512" s="508"/>
      <c r="AE512" s="508"/>
      <c r="AF512" s="508"/>
      <c r="AG512" s="508"/>
      <c r="AH512" s="508"/>
      <c r="AI512" s="508"/>
      <c r="AJ512" s="508"/>
      <c r="AK512" s="508"/>
    </row>
    <row r="513" spans="1:37" ht="31.5">
      <c r="A513" s="381" t="s">
        <v>3181</v>
      </c>
      <c r="B513" s="412" t="s">
        <v>1547</v>
      </c>
      <c r="C513" s="413" t="s">
        <v>3149</v>
      </c>
      <c r="D513" s="413" t="s">
        <v>1358</v>
      </c>
      <c r="E513" s="366" t="s">
        <v>4124</v>
      </c>
      <c r="F513" s="366" t="s">
        <v>5384</v>
      </c>
      <c r="G513" s="363" t="s">
        <v>1446</v>
      </c>
      <c r="H513" s="363" t="s">
        <v>3172</v>
      </c>
      <c r="I513" s="414" t="s">
        <v>4094</v>
      </c>
      <c r="J513" s="364" t="s">
        <v>2848</v>
      </c>
      <c r="K513" s="365" t="s">
        <v>2849</v>
      </c>
      <c r="L513" s="398" t="s">
        <v>2225</v>
      </c>
      <c r="N513" s="464">
        <f>[1]pdc2019!$N513</f>
        <v>0</v>
      </c>
      <c r="O513" s="464">
        <f>[1]pdc2019!$O513</f>
        <v>0</v>
      </c>
      <c r="P513" s="464">
        <f>[1]pdc2019!$P513</f>
        <v>0</v>
      </c>
      <c r="Q513" s="464">
        <f>[1]pdc2019!$V513</f>
        <v>0</v>
      </c>
      <c r="R513" s="464">
        <f>[1]pdc2019!$AB513</f>
        <v>0</v>
      </c>
      <c r="S513" s="464">
        <f>[1]pdc2019!$AE513</f>
        <v>0</v>
      </c>
      <c r="T513" s="507">
        <f t="shared" si="44"/>
        <v>0</v>
      </c>
      <c r="U513" s="505" t="str">
        <f t="shared" si="45"/>
        <v/>
      </c>
      <c r="V513" s="507">
        <f t="shared" si="42"/>
        <v>0</v>
      </c>
      <c r="W513" s="505" t="str">
        <f t="shared" si="43"/>
        <v/>
      </c>
      <c r="X513" s="507">
        <f t="shared" si="46"/>
        <v>0</v>
      </c>
      <c r="Y513" s="505" t="str">
        <f t="shared" si="47"/>
        <v/>
      </c>
      <c r="AA513" s="508"/>
      <c r="AB513" s="508"/>
      <c r="AC513" s="508"/>
      <c r="AD513" s="508"/>
      <c r="AE513" s="508"/>
      <c r="AF513" s="508"/>
      <c r="AG513" s="508"/>
      <c r="AH513" s="508"/>
      <c r="AI513" s="508"/>
      <c r="AJ513" s="508"/>
      <c r="AK513" s="508"/>
    </row>
    <row r="514" spans="1:37" ht="31.5">
      <c r="A514" s="404" t="s">
        <v>783</v>
      </c>
      <c r="B514" s="405" t="s">
        <v>1547</v>
      </c>
      <c r="C514" s="406" t="s">
        <v>2605</v>
      </c>
      <c r="D514" s="406" t="s">
        <v>3140</v>
      </c>
      <c r="E514" s="362" t="s">
        <v>4125</v>
      </c>
      <c r="F514" s="362" t="s">
        <v>4126</v>
      </c>
      <c r="G514" s="363"/>
      <c r="H514" s="363"/>
      <c r="I514" s="414"/>
      <c r="J514" s="364"/>
      <c r="K514" s="365"/>
      <c r="N514" s="464">
        <f>[1]pdc2019!$N514</f>
        <v>0</v>
      </c>
      <c r="O514" s="464">
        <f>[1]pdc2019!$O514</f>
        <v>0</v>
      </c>
      <c r="P514" s="464">
        <f>[1]pdc2019!$P514</f>
        <v>0</v>
      </c>
      <c r="Q514" s="464">
        <f>[1]pdc2019!$V514</f>
        <v>0</v>
      </c>
      <c r="R514" s="464">
        <f>[1]pdc2019!$AB514</f>
        <v>0</v>
      </c>
      <c r="S514" s="464">
        <f>[1]pdc2019!$AE514</f>
        <v>0</v>
      </c>
      <c r="T514" s="507">
        <f t="shared" si="44"/>
        <v>0</v>
      </c>
      <c r="U514" s="505" t="str">
        <f t="shared" si="45"/>
        <v/>
      </c>
      <c r="V514" s="507">
        <f t="shared" si="42"/>
        <v>0</v>
      </c>
      <c r="W514" s="505" t="str">
        <f t="shared" si="43"/>
        <v/>
      </c>
      <c r="X514" s="507">
        <f t="shared" si="46"/>
        <v>0</v>
      </c>
      <c r="Y514" s="505" t="str">
        <f t="shared" si="47"/>
        <v/>
      </c>
      <c r="AA514" s="508"/>
      <c r="AB514" s="508"/>
      <c r="AC514" s="508"/>
      <c r="AD514" s="508"/>
      <c r="AE514" s="508"/>
      <c r="AF514" s="508"/>
      <c r="AG514" s="508"/>
      <c r="AH514" s="508"/>
      <c r="AI514" s="508"/>
      <c r="AJ514" s="508"/>
      <c r="AK514" s="508"/>
    </row>
    <row r="515" spans="1:37" ht="42">
      <c r="A515" s="381" t="s">
        <v>2249</v>
      </c>
      <c r="B515" s="412" t="s">
        <v>1547</v>
      </c>
      <c r="C515" s="413" t="s">
        <v>2605</v>
      </c>
      <c r="D515" s="413" t="s">
        <v>3138</v>
      </c>
      <c r="E515" s="366" t="s">
        <v>4127</v>
      </c>
      <c r="F515" s="366" t="s">
        <v>5385</v>
      </c>
      <c r="G515" s="363" t="s">
        <v>1436</v>
      </c>
      <c r="H515" s="363" t="s">
        <v>3372</v>
      </c>
      <c r="I515" s="414" t="s">
        <v>4082</v>
      </c>
      <c r="J515" s="364" t="s">
        <v>200</v>
      </c>
      <c r="K515" s="365" t="s">
        <v>2847</v>
      </c>
      <c r="L515" s="398" t="s">
        <v>2225</v>
      </c>
      <c r="N515" s="464">
        <f>[1]pdc2019!$N515</f>
        <v>0</v>
      </c>
      <c r="O515" s="464">
        <f>[1]pdc2019!$O515</f>
        <v>0</v>
      </c>
      <c r="P515" s="464">
        <f>[1]pdc2019!$P515</f>
        <v>0</v>
      </c>
      <c r="Q515" s="464">
        <f>[1]pdc2019!$V515</f>
        <v>0</v>
      </c>
      <c r="R515" s="464">
        <f>[1]pdc2019!$AB515</f>
        <v>0</v>
      </c>
      <c r="S515" s="464">
        <f>[1]pdc2019!$AE515</f>
        <v>0</v>
      </c>
      <c r="T515" s="507">
        <f t="shared" si="44"/>
        <v>0</v>
      </c>
      <c r="U515" s="505" t="str">
        <f t="shared" si="45"/>
        <v/>
      </c>
      <c r="V515" s="507">
        <f t="shared" si="42"/>
        <v>0</v>
      </c>
      <c r="W515" s="505" t="str">
        <f t="shared" si="43"/>
        <v/>
      </c>
      <c r="X515" s="507">
        <f t="shared" si="46"/>
        <v>0</v>
      </c>
      <c r="Y515" s="505" t="str">
        <f t="shared" si="47"/>
        <v/>
      </c>
      <c r="AA515" s="508"/>
      <c r="AB515" s="508"/>
      <c r="AC515" s="508"/>
      <c r="AD515" s="508"/>
      <c r="AE515" s="508"/>
      <c r="AF515" s="508"/>
      <c r="AG515" s="508"/>
      <c r="AH515" s="508"/>
      <c r="AI515" s="508"/>
      <c r="AJ515" s="508"/>
      <c r="AK515" s="508"/>
    </row>
    <row r="516" spans="1:37" ht="42">
      <c r="A516" s="381" t="s">
        <v>2646</v>
      </c>
      <c r="B516" s="412" t="s">
        <v>1547</v>
      </c>
      <c r="C516" s="413" t="s">
        <v>2605</v>
      </c>
      <c r="D516" s="413" t="s">
        <v>2794</v>
      </c>
      <c r="E516" s="366" t="s">
        <v>4128</v>
      </c>
      <c r="F516" s="366" t="s">
        <v>5386</v>
      </c>
      <c r="G516" s="363" t="s">
        <v>1438</v>
      </c>
      <c r="H516" s="363" t="s">
        <v>3374</v>
      </c>
      <c r="I516" s="414" t="s">
        <v>4085</v>
      </c>
      <c r="J516" s="364" t="s">
        <v>200</v>
      </c>
      <c r="K516" s="365" t="s">
        <v>2847</v>
      </c>
      <c r="L516" s="398" t="s">
        <v>2225</v>
      </c>
      <c r="N516" s="464">
        <f>[1]pdc2019!$N516</f>
        <v>0</v>
      </c>
      <c r="O516" s="464">
        <f>[1]pdc2019!$O516</f>
        <v>0</v>
      </c>
      <c r="P516" s="464">
        <f>[1]pdc2019!$P516</f>
        <v>0</v>
      </c>
      <c r="Q516" s="464">
        <f>[1]pdc2019!$V516</f>
        <v>0</v>
      </c>
      <c r="R516" s="464">
        <f>[1]pdc2019!$AB516</f>
        <v>0</v>
      </c>
      <c r="S516" s="464">
        <f>[1]pdc2019!$AE516</f>
        <v>0</v>
      </c>
      <c r="T516" s="507">
        <f t="shared" si="44"/>
        <v>0</v>
      </c>
      <c r="U516" s="505" t="str">
        <f t="shared" si="45"/>
        <v/>
      </c>
      <c r="V516" s="507">
        <f t="shared" si="42"/>
        <v>0</v>
      </c>
      <c r="W516" s="505" t="str">
        <f t="shared" si="43"/>
        <v/>
      </c>
      <c r="X516" s="507">
        <f t="shared" si="46"/>
        <v>0</v>
      </c>
      <c r="Y516" s="505" t="str">
        <f t="shared" si="47"/>
        <v/>
      </c>
      <c r="AA516" s="508"/>
      <c r="AB516" s="508"/>
      <c r="AC516" s="508"/>
      <c r="AD516" s="508"/>
      <c r="AE516" s="508"/>
      <c r="AF516" s="508"/>
      <c r="AG516" s="508"/>
      <c r="AH516" s="508"/>
      <c r="AI516" s="508"/>
      <c r="AJ516" s="508"/>
      <c r="AK516" s="508"/>
    </row>
    <row r="517" spans="1:37" ht="42">
      <c r="A517" s="381" t="s">
        <v>2250</v>
      </c>
      <c r="B517" s="412" t="s">
        <v>1547</v>
      </c>
      <c r="C517" s="413" t="s">
        <v>2605</v>
      </c>
      <c r="D517" s="413" t="s">
        <v>2116</v>
      </c>
      <c r="E517" s="366" t="s">
        <v>4129</v>
      </c>
      <c r="F517" s="366" t="s">
        <v>5387</v>
      </c>
      <c r="G517" s="363" t="s">
        <v>1444</v>
      </c>
      <c r="H517" s="363" t="s">
        <v>3170</v>
      </c>
      <c r="I517" s="414" t="s">
        <v>4092</v>
      </c>
      <c r="J517" s="364" t="s">
        <v>2848</v>
      </c>
      <c r="K517" s="365" t="s">
        <v>2849</v>
      </c>
      <c r="L517" s="398" t="s">
        <v>2225</v>
      </c>
      <c r="N517" s="464">
        <f>[1]pdc2019!$N517</f>
        <v>201695</v>
      </c>
      <c r="O517" s="464">
        <f>[1]pdc2019!$O517</f>
        <v>74723</v>
      </c>
      <c r="P517" s="464">
        <f>[1]pdc2019!$P517</f>
        <v>74723</v>
      </c>
      <c r="Q517" s="464">
        <f>[1]pdc2019!$V517</f>
        <v>74723</v>
      </c>
      <c r="R517" s="464">
        <f>[1]pdc2019!$AB517</f>
        <v>74723</v>
      </c>
      <c r="S517" s="464">
        <f>[1]pdc2019!$AE517</f>
        <v>74723</v>
      </c>
      <c r="T517" s="507">
        <f t="shared" si="44"/>
        <v>-126972</v>
      </c>
      <c r="U517" s="505">
        <f t="shared" si="45"/>
        <v>-0.62952477751059766</v>
      </c>
      <c r="V517" s="507">
        <f t="shared" si="42"/>
        <v>0</v>
      </c>
      <c r="W517" s="505">
        <f t="shared" si="43"/>
        <v>0</v>
      </c>
      <c r="X517" s="507">
        <f t="shared" si="46"/>
        <v>0</v>
      </c>
      <c r="Y517" s="505">
        <f t="shared" si="47"/>
        <v>0</v>
      </c>
      <c r="AA517" s="508"/>
      <c r="AB517" s="508"/>
      <c r="AC517" s="508"/>
      <c r="AD517" s="508"/>
      <c r="AE517" s="508"/>
      <c r="AF517" s="508"/>
      <c r="AG517" s="508"/>
      <c r="AH517" s="508"/>
      <c r="AI517" s="508"/>
      <c r="AJ517" s="508"/>
      <c r="AK517" s="508"/>
    </row>
    <row r="518" spans="1:37" ht="42">
      <c r="A518" s="381" t="s">
        <v>2647</v>
      </c>
      <c r="B518" s="412" t="s">
        <v>1547</v>
      </c>
      <c r="C518" s="413" t="s">
        <v>2605</v>
      </c>
      <c r="D518" s="413" t="s">
        <v>2446</v>
      </c>
      <c r="E518" s="366" t="s">
        <v>4130</v>
      </c>
      <c r="F518" s="366" t="s">
        <v>5388</v>
      </c>
      <c r="G518" s="363" t="s">
        <v>1446</v>
      </c>
      <c r="H518" s="363" t="s">
        <v>3172</v>
      </c>
      <c r="I518" s="414" t="s">
        <v>4094</v>
      </c>
      <c r="J518" s="364" t="s">
        <v>2848</v>
      </c>
      <c r="K518" s="365" t="s">
        <v>2849</v>
      </c>
      <c r="L518" s="398" t="s">
        <v>2225</v>
      </c>
      <c r="N518" s="464">
        <f>[1]pdc2019!$N518</f>
        <v>15181</v>
      </c>
      <c r="O518" s="464">
        <f>[1]pdc2019!$O518</f>
        <v>309.49</v>
      </c>
      <c r="P518" s="464">
        <f>[1]pdc2019!$P518</f>
        <v>309</v>
      </c>
      <c r="Q518" s="464">
        <f>[1]pdc2019!$V518</f>
        <v>309</v>
      </c>
      <c r="R518" s="464">
        <f>[1]pdc2019!$AB518</f>
        <v>309</v>
      </c>
      <c r="S518" s="464">
        <f>[1]pdc2019!$AE518</f>
        <v>309</v>
      </c>
      <c r="T518" s="507">
        <f t="shared" si="44"/>
        <v>-14872</v>
      </c>
      <c r="U518" s="505">
        <f t="shared" si="45"/>
        <v>-0.97964560964363345</v>
      </c>
      <c r="V518" s="507">
        <f t="shared" si="42"/>
        <v>-0.49000000000000909</v>
      </c>
      <c r="W518" s="505">
        <f t="shared" si="43"/>
        <v>-1.5832498626773372E-3</v>
      </c>
      <c r="X518" s="507">
        <f t="shared" si="46"/>
        <v>0</v>
      </c>
      <c r="Y518" s="505">
        <f t="shared" si="47"/>
        <v>0</v>
      </c>
      <c r="AA518" s="508"/>
      <c r="AB518" s="508"/>
      <c r="AC518" s="508"/>
      <c r="AD518" s="508"/>
      <c r="AE518" s="508"/>
      <c r="AF518" s="508"/>
      <c r="AG518" s="508"/>
      <c r="AH518" s="508"/>
      <c r="AI518" s="508"/>
      <c r="AJ518" s="508"/>
      <c r="AK518" s="508"/>
    </row>
    <row r="519" spans="1:37" ht="31.5">
      <c r="A519" s="381" t="s">
        <v>2251</v>
      </c>
      <c r="B519" s="412" t="s">
        <v>1547</v>
      </c>
      <c r="C519" s="413" t="s">
        <v>2605</v>
      </c>
      <c r="D519" s="413" t="s">
        <v>3148</v>
      </c>
      <c r="E519" s="366" t="s">
        <v>4131</v>
      </c>
      <c r="F519" s="366" t="s">
        <v>5389</v>
      </c>
      <c r="G519" s="363" t="s">
        <v>1436</v>
      </c>
      <c r="H519" s="363" t="s">
        <v>3372</v>
      </c>
      <c r="I519" s="414" t="s">
        <v>4082</v>
      </c>
      <c r="J519" s="364" t="s">
        <v>200</v>
      </c>
      <c r="K519" s="365" t="s">
        <v>2847</v>
      </c>
      <c r="L519" s="398" t="s">
        <v>2225</v>
      </c>
      <c r="N519" s="464">
        <f>[1]pdc2019!$N519</f>
        <v>0</v>
      </c>
      <c r="O519" s="464">
        <f>[1]pdc2019!$O519</f>
        <v>0</v>
      </c>
      <c r="P519" s="464">
        <f>[1]pdc2019!$P519</f>
        <v>0</v>
      </c>
      <c r="Q519" s="464">
        <f>[1]pdc2019!$V519</f>
        <v>0</v>
      </c>
      <c r="R519" s="464">
        <f>[1]pdc2019!$AB519</f>
        <v>0</v>
      </c>
      <c r="S519" s="464">
        <f>[1]pdc2019!$AE519</f>
        <v>0</v>
      </c>
      <c r="T519" s="507">
        <f t="shared" si="44"/>
        <v>0</v>
      </c>
      <c r="U519" s="505" t="str">
        <f t="shared" si="45"/>
        <v/>
      </c>
      <c r="V519" s="507">
        <f t="shared" si="42"/>
        <v>0</v>
      </c>
      <c r="W519" s="505" t="str">
        <f t="shared" si="43"/>
        <v/>
      </c>
      <c r="X519" s="507">
        <f t="shared" si="46"/>
        <v>0</v>
      </c>
      <c r="Y519" s="505" t="str">
        <f t="shared" si="47"/>
        <v/>
      </c>
      <c r="AA519" s="508"/>
      <c r="AB519" s="508"/>
      <c r="AC519" s="508"/>
      <c r="AD519" s="508"/>
      <c r="AE519" s="508"/>
      <c r="AF519" s="508"/>
      <c r="AG519" s="508"/>
      <c r="AH519" s="508"/>
      <c r="AI519" s="508"/>
      <c r="AJ519" s="508"/>
      <c r="AK519" s="508"/>
    </row>
    <row r="520" spans="1:37" ht="31.5">
      <c r="A520" s="381" t="s">
        <v>2648</v>
      </c>
      <c r="B520" s="412" t="s">
        <v>1547</v>
      </c>
      <c r="C520" s="413" t="s">
        <v>2605</v>
      </c>
      <c r="D520" s="413" t="s">
        <v>1383</v>
      </c>
      <c r="E520" s="366" t="s">
        <v>4132</v>
      </c>
      <c r="F520" s="366" t="s">
        <v>5390</v>
      </c>
      <c r="G520" s="363" t="s">
        <v>1438</v>
      </c>
      <c r="H520" s="363" t="s">
        <v>3374</v>
      </c>
      <c r="I520" s="414" t="s">
        <v>4085</v>
      </c>
      <c r="J520" s="364" t="s">
        <v>200</v>
      </c>
      <c r="K520" s="365" t="s">
        <v>2847</v>
      </c>
      <c r="L520" s="398" t="s">
        <v>2225</v>
      </c>
      <c r="N520" s="464">
        <f>[1]pdc2019!$N520</f>
        <v>0</v>
      </c>
      <c r="O520" s="464">
        <f>[1]pdc2019!$O520</f>
        <v>0</v>
      </c>
      <c r="P520" s="464">
        <f>[1]pdc2019!$P520</f>
        <v>0</v>
      </c>
      <c r="Q520" s="464">
        <f>[1]pdc2019!$V520</f>
        <v>0</v>
      </c>
      <c r="R520" s="464">
        <f>[1]pdc2019!$AB520</f>
        <v>0</v>
      </c>
      <c r="S520" s="464">
        <f>[1]pdc2019!$AE520</f>
        <v>0</v>
      </c>
      <c r="T520" s="507">
        <f t="shared" si="44"/>
        <v>0</v>
      </c>
      <c r="U520" s="505" t="str">
        <f t="shared" si="45"/>
        <v/>
      </c>
      <c r="V520" s="507">
        <f t="shared" si="42"/>
        <v>0</v>
      </c>
      <c r="W520" s="505" t="str">
        <f t="shared" si="43"/>
        <v/>
      </c>
      <c r="X520" s="507">
        <f t="shared" si="46"/>
        <v>0</v>
      </c>
      <c r="Y520" s="505" t="str">
        <f t="shared" si="47"/>
        <v/>
      </c>
      <c r="AA520" s="508"/>
      <c r="AB520" s="508"/>
      <c r="AC520" s="508"/>
      <c r="AD520" s="508"/>
      <c r="AE520" s="508"/>
      <c r="AF520" s="508"/>
      <c r="AG520" s="508"/>
      <c r="AH520" s="508"/>
      <c r="AI520" s="508"/>
      <c r="AJ520" s="508"/>
      <c r="AK520" s="508"/>
    </row>
    <row r="521" spans="1:37" ht="31.5">
      <c r="A521" s="381" t="s">
        <v>1568</v>
      </c>
      <c r="B521" s="412" t="s">
        <v>1547</v>
      </c>
      <c r="C521" s="413" t="s">
        <v>2605</v>
      </c>
      <c r="D521" s="413" t="s">
        <v>1387</v>
      </c>
      <c r="E521" s="366" t="s">
        <v>4133</v>
      </c>
      <c r="F521" s="366" t="s">
        <v>5391</v>
      </c>
      <c r="G521" s="363" t="s">
        <v>1444</v>
      </c>
      <c r="H521" s="363" t="s">
        <v>3170</v>
      </c>
      <c r="I521" s="414" t="s">
        <v>4092</v>
      </c>
      <c r="J521" s="364" t="s">
        <v>2848</v>
      </c>
      <c r="K521" s="365" t="s">
        <v>2849</v>
      </c>
      <c r="L521" s="398" t="s">
        <v>2225</v>
      </c>
      <c r="N521" s="464">
        <f>[1]pdc2019!$N521</f>
        <v>19377</v>
      </c>
      <c r="O521" s="464">
        <f>[1]pdc2019!$O521</f>
        <v>24587</v>
      </c>
      <c r="P521" s="464">
        <f>[1]pdc2019!$P521</f>
        <v>24587</v>
      </c>
      <c r="Q521" s="464">
        <f>[1]pdc2019!$V521</f>
        <v>24587</v>
      </c>
      <c r="R521" s="464">
        <f>[1]pdc2019!$AB521</f>
        <v>24587</v>
      </c>
      <c r="S521" s="464">
        <f>[1]pdc2019!$AE521</f>
        <v>24587</v>
      </c>
      <c r="T521" s="507">
        <f t="shared" si="44"/>
        <v>5210</v>
      </c>
      <c r="U521" s="505">
        <f t="shared" si="45"/>
        <v>0.26887547091913094</v>
      </c>
      <c r="V521" s="507">
        <f t="shared" si="42"/>
        <v>0</v>
      </c>
      <c r="W521" s="505">
        <f t="shared" si="43"/>
        <v>0</v>
      </c>
      <c r="X521" s="507">
        <f t="shared" si="46"/>
        <v>0</v>
      </c>
      <c r="Y521" s="505">
        <f t="shared" si="47"/>
        <v>0</v>
      </c>
      <c r="AA521" s="508"/>
      <c r="AB521" s="508"/>
      <c r="AC521" s="508"/>
      <c r="AD521" s="508"/>
      <c r="AE521" s="508"/>
      <c r="AF521" s="508"/>
      <c r="AG521" s="508"/>
      <c r="AH521" s="508"/>
      <c r="AI521" s="508"/>
      <c r="AJ521" s="508"/>
      <c r="AK521" s="508"/>
    </row>
    <row r="522" spans="1:37" ht="31.5">
      <c r="A522" s="381" t="s">
        <v>2649</v>
      </c>
      <c r="B522" s="412" t="s">
        <v>1547</v>
      </c>
      <c r="C522" s="413" t="s">
        <v>2605</v>
      </c>
      <c r="D522" s="413" t="s">
        <v>1388</v>
      </c>
      <c r="E522" s="366" t="s">
        <v>4134</v>
      </c>
      <c r="F522" s="366" t="s">
        <v>5392</v>
      </c>
      <c r="G522" s="363" t="s">
        <v>1446</v>
      </c>
      <c r="H522" s="363" t="s">
        <v>3172</v>
      </c>
      <c r="I522" s="414" t="s">
        <v>4094</v>
      </c>
      <c r="J522" s="364" t="s">
        <v>2848</v>
      </c>
      <c r="K522" s="365" t="s">
        <v>2849</v>
      </c>
      <c r="L522" s="398" t="s">
        <v>2225</v>
      </c>
      <c r="N522" s="464">
        <f>[1]pdc2019!$N522</f>
        <v>1333</v>
      </c>
      <c r="O522" s="464">
        <f>[1]pdc2019!$O522</f>
        <v>278</v>
      </c>
      <c r="P522" s="464">
        <f>[1]pdc2019!$P522</f>
        <v>278</v>
      </c>
      <c r="Q522" s="464">
        <f>[1]pdc2019!$V522</f>
        <v>278</v>
      </c>
      <c r="R522" s="464">
        <f>[1]pdc2019!$AB522</f>
        <v>278</v>
      </c>
      <c r="S522" s="464">
        <f>[1]pdc2019!$AE522</f>
        <v>278</v>
      </c>
      <c r="T522" s="507">
        <f t="shared" si="44"/>
        <v>-1055</v>
      </c>
      <c r="U522" s="505">
        <f t="shared" si="45"/>
        <v>-0.79144786196549133</v>
      </c>
      <c r="V522" s="507">
        <f t="shared" si="42"/>
        <v>0</v>
      </c>
      <c r="W522" s="505">
        <f t="shared" si="43"/>
        <v>0</v>
      </c>
      <c r="X522" s="507">
        <f t="shared" si="46"/>
        <v>0</v>
      </c>
      <c r="Y522" s="505">
        <f t="shared" si="47"/>
        <v>0</v>
      </c>
      <c r="AA522" s="508"/>
      <c r="AB522" s="508"/>
      <c r="AC522" s="508"/>
      <c r="AD522" s="508"/>
      <c r="AE522" s="508"/>
      <c r="AF522" s="508"/>
      <c r="AG522" s="508"/>
      <c r="AH522" s="508"/>
      <c r="AI522" s="508"/>
      <c r="AJ522" s="508"/>
      <c r="AK522" s="508"/>
    </row>
    <row r="523" spans="1:37" ht="31.5">
      <c r="A523" s="381" t="s">
        <v>1569</v>
      </c>
      <c r="B523" s="412" t="s">
        <v>1547</v>
      </c>
      <c r="C523" s="413" t="s">
        <v>2605</v>
      </c>
      <c r="D523" s="413" t="s">
        <v>2607</v>
      </c>
      <c r="E523" s="366" t="s">
        <v>4135</v>
      </c>
      <c r="F523" s="366" t="s">
        <v>5393</v>
      </c>
      <c r="G523" s="363" t="s">
        <v>1436</v>
      </c>
      <c r="H523" s="363" t="s">
        <v>3372</v>
      </c>
      <c r="I523" s="414" t="s">
        <v>4082</v>
      </c>
      <c r="J523" s="364" t="s">
        <v>200</v>
      </c>
      <c r="K523" s="365" t="s">
        <v>2847</v>
      </c>
      <c r="L523" s="398" t="s">
        <v>2225</v>
      </c>
      <c r="N523" s="464">
        <f>[1]pdc2019!$N523</f>
        <v>0</v>
      </c>
      <c r="O523" s="464">
        <f>[1]pdc2019!$O523</f>
        <v>0</v>
      </c>
      <c r="P523" s="464">
        <f>[1]pdc2019!$P523</f>
        <v>0</v>
      </c>
      <c r="Q523" s="464">
        <f>[1]pdc2019!$V523</f>
        <v>0</v>
      </c>
      <c r="R523" s="464">
        <f>[1]pdc2019!$AB523</f>
        <v>0</v>
      </c>
      <c r="S523" s="464">
        <f>[1]pdc2019!$AE523</f>
        <v>0</v>
      </c>
      <c r="T523" s="507">
        <f t="shared" si="44"/>
        <v>0</v>
      </c>
      <c r="U523" s="505" t="str">
        <f t="shared" si="45"/>
        <v/>
      </c>
      <c r="V523" s="507">
        <f t="shared" si="42"/>
        <v>0</v>
      </c>
      <c r="W523" s="505" t="str">
        <f t="shared" si="43"/>
        <v/>
      </c>
      <c r="X523" s="507">
        <f t="shared" si="46"/>
        <v>0</v>
      </c>
      <c r="Y523" s="505" t="str">
        <f t="shared" si="47"/>
        <v/>
      </c>
      <c r="AA523" s="508"/>
      <c r="AB523" s="508"/>
      <c r="AC523" s="508"/>
      <c r="AD523" s="508"/>
      <c r="AE523" s="508"/>
      <c r="AF523" s="508"/>
      <c r="AG523" s="508"/>
      <c r="AH523" s="508"/>
      <c r="AI523" s="508"/>
      <c r="AJ523" s="508"/>
      <c r="AK523" s="508"/>
    </row>
    <row r="524" spans="1:37" ht="31.5">
      <c r="A524" s="381" t="s">
        <v>2650</v>
      </c>
      <c r="B524" s="412" t="s">
        <v>1547</v>
      </c>
      <c r="C524" s="413" t="s">
        <v>2605</v>
      </c>
      <c r="D524" s="413" t="s">
        <v>2795</v>
      </c>
      <c r="E524" s="366" t="s">
        <v>4136</v>
      </c>
      <c r="F524" s="366" t="s">
        <v>5394</v>
      </c>
      <c r="G524" s="363" t="s">
        <v>1438</v>
      </c>
      <c r="H524" s="363" t="s">
        <v>3374</v>
      </c>
      <c r="I524" s="414" t="s">
        <v>4085</v>
      </c>
      <c r="J524" s="364" t="s">
        <v>200</v>
      </c>
      <c r="K524" s="365" t="s">
        <v>2847</v>
      </c>
      <c r="L524" s="398" t="s">
        <v>2225</v>
      </c>
      <c r="N524" s="464">
        <f>[1]pdc2019!$N524</f>
        <v>0</v>
      </c>
      <c r="O524" s="464">
        <f>[1]pdc2019!$O524</f>
        <v>0</v>
      </c>
      <c r="P524" s="464">
        <f>[1]pdc2019!$P524</f>
        <v>0</v>
      </c>
      <c r="Q524" s="464">
        <f>[1]pdc2019!$V524</f>
        <v>0</v>
      </c>
      <c r="R524" s="464">
        <f>[1]pdc2019!$AB524</f>
        <v>0</v>
      </c>
      <c r="S524" s="464">
        <f>[1]pdc2019!$AE524</f>
        <v>0</v>
      </c>
      <c r="T524" s="507">
        <f t="shared" si="44"/>
        <v>0</v>
      </c>
      <c r="U524" s="505" t="str">
        <f t="shared" si="45"/>
        <v/>
      </c>
      <c r="V524" s="507">
        <f t="shared" si="42"/>
        <v>0</v>
      </c>
      <c r="W524" s="505" t="str">
        <f t="shared" si="43"/>
        <v/>
      </c>
      <c r="X524" s="507">
        <f t="shared" si="46"/>
        <v>0</v>
      </c>
      <c r="Y524" s="505" t="str">
        <f t="shared" si="47"/>
        <v/>
      </c>
      <c r="AA524" s="508"/>
      <c r="AB524" s="508"/>
      <c r="AC524" s="508"/>
      <c r="AD524" s="508"/>
      <c r="AE524" s="508"/>
      <c r="AF524" s="508"/>
      <c r="AG524" s="508"/>
      <c r="AH524" s="508"/>
      <c r="AI524" s="508"/>
      <c r="AJ524" s="508"/>
      <c r="AK524" s="508"/>
    </row>
    <row r="525" spans="1:37" ht="31.5">
      <c r="A525" s="381" t="s">
        <v>1570</v>
      </c>
      <c r="B525" s="412" t="s">
        <v>1547</v>
      </c>
      <c r="C525" s="413" t="s">
        <v>2605</v>
      </c>
      <c r="D525" s="413" t="s">
        <v>1538</v>
      </c>
      <c r="E525" s="366" t="s">
        <v>4137</v>
      </c>
      <c r="F525" s="366" t="s">
        <v>5395</v>
      </c>
      <c r="G525" s="363" t="s">
        <v>1444</v>
      </c>
      <c r="H525" s="363" t="s">
        <v>3170</v>
      </c>
      <c r="I525" s="414" t="s">
        <v>4092</v>
      </c>
      <c r="J525" s="364" t="s">
        <v>2848</v>
      </c>
      <c r="K525" s="365" t="s">
        <v>2849</v>
      </c>
      <c r="L525" s="398" t="s">
        <v>2225</v>
      </c>
      <c r="N525" s="464">
        <f>[1]pdc2019!$N525</f>
        <v>61234.080000000002</v>
      </c>
      <c r="O525" s="464">
        <f>[1]pdc2019!$O525</f>
        <v>29438.3</v>
      </c>
      <c r="P525" s="464">
        <f>[1]pdc2019!$P525</f>
        <v>29438</v>
      </c>
      <c r="Q525" s="464">
        <f>[1]pdc2019!$V525</f>
        <v>29438</v>
      </c>
      <c r="R525" s="464">
        <f>[1]pdc2019!$AB525</f>
        <v>29438</v>
      </c>
      <c r="S525" s="464">
        <f>[1]pdc2019!$AE525</f>
        <v>29438</v>
      </c>
      <c r="T525" s="507">
        <f t="shared" si="44"/>
        <v>-31796.080000000002</v>
      </c>
      <c r="U525" s="505">
        <f t="shared" si="45"/>
        <v>-0.51925463728694876</v>
      </c>
      <c r="V525" s="507">
        <f t="shared" si="42"/>
        <v>-0.2999999999992724</v>
      </c>
      <c r="W525" s="505">
        <f t="shared" si="43"/>
        <v>-1.0190805854932942E-5</v>
      </c>
      <c r="X525" s="507">
        <f t="shared" si="46"/>
        <v>0</v>
      </c>
      <c r="Y525" s="505">
        <f t="shared" si="47"/>
        <v>0</v>
      </c>
      <c r="AA525" s="508"/>
      <c r="AB525" s="508"/>
      <c r="AC525" s="508"/>
      <c r="AD525" s="508"/>
      <c r="AE525" s="508"/>
      <c r="AF525" s="508"/>
      <c r="AG525" s="508"/>
      <c r="AH525" s="508"/>
      <c r="AI525" s="508"/>
      <c r="AJ525" s="508"/>
      <c r="AK525" s="508"/>
    </row>
    <row r="526" spans="1:37" ht="31.5">
      <c r="A526" s="381" t="s">
        <v>3182</v>
      </c>
      <c r="B526" s="412" t="s">
        <v>1547</v>
      </c>
      <c r="C526" s="413" t="s">
        <v>2605</v>
      </c>
      <c r="D526" s="413" t="s">
        <v>3151</v>
      </c>
      <c r="E526" s="366" t="s">
        <v>4138</v>
      </c>
      <c r="F526" s="366" t="s">
        <v>5396</v>
      </c>
      <c r="G526" s="363" t="s">
        <v>1446</v>
      </c>
      <c r="H526" s="363" t="s">
        <v>3172</v>
      </c>
      <c r="I526" s="414" t="s">
        <v>4094</v>
      </c>
      <c r="J526" s="364" t="s">
        <v>2848</v>
      </c>
      <c r="K526" s="365" t="s">
        <v>2849</v>
      </c>
      <c r="L526" s="398" t="s">
        <v>2225</v>
      </c>
      <c r="N526" s="464">
        <f>[1]pdc2019!$N526</f>
        <v>5701.21</v>
      </c>
      <c r="O526" s="464">
        <f>[1]pdc2019!$O526</f>
        <v>1445.36</v>
      </c>
      <c r="P526" s="464">
        <f>[1]pdc2019!$P526</f>
        <v>1445</v>
      </c>
      <c r="Q526" s="464">
        <f>[1]pdc2019!$V526</f>
        <v>1445</v>
      </c>
      <c r="R526" s="464">
        <f>[1]pdc2019!$AB526</f>
        <v>1445</v>
      </c>
      <c r="S526" s="464">
        <f>[1]pdc2019!$AE526</f>
        <v>1445</v>
      </c>
      <c r="T526" s="507">
        <f t="shared" si="44"/>
        <v>-4256.21</v>
      </c>
      <c r="U526" s="505">
        <f t="shared" si="45"/>
        <v>-0.74654503166871589</v>
      </c>
      <c r="V526" s="507">
        <f t="shared" si="42"/>
        <v>-0.35999999999989996</v>
      </c>
      <c r="W526" s="505">
        <f t="shared" si="43"/>
        <v>-2.490728953339652E-4</v>
      </c>
      <c r="X526" s="507">
        <f t="shared" si="46"/>
        <v>0</v>
      </c>
      <c r="Y526" s="505">
        <f t="shared" si="47"/>
        <v>0</v>
      </c>
      <c r="AA526" s="508"/>
      <c r="AB526" s="508"/>
      <c r="AC526" s="508"/>
      <c r="AD526" s="508"/>
      <c r="AE526" s="508"/>
      <c r="AF526" s="508"/>
      <c r="AG526" s="508"/>
      <c r="AH526" s="508"/>
      <c r="AI526" s="508"/>
      <c r="AJ526" s="508"/>
      <c r="AK526" s="508"/>
    </row>
    <row r="527" spans="1:37" ht="31.5">
      <c r="A527" s="381" t="s">
        <v>1571</v>
      </c>
      <c r="B527" s="412" t="s">
        <v>1547</v>
      </c>
      <c r="C527" s="413" t="s">
        <v>2605</v>
      </c>
      <c r="D527" s="413" t="s">
        <v>1390</v>
      </c>
      <c r="E527" s="366" t="s">
        <v>4139</v>
      </c>
      <c r="F527" s="366" t="s">
        <v>4140</v>
      </c>
      <c r="G527" s="363" t="s">
        <v>1436</v>
      </c>
      <c r="H527" s="363" t="s">
        <v>3372</v>
      </c>
      <c r="I527" s="414" t="s">
        <v>4082</v>
      </c>
      <c r="J527" s="364" t="s">
        <v>200</v>
      </c>
      <c r="K527" s="365" t="s">
        <v>2847</v>
      </c>
      <c r="L527" s="398" t="s">
        <v>2225</v>
      </c>
      <c r="N527" s="464">
        <f>[1]pdc2019!$N527</f>
        <v>0</v>
      </c>
      <c r="O527" s="464">
        <f>[1]pdc2019!$O527</f>
        <v>0</v>
      </c>
      <c r="P527" s="464">
        <f>[1]pdc2019!$P527</f>
        <v>0</v>
      </c>
      <c r="Q527" s="464">
        <f>[1]pdc2019!$V527</f>
        <v>0</v>
      </c>
      <c r="R527" s="464">
        <f>[1]pdc2019!$AB527</f>
        <v>0</v>
      </c>
      <c r="S527" s="464">
        <f>[1]pdc2019!$AE527</f>
        <v>0</v>
      </c>
      <c r="T527" s="507">
        <f t="shared" si="44"/>
        <v>0</v>
      </c>
      <c r="U527" s="505" t="str">
        <f t="shared" si="45"/>
        <v/>
      </c>
      <c r="V527" s="507">
        <f t="shared" si="42"/>
        <v>0</v>
      </c>
      <c r="W527" s="505" t="str">
        <f t="shared" si="43"/>
        <v/>
      </c>
      <c r="X527" s="507">
        <f t="shared" si="46"/>
        <v>0</v>
      </c>
      <c r="Y527" s="505" t="str">
        <f t="shared" si="47"/>
        <v/>
      </c>
      <c r="AA527" s="508"/>
      <c r="AB527" s="508"/>
      <c r="AC527" s="508"/>
      <c r="AD527" s="508"/>
      <c r="AE527" s="508"/>
      <c r="AF527" s="508"/>
      <c r="AG527" s="508"/>
      <c r="AH527" s="508"/>
      <c r="AI527" s="508"/>
      <c r="AJ527" s="508"/>
      <c r="AK527" s="508"/>
    </row>
    <row r="528" spans="1:37" ht="31.5">
      <c r="A528" s="381" t="s">
        <v>3183</v>
      </c>
      <c r="B528" s="412" t="s">
        <v>1547</v>
      </c>
      <c r="C528" s="413" t="s">
        <v>2605</v>
      </c>
      <c r="D528" s="413" t="s">
        <v>1358</v>
      </c>
      <c r="E528" s="366" t="s">
        <v>4141</v>
      </c>
      <c r="F528" s="366" t="s">
        <v>5397</v>
      </c>
      <c r="G528" s="363" t="s">
        <v>1438</v>
      </c>
      <c r="H528" s="363" t="s">
        <v>3374</v>
      </c>
      <c r="I528" s="414" t="s">
        <v>4085</v>
      </c>
      <c r="J528" s="364" t="s">
        <v>200</v>
      </c>
      <c r="K528" s="365" t="s">
        <v>2847</v>
      </c>
      <c r="L528" s="398" t="s">
        <v>2225</v>
      </c>
      <c r="N528" s="464">
        <f>[1]pdc2019!$N528</f>
        <v>0</v>
      </c>
      <c r="O528" s="464">
        <f>[1]pdc2019!$O528</f>
        <v>0</v>
      </c>
      <c r="P528" s="464">
        <f>[1]pdc2019!$P528</f>
        <v>0</v>
      </c>
      <c r="Q528" s="464">
        <f>[1]pdc2019!$V528</f>
        <v>0</v>
      </c>
      <c r="R528" s="464">
        <f>[1]pdc2019!$AB528</f>
        <v>0</v>
      </c>
      <c r="S528" s="464">
        <f>[1]pdc2019!$AE528</f>
        <v>0</v>
      </c>
      <c r="T528" s="507">
        <f t="shared" si="44"/>
        <v>0</v>
      </c>
      <c r="U528" s="505" t="str">
        <f t="shared" si="45"/>
        <v/>
      </c>
      <c r="V528" s="507">
        <f t="shared" si="42"/>
        <v>0</v>
      </c>
      <c r="W528" s="505" t="str">
        <f t="shared" si="43"/>
        <v/>
      </c>
      <c r="X528" s="507">
        <f t="shared" si="46"/>
        <v>0</v>
      </c>
      <c r="Y528" s="505" t="str">
        <f t="shared" si="47"/>
        <v/>
      </c>
      <c r="AA528" s="508"/>
      <c r="AB528" s="508"/>
      <c r="AC528" s="508"/>
      <c r="AD528" s="508"/>
      <c r="AE528" s="508"/>
      <c r="AF528" s="508"/>
      <c r="AG528" s="508"/>
      <c r="AH528" s="508"/>
      <c r="AI528" s="508"/>
      <c r="AJ528" s="508"/>
      <c r="AK528" s="508"/>
    </row>
    <row r="529" spans="1:37" ht="31.5">
      <c r="A529" s="381" t="s">
        <v>1572</v>
      </c>
      <c r="B529" s="412" t="s">
        <v>1547</v>
      </c>
      <c r="C529" s="413" t="s">
        <v>2605</v>
      </c>
      <c r="D529" s="413" t="s">
        <v>1541</v>
      </c>
      <c r="E529" s="366" t="s">
        <v>4142</v>
      </c>
      <c r="F529" s="366" t="s">
        <v>4143</v>
      </c>
      <c r="G529" s="363" t="s">
        <v>1444</v>
      </c>
      <c r="H529" s="363" t="s">
        <v>3170</v>
      </c>
      <c r="I529" s="414" t="s">
        <v>4092</v>
      </c>
      <c r="J529" s="364" t="s">
        <v>2848</v>
      </c>
      <c r="K529" s="365" t="s">
        <v>2849</v>
      </c>
      <c r="L529" s="398" t="s">
        <v>2225</v>
      </c>
      <c r="N529" s="464">
        <f>[1]pdc2019!$N529</f>
        <v>10000</v>
      </c>
      <c r="O529" s="464">
        <f>[1]pdc2019!$O529</f>
        <v>15004</v>
      </c>
      <c r="P529" s="464">
        <f>[1]pdc2019!$P529</f>
        <v>13500</v>
      </c>
      <c r="Q529" s="464">
        <f>[1]pdc2019!$V529</f>
        <v>13500</v>
      </c>
      <c r="R529" s="464">
        <f>[1]pdc2019!$AB529</f>
        <v>0</v>
      </c>
      <c r="S529" s="464">
        <f>[1]pdc2019!$AE529</f>
        <v>0</v>
      </c>
      <c r="T529" s="507">
        <f t="shared" si="44"/>
        <v>3500</v>
      </c>
      <c r="U529" s="505">
        <f t="shared" si="45"/>
        <v>0.35</v>
      </c>
      <c r="V529" s="507">
        <f t="shared" si="42"/>
        <v>-1504</v>
      </c>
      <c r="W529" s="505">
        <f t="shared" si="43"/>
        <v>-0.10023993601706212</v>
      </c>
      <c r="X529" s="507">
        <f t="shared" si="46"/>
        <v>0</v>
      </c>
      <c r="Y529" s="505">
        <f t="shared" si="47"/>
        <v>0</v>
      </c>
      <c r="AA529" s="508"/>
      <c r="AB529" s="508"/>
      <c r="AC529" s="508"/>
      <c r="AD529" s="508"/>
      <c r="AE529" s="508"/>
      <c r="AF529" s="508"/>
      <c r="AG529" s="508"/>
      <c r="AH529" s="508"/>
      <c r="AI529" s="508"/>
      <c r="AJ529" s="508"/>
      <c r="AK529" s="508"/>
    </row>
    <row r="530" spans="1:37" ht="31.5">
      <c r="A530" s="381" t="s">
        <v>3184</v>
      </c>
      <c r="B530" s="412" t="s">
        <v>1547</v>
      </c>
      <c r="C530" s="413" t="s">
        <v>2605</v>
      </c>
      <c r="D530" s="413" t="s">
        <v>3109</v>
      </c>
      <c r="E530" s="366" t="s">
        <v>4144</v>
      </c>
      <c r="F530" s="366" t="s">
        <v>4145</v>
      </c>
      <c r="G530" s="363" t="s">
        <v>1446</v>
      </c>
      <c r="H530" s="363" t="s">
        <v>3172</v>
      </c>
      <c r="I530" s="414" t="s">
        <v>4094</v>
      </c>
      <c r="J530" s="364" t="s">
        <v>2848</v>
      </c>
      <c r="K530" s="365" t="s">
        <v>2849</v>
      </c>
      <c r="L530" s="398" t="s">
        <v>2225</v>
      </c>
      <c r="N530" s="464">
        <f>[1]pdc2019!$N530</f>
        <v>5000</v>
      </c>
      <c r="O530" s="464">
        <f>[1]pdc2019!$O530</f>
        <v>5455</v>
      </c>
      <c r="P530" s="464">
        <f>[1]pdc2019!$P530</f>
        <v>6750</v>
      </c>
      <c r="Q530" s="464">
        <f>[1]pdc2019!$V530</f>
        <v>6750</v>
      </c>
      <c r="R530" s="464">
        <f>[1]pdc2019!$AB530</f>
        <v>0</v>
      </c>
      <c r="S530" s="464">
        <f>[1]pdc2019!$AE530</f>
        <v>0</v>
      </c>
      <c r="T530" s="507">
        <f t="shared" si="44"/>
        <v>1750</v>
      </c>
      <c r="U530" s="505">
        <f t="shared" si="45"/>
        <v>0.35</v>
      </c>
      <c r="V530" s="507">
        <f t="shared" si="42"/>
        <v>1295</v>
      </c>
      <c r="W530" s="505">
        <f t="shared" si="43"/>
        <v>0.2373968835930339</v>
      </c>
      <c r="X530" s="507">
        <f t="shared" si="46"/>
        <v>0</v>
      </c>
      <c r="Y530" s="505">
        <f t="shared" si="47"/>
        <v>0</v>
      </c>
      <c r="AA530" s="508"/>
      <c r="AB530" s="508"/>
      <c r="AC530" s="508"/>
      <c r="AD530" s="508"/>
      <c r="AE530" s="508"/>
      <c r="AF530" s="508"/>
      <c r="AG530" s="508"/>
      <c r="AH530" s="508"/>
      <c r="AI530" s="508"/>
      <c r="AJ530" s="508"/>
      <c r="AK530" s="508"/>
    </row>
    <row r="531" spans="1:37" ht="31.5">
      <c r="A531" s="381" t="s">
        <v>1573</v>
      </c>
      <c r="B531" s="412" t="s">
        <v>1547</v>
      </c>
      <c r="C531" s="413" t="s">
        <v>2605</v>
      </c>
      <c r="D531" s="413" t="s">
        <v>2269</v>
      </c>
      <c r="E531" s="366" t="s">
        <v>4146</v>
      </c>
      <c r="F531" s="366" t="s">
        <v>4147</v>
      </c>
      <c r="G531" s="363" t="s">
        <v>4810</v>
      </c>
      <c r="H531" s="363" t="s">
        <v>4919</v>
      </c>
      <c r="I531" s="414" t="s">
        <v>4920</v>
      </c>
      <c r="J531" s="364" t="s">
        <v>2869</v>
      </c>
      <c r="K531" s="365" t="s">
        <v>2701</v>
      </c>
      <c r="L531" s="398" t="s">
        <v>199</v>
      </c>
      <c r="N531" s="464">
        <f>[1]pdc2019!$N531</f>
        <v>4186.8100000000004</v>
      </c>
      <c r="O531" s="464">
        <f>[1]pdc2019!$O531</f>
        <v>1348.86</v>
      </c>
      <c r="P531" s="464">
        <f>[1]pdc2019!$P531</f>
        <v>0</v>
      </c>
      <c r="Q531" s="464">
        <f>[1]pdc2019!$V531</f>
        <v>3785.35</v>
      </c>
      <c r="R531" s="464">
        <f>[1]pdc2019!$AB531</f>
        <v>5579.02</v>
      </c>
      <c r="S531" s="464">
        <f>[1]pdc2019!$AE531</f>
        <v>5671.98</v>
      </c>
      <c r="T531" s="507">
        <f t="shared" si="44"/>
        <v>-401.46000000000049</v>
      </c>
      <c r="U531" s="505">
        <f t="shared" si="45"/>
        <v>-9.5886844638280802E-2</v>
      </c>
      <c r="V531" s="507">
        <f t="shared" si="42"/>
        <v>2436.4899999999998</v>
      </c>
      <c r="W531" s="505">
        <f t="shared" si="43"/>
        <v>1.8063327550672419</v>
      </c>
      <c r="X531" s="507">
        <f t="shared" si="46"/>
        <v>3785.35</v>
      </c>
      <c r="Y531" s="505" t="str">
        <f t="shared" si="47"/>
        <v/>
      </c>
      <c r="AA531" s="508"/>
      <c r="AB531" s="508"/>
      <c r="AC531" s="508"/>
      <c r="AD531" s="508"/>
      <c r="AE531" s="508"/>
      <c r="AF531" s="508"/>
      <c r="AG531" s="508"/>
      <c r="AH531" s="508"/>
      <c r="AI531" s="508"/>
      <c r="AJ531" s="508"/>
      <c r="AK531" s="508"/>
    </row>
    <row r="532" spans="1:37" ht="31.5">
      <c r="A532" s="381" t="s">
        <v>3185</v>
      </c>
      <c r="B532" s="412" t="s">
        <v>1547</v>
      </c>
      <c r="C532" s="413" t="s">
        <v>2605</v>
      </c>
      <c r="D532" s="413" t="s">
        <v>2608</v>
      </c>
      <c r="E532" s="366" t="s">
        <v>4148</v>
      </c>
      <c r="F532" s="366" t="s">
        <v>4149</v>
      </c>
      <c r="G532" s="363" t="s">
        <v>4810</v>
      </c>
      <c r="H532" s="363" t="s">
        <v>4919</v>
      </c>
      <c r="I532" s="414" t="s">
        <v>4920</v>
      </c>
      <c r="J532" s="364" t="s">
        <v>2869</v>
      </c>
      <c r="K532" s="365" t="s">
        <v>2701</v>
      </c>
      <c r="L532" s="398" t="s">
        <v>199</v>
      </c>
      <c r="N532" s="464">
        <f>[1]pdc2019!$N532</f>
        <v>0</v>
      </c>
      <c r="O532" s="464">
        <f>[1]pdc2019!$O532</f>
        <v>0</v>
      </c>
      <c r="P532" s="464">
        <f>[1]pdc2019!$P532</f>
        <v>0</v>
      </c>
      <c r="Q532" s="464">
        <f>[1]pdc2019!$V532</f>
        <v>0</v>
      </c>
      <c r="R532" s="464">
        <f>[1]pdc2019!$AB532</f>
        <v>0</v>
      </c>
      <c r="S532" s="464">
        <f>[1]pdc2019!$AE532</f>
        <v>0</v>
      </c>
      <c r="T532" s="507">
        <f t="shared" si="44"/>
        <v>0</v>
      </c>
      <c r="U532" s="505" t="str">
        <f t="shared" si="45"/>
        <v/>
      </c>
      <c r="V532" s="507">
        <f t="shared" si="42"/>
        <v>0</v>
      </c>
      <c r="W532" s="505" t="str">
        <f t="shared" si="43"/>
        <v/>
      </c>
      <c r="X532" s="507">
        <f t="shared" si="46"/>
        <v>0</v>
      </c>
      <c r="Y532" s="505" t="str">
        <f t="shared" si="47"/>
        <v/>
      </c>
      <c r="AA532" s="508"/>
      <c r="AB532" s="508"/>
      <c r="AC532" s="508"/>
      <c r="AD532" s="508"/>
      <c r="AE532" s="508"/>
      <c r="AF532" s="508"/>
      <c r="AG532" s="508"/>
      <c r="AH532" s="508"/>
      <c r="AI532" s="508"/>
      <c r="AJ532" s="508"/>
      <c r="AK532" s="508"/>
    </row>
    <row r="533" spans="1:37" ht="31.5">
      <c r="A533" s="381" t="s">
        <v>1574</v>
      </c>
      <c r="B533" s="412" t="s">
        <v>1547</v>
      </c>
      <c r="C533" s="413" t="s">
        <v>2605</v>
      </c>
      <c r="D533" s="413" t="s">
        <v>80</v>
      </c>
      <c r="E533" s="366" t="s">
        <v>4150</v>
      </c>
      <c r="F533" s="366" t="s">
        <v>5398</v>
      </c>
      <c r="G533" s="363" t="s">
        <v>4810</v>
      </c>
      <c r="H533" s="363" t="s">
        <v>4919</v>
      </c>
      <c r="I533" s="414" t="s">
        <v>4920</v>
      </c>
      <c r="J533" s="364" t="s">
        <v>2869</v>
      </c>
      <c r="K533" s="365" t="s">
        <v>2701</v>
      </c>
      <c r="L533" s="398" t="s">
        <v>199</v>
      </c>
      <c r="N533" s="464">
        <f>[1]pdc2019!$N533</f>
        <v>35707.24</v>
      </c>
      <c r="O533" s="464">
        <f>[1]pdc2019!$O533</f>
        <v>15096.76</v>
      </c>
      <c r="P533" s="464">
        <f>[1]pdc2019!$P533</f>
        <v>0</v>
      </c>
      <c r="Q533" s="464">
        <f>[1]pdc2019!$V533</f>
        <v>34719.81</v>
      </c>
      <c r="R533" s="464">
        <f>[1]pdc2019!$AB533</f>
        <v>51171.62</v>
      </c>
      <c r="S533" s="464">
        <f>[1]pdc2019!$AE533</f>
        <v>52024.23</v>
      </c>
      <c r="T533" s="507">
        <f t="shared" si="44"/>
        <v>-987.43000000000029</v>
      </c>
      <c r="U533" s="505">
        <f t="shared" si="45"/>
        <v>-2.7653495481588616E-2</v>
      </c>
      <c r="V533" s="507">
        <f t="shared" ref="V533:V596" si="48">IF(O533="","",Q533-O533)</f>
        <v>19623.049999999996</v>
      </c>
      <c r="W533" s="505">
        <f t="shared" ref="W533:W596" si="49">IF(O533=0,"",V533/O533)</f>
        <v>1.2998186365816238</v>
      </c>
      <c r="X533" s="507">
        <f t="shared" si="46"/>
        <v>34719.81</v>
      </c>
      <c r="Y533" s="505" t="str">
        <f t="shared" si="47"/>
        <v/>
      </c>
      <c r="AA533" s="508"/>
      <c r="AB533" s="508"/>
      <c r="AC533" s="508"/>
      <c r="AD533" s="508"/>
      <c r="AE533" s="508"/>
      <c r="AF533" s="508"/>
      <c r="AG533" s="508"/>
      <c r="AH533" s="508"/>
      <c r="AI533" s="508"/>
      <c r="AJ533" s="508"/>
      <c r="AK533" s="508"/>
    </row>
    <row r="534" spans="1:37" ht="31.5">
      <c r="A534" s="381" t="s">
        <v>3186</v>
      </c>
      <c r="B534" s="412" t="s">
        <v>1547</v>
      </c>
      <c r="C534" s="413" t="s">
        <v>2605</v>
      </c>
      <c r="D534" s="413" t="s">
        <v>3366</v>
      </c>
      <c r="E534" s="366" t="s">
        <v>4151</v>
      </c>
      <c r="F534" s="366" t="s">
        <v>5399</v>
      </c>
      <c r="G534" s="363" t="s">
        <v>4810</v>
      </c>
      <c r="H534" s="363" t="s">
        <v>4919</v>
      </c>
      <c r="I534" s="414" t="s">
        <v>4920</v>
      </c>
      <c r="J534" s="364" t="s">
        <v>2869</v>
      </c>
      <c r="K534" s="365" t="s">
        <v>2701</v>
      </c>
      <c r="L534" s="398" t="s">
        <v>199</v>
      </c>
      <c r="N534" s="464">
        <f>[1]pdc2019!$N534</f>
        <v>148.66999999999999</v>
      </c>
      <c r="O534" s="464">
        <f>[1]pdc2019!$O534</f>
        <v>212.72</v>
      </c>
      <c r="P534" s="464">
        <f>[1]pdc2019!$P534</f>
        <v>0</v>
      </c>
      <c r="Q534" s="464">
        <f>[1]pdc2019!$V534</f>
        <v>199.95</v>
      </c>
      <c r="R534" s="464">
        <f>[1]pdc2019!$AB534</f>
        <v>294.69</v>
      </c>
      <c r="S534" s="464">
        <f>[1]pdc2019!$AE534</f>
        <v>299.60000000000002</v>
      </c>
      <c r="T534" s="507">
        <f t="shared" si="44"/>
        <v>51.28</v>
      </c>
      <c r="U534" s="505">
        <f t="shared" si="45"/>
        <v>0.34492500168157669</v>
      </c>
      <c r="V534" s="507">
        <f t="shared" si="48"/>
        <v>-12.77000000000001</v>
      </c>
      <c r="W534" s="505">
        <f t="shared" si="49"/>
        <v>-6.0031966904851498E-2</v>
      </c>
      <c r="X534" s="507">
        <f t="shared" si="46"/>
        <v>199.95</v>
      </c>
      <c r="Y534" s="505" t="str">
        <f t="shared" si="47"/>
        <v/>
      </c>
      <c r="AA534" s="508"/>
      <c r="AB534" s="508"/>
      <c r="AC534" s="508"/>
      <c r="AD534" s="508"/>
      <c r="AE534" s="508"/>
      <c r="AF534" s="508"/>
      <c r="AG534" s="508"/>
      <c r="AH534" s="508"/>
      <c r="AI534" s="508"/>
      <c r="AJ534" s="508"/>
      <c r="AK534" s="508"/>
    </row>
    <row r="535" spans="1:37" ht="21">
      <c r="A535" s="399" t="s">
        <v>2270</v>
      </c>
      <c r="B535" s="400" t="s">
        <v>2271</v>
      </c>
      <c r="C535" s="401" t="s">
        <v>3139</v>
      </c>
      <c r="D535" s="401" t="s">
        <v>3140</v>
      </c>
      <c r="E535" s="358" t="s">
        <v>2273</v>
      </c>
      <c r="F535" s="358" t="s">
        <v>2272</v>
      </c>
      <c r="G535" s="359"/>
      <c r="H535" s="359"/>
      <c r="I535" s="402"/>
      <c r="J535" s="360"/>
      <c r="K535" s="361"/>
      <c r="L535" s="403"/>
      <c r="N535" s="464">
        <f>[1]pdc2019!$N535</f>
        <v>0</v>
      </c>
      <c r="O535" s="464">
        <f>[1]pdc2019!$O535</f>
        <v>0</v>
      </c>
      <c r="P535" s="464">
        <f>[1]pdc2019!$P535</f>
        <v>0</v>
      </c>
      <c r="Q535" s="464">
        <f>[1]pdc2019!$V535</f>
        <v>0</v>
      </c>
      <c r="R535" s="464">
        <f>[1]pdc2019!$AB535</f>
        <v>0</v>
      </c>
      <c r="S535" s="464">
        <f>[1]pdc2019!$AE535</f>
        <v>0</v>
      </c>
      <c r="T535" s="507">
        <f t="shared" si="44"/>
        <v>0</v>
      </c>
      <c r="U535" s="505" t="str">
        <f t="shared" si="45"/>
        <v/>
      </c>
      <c r="V535" s="507">
        <f t="shared" si="48"/>
        <v>0</v>
      </c>
      <c r="W535" s="505" t="str">
        <f t="shared" si="49"/>
        <v/>
      </c>
      <c r="X535" s="507">
        <f t="shared" si="46"/>
        <v>0</v>
      </c>
      <c r="Y535" s="505" t="str">
        <f t="shared" si="47"/>
        <v/>
      </c>
      <c r="AA535" s="508"/>
      <c r="AB535" s="508"/>
      <c r="AC535" s="508"/>
      <c r="AD535" s="508"/>
      <c r="AE535" s="508"/>
      <c r="AF535" s="508"/>
      <c r="AG535" s="508"/>
      <c r="AH535" s="508"/>
      <c r="AI535" s="508"/>
      <c r="AJ535" s="508"/>
      <c r="AK535" s="508"/>
    </row>
    <row r="536" spans="1:37" ht="21">
      <c r="A536" s="404" t="s">
        <v>2274</v>
      </c>
      <c r="B536" s="405" t="s">
        <v>2271</v>
      </c>
      <c r="C536" s="406" t="s">
        <v>3141</v>
      </c>
      <c r="D536" s="406" t="s">
        <v>3140</v>
      </c>
      <c r="E536" s="362" t="s">
        <v>2276</v>
      </c>
      <c r="F536" s="362" t="s">
        <v>2275</v>
      </c>
      <c r="G536" s="363"/>
      <c r="H536" s="363"/>
      <c r="I536" s="414"/>
      <c r="J536" s="364"/>
      <c r="K536" s="365"/>
      <c r="N536" s="464">
        <f>[1]pdc2019!$N536</f>
        <v>0</v>
      </c>
      <c r="O536" s="464">
        <f>[1]pdc2019!$O536</f>
        <v>0</v>
      </c>
      <c r="P536" s="464">
        <f>[1]pdc2019!$P536</f>
        <v>0</v>
      </c>
      <c r="Q536" s="464">
        <f>[1]pdc2019!$V536</f>
        <v>0</v>
      </c>
      <c r="R536" s="464">
        <f>[1]pdc2019!$AB536</f>
        <v>0</v>
      </c>
      <c r="S536" s="464">
        <f>[1]pdc2019!$AE536</f>
        <v>0</v>
      </c>
      <c r="T536" s="507">
        <f t="shared" si="44"/>
        <v>0</v>
      </c>
      <c r="U536" s="505" t="str">
        <f t="shared" si="45"/>
        <v/>
      </c>
      <c r="V536" s="507">
        <f t="shared" si="48"/>
        <v>0</v>
      </c>
      <c r="W536" s="505" t="str">
        <f t="shared" si="49"/>
        <v/>
      </c>
      <c r="X536" s="507">
        <f t="shared" si="46"/>
        <v>0</v>
      </c>
      <c r="Y536" s="505" t="str">
        <f t="shared" si="47"/>
        <v/>
      </c>
      <c r="AA536" s="508"/>
      <c r="AB536" s="508"/>
      <c r="AC536" s="508"/>
      <c r="AD536" s="508"/>
      <c r="AE536" s="508"/>
      <c r="AF536" s="508"/>
      <c r="AG536" s="508"/>
      <c r="AH536" s="508"/>
      <c r="AI536" s="508"/>
      <c r="AJ536" s="508"/>
      <c r="AK536" s="508"/>
    </row>
    <row r="537" spans="1:37" ht="21">
      <c r="A537" s="381" t="s">
        <v>2277</v>
      </c>
      <c r="B537" s="412" t="s">
        <v>2271</v>
      </c>
      <c r="C537" s="413" t="s">
        <v>3141</v>
      </c>
      <c r="D537" s="413" t="s">
        <v>3138</v>
      </c>
      <c r="E537" s="366" t="s">
        <v>4152</v>
      </c>
      <c r="F537" s="366" t="s">
        <v>4153</v>
      </c>
      <c r="G537" s="363" t="s">
        <v>1454</v>
      </c>
      <c r="H537" s="363" t="s">
        <v>3187</v>
      </c>
      <c r="I537" s="414" t="s">
        <v>4154</v>
      </c>
      <c r="J537" s="364" t="s">
        <v>200</v>
      </c>
      <c r="K537" s="365" t="s">
        <v>2847</v>
      </c>
      <c r="L537" s="398" t="s">
        <v>2225</v>
      </c>
      <c r="N537" s="464">
        <f>[1]pdc2019!$N537</f>
        <v>0</v>
      </c>
      <c r="O537" s="464">
        <f>[1]pdc2019!$O537</f>
        <v>0</v>
      </c>
      <c r="P537" s="464">
        <f>[1]pdc2019!$P537</f>
        <v>0</v>
      </c>
      <c r="Q537" s="464">
        <f>[1]pdc2019!$V537</f>
        <v>0</v>
      </c>
      <c r="R537" s="464">
        <f>[1]pdc2019!$AB537</f>
        <v>0</v>
      </c>
      <c r="S537" s="464">
        <f>[1]pdc2019!$AE537</f>
        <v>0</v>
      </c>
      <c r="T537" s="507">
        <f t="shared" si="44"/>
        <v>0</v>
      </c>
      <c r="U537" s="505" t="str">
        <f t="shared" si="45"/>
        <v/>
      </c>
      <c r="V537" s="507">
        <f t="shared" si="48"/>
        <v>0</v>
      </c>
      <c r="W537" s="505" t="str">
        <f t="shared" si="49"/>
        <v/>
      </c>
      <c r="X537" s="507">
        <f t="shared" si="46"/>
        <v>0</v>
      </c>
      <c r="Y537" s="505" t="str">
        <f t="shared" si="47"/>
        <v/>
      </c>
      <c r="AA537" s="508"/>
      <c r="AB537" s="508"/>
      <c r="AC537" s="508"/>
      <c r="AD537" s="508"/>
      <c r="AE537" s="508"/>
      <c r="AF537" s="508"/>
      <c r="AG537" s="508"/>
      <c r="AH537" s="508"/>
      <c r="AI537" s="508"/>
      <c r="AJ537" s="508"/>
      <c r="AK537" s="508"/>
    </row>
    <row r="538" spans="1:37" ht="21">
      <c r="A538" s="381" t="s">
        <v>3188</v>
      </c>
      <c r="B538" s="412" t="s">
        <v>2271</v>
      </c>
      <c r="C538" s="413" t="s">
        <v>3141</v>
      </c>
      <c r="D538" s="413" t="s">
        <v>2794</v>
      </c>
      <c r="E538" s="366" t="s">
        <v>4155</v>
      </c>
      <c r="F538" s="366" t="s">
        <v>4156</v>
      </c>
      <c r="G538" s="363" t="s">
        <v>1456</v>
      </c>
      <c r="H538" s="363" t="s">
        <v>3189</v>
      </c>
      <c r="I538" s="414" t="s">
        <v>4157</v>
      </c>
      <c r="J538" s="364" t="s">
        <v>200</v>
      </c>
      <c r="K538" s="365" t="s">
        <v>2847</v>
      </c>
      <c r="L538" s="398" t="s">
        <v>2225</v>
      </c>
      <c r="N538" s="464">
        <f>[1]pdc2019!$N538</f>
        <v>0</v>
      </c>
      <c r="O538" s="464">
        <f>[1]pdc2019!$O538</f>
        <v>0</v>
      </c>
      <c r="P538" s="464">
        <f>[1]pdc2019!$P538</f>
        <v>0</v>
      </c>
      <c r="Q538" s="464">
        <f>[1]pdc2019!$V538</f>
        <v>0</v>
      </c>
      <c r="R538" s="464">
        <f>[1]pdc2019!$AB538</f>
        <v>0</v>
      </c>
      <c r="S538" s="464">
        <f>[1]pdc2019!$AE538</f>
        <v>0</v>
      </c>
      <c r="T538" s="507">
        <f t="shared" si="44"/>
        <v>0</v>
      </c>
      <c r="U538" s="505" t="str">
        <f t="shared" si="45"/>
        <v/>
      </c>
      <c r="V538" s="507">
        <f t="shared" si="48"/>
        <v>0</v>
      </c>
      <c r="W538" s="505" t="str">
        <f t="shared" si="49"/>
        <v/>
      </c>
      <c r="X538" s="507">
        <f t="shared" si="46"/>
        <v>0</v>
      </c>
      <c r="Y538" s="505" t="str">
        <f t="shared" si="47"/>
        <v/>
      </c>
      <c r="AA538" s="508"/>
      <c r="AB538" s="508"/>
      <c r="AC538" s="508"/>
      <c r="AD538" s="508"/>
      <c r="AE538" s="508"/>
      <c r="AF538" s="508"/>
      <c r="AG538" s="508"/>
      <c r="AH538" s="508"/>
      <c r="AI538" s="508"/>
      <c r="AJ538" s="508"/>
      <c r="AK538" s="508"/>
    </row>
    <row r="539" spans="1:37" ht="31.5">
      <c r="A539" s="381" t="s">
        <v>2278</v>
      </c>
      <c r="B539" s="412" t="s">
        <v>2271</v>
      </c>
      <c r="C539" s="413" t="s">
        <v>3141</v>
      </c>
      <c r="D539" s="413" t="s">
        <v>3148</v>
      </c>
      <c r="E539" s="366" t="s">
        <v>4158</v>
      </c>
      <c r="F539" s="366" t="s">
        <v>4159</v>
      </c>
      <c r="G539" s="363" t="s">
        <v>1454</v>
      </c>
      <c r="H539" s="363" t="s">
        <v>3187</v>
      </c>
      <c r="I539" s="414" t="s">
        <v>4154</v>
      </c>
      <c r="J539" s="364" t="s">
        <v>200</v>
      </c>
      <c r="K539" s="365" t="s">
        <v>2847</v>
      </c>
      <c r="L539" s="398" t="s">
        <v>2225</v>
      </c>
      <c r="N539" s="464">
        <f>[1]pdc2019!$N539</f>
        <v>0</v>
      </c>
      <c r="O539" s="464">
        <f>[1]pdc2019!$O539</f>
        <v>0</v>
      </c>
      <c r="P539" s="464">
        <f>[1]pdc2019!$P539</f>
        <v>0</v>
      </c>
      <c r="Q539" s="464">
        <f>[1]pdc2019!$V539</f>
        <v>0</v>
      </c>
      <c r="R539" s="464">
        <f>[1]pdc2019!$AB539</f>
        <v>0</v>
      </c>
      <c r="S539" s="464">
        <f>[1]pdc2019!$AE539</f>
        <v>0</v>
      </c>
      <c r="T539" s="507">
        <f t="shared" si="44"/>
        <v>0</v>
      </c>
      <c r="U539" s="505" t="str">
        <f t="shared" si="45"/>
        <v/>
      </c>
      <c r="V539" s="507">
        <f t="shared" si="48"/>
        <v>0</v>
      </c>
      <c r="W539" s="505" t="str">
        <f t="shared" si="49"/>
        <v/>
      </c>
      <c r="X539" s="507">
        <f t="shared" si="46"/>
        <v>0</v>
      </c>
      <c r="Y539" s="505" t="str">
        <f t="shared" si="47"/>
        <v/>
      </c>
      <c r="AA539" s="508"/>
      <c r="AB539" s="508"/>
      <c r="AC539" s="508"/>
      <c r="AD539" s="508"/>
      <c r="AE539" s="508"/>
      <c r="AF539" s="508"/>
      <c r="AG539" s="508"/>
      <c r="AH539" s="508"/>
      <c r="AI539" s="508"/>
      <c r="AJ539" s="508"/>
      <c r="AK539" s="508"/>
    </row>
    <row r="540" spans="1:37" ht="31.5">
      <c r="A540" s="381" t="s">
        <v>3190</v>
      </c>
      <c r="B540" s="412" t="s">
        <v>2271</v>
      </c>
      <c r="C540" s="413" t="s">
        <v>3141</v>
      </c>
      <c r="D540" s="413" t="s">
        <v>1383</v>
      </c>
      <c r="E540" s="366" t="s">
        <v>4160</v>
      </c>
      <c r="F540" s="366" t="s">
        <v>4161</v>
      </c>
      <c r="G540" s="363" t="s">
        <v>1456</v>
      </c>
      <c r="H540" s="363" t="s">
        <v>3189</v>
      </c>
      <c r="I540" s="414" t="s">
        <v>4157</v>
      </c>
      <c r="J540" s="364" t="s">
        <v>200</v>
      </c>
      <c r="K540" s="365" t="s">
        <v>2847</v>
      </c>
      <c r="L540" s="398" t="s">
        <v>2225</v>
      </c>
      <c r="N540" s="464">
        <f>[1]pdc2019!$N540</f>
        <v>0</v>
      </c>
      <c r="O540" s="464">
        <f>[1]pdc2019!$O540</f>
        <v>0</v>
      </c>
      <c r="P540" s="464">
        <f>[1]pdc2019!$P540</f>
        <v>0</v>
      </c>
      <c r="Q540" s="464">
        <f>[1]pdc2019!$V540</f>
        <v>0</v>
      </c>
      <c r="R540" s="464">
        <f>[1]pdc2019!$AB540</f>
        <v>0</v>
      </c>
      <c r="S540" s="464">
        <f>[1]pdc2019!$AE540</f>
        <v>0</v>
      </c>
      <c r="T540" s="507">
        <f t="shared" si="44"/>
        <v>0</v>
      </c>
      <c r="U540" s="505" t="str">
        <f t="shared" si="45"/>
        <v/>
      </c>
      <c r="V540" s="507">
        <f t="shared" si="48"/>
        <v>0</v>
      </c>
      <c r="W540" s="505" t="str">
        <f t="shared" si="49"/>
        <v/>
      </c>
      <c r="X540" s="507">
        <f t="shared" si="46"/>
        <v>0</v>
      </c>
      <c r="Y540" s="505" t="str">
        <f t="shared" si="47"/>
        <v/>
      </c>
      <c r="AA540" s="508"/>
      <c r="AB540" s="508"/>
      <c r="AC540" s="508"/>
      <c r="AD540" s="508"/>
      <c r="AE540" s="508"/>
      <c r="AF540" s="508"/>
      <c r="AG540" s="508"/>
      <c r="AH540" s="508"/>
      <c r="AI540" s="508"/>
      <c r="AJ540" s="508"/>
      <c r="AK540" s="508"/>
    </row>
    <row r="541" spans="1:37" ht="21">
      <c r="A541" s="381" t="s">
        <v>2279</v>
      </c>
      <c r="B541" s="412" t="s">
        <v>2271</v>
      </c>
      <c r="C541" s="413" t="s">
        <v>3141</v>
      </c>
      <c r="D541" s="413" t="s">
        <v>2607</v>
      </c>
      <c r="E541" s="366" t="s">
        <v>4162</v>
      </c>
      <c r="F541" s="366" t="s">
        <v>5400</v>
      </c>
      <c r="G541" s="363" t="s">
        <v>1149</v>
      </c>
      <c r="H541" s="363" t="s">
        <v>3191</v>
      </c>
      <c r="I541" s="414" t="s">
        <v>4163</v>
      </c>
      <c r="J541" s="364" t="s">
        <v>2848</v>
      </c>
      <c r="K541" s="365" t="s">
        <v>2849</v>
      </c>
      <c r="L541" s="398" t="s">
        <v>2225</v>
      </c>
      <c r="N541" s="464">
        <f>[1]pdc2019!$N541</f>
        <v>58730057.869999997</v>
      </c>
      <c r="O541" s="464">
        <f>[1]pdc2019!$O541</f>
        <v>56088270</v>
      </c>
      <c r="P541" s="464">
        <f>[1]pdc2019!$P541</f>
        <v>62380194</v>
      </c>
      <c r="Q541" s="464">
        <f>[1]pdc2019!$V541</f>
        <v>62877722</v>
      </c>
      <c r="R541" s="464">
        <f>[1]pdc2019!$AB541</f>
        <v>63140520</v>
      </c>
      <c r="S541" s="464">
        <f>[1]pdc2019!$AE541</f>
        <v>63453152</v>
      </c>
      <c r="T541" s="507">
        <f t="shared" si="44"/>
        <v>4147664.1300000027</v>
      </c>
      <c r="U541" s="505">
        <f t="shared" si="45"/>
        <v>7.0622510524013596E-2</v>
      </c>
      <c r="V541" s="507">
        <f t="shared" si="48"/>
        <v>6789452</v>
      </c>
      <c r="W541" s="505">
        <f t="shared" si="49"/>
        <v>0.12104941015296068</v>
      </c>
      <c r="X541" s="507">
        <f t="shared" si="46"/>
        <v>497528</v>
      </c>
      <c r="Y541" s="505">
        <f t="shared" si="47"/>
        <v>7.9757366576961915E-3</v>
      </c>
      <c r="AA541" s="508"/>
      <c r="AB541" s="508"/>
      <c r="AC541" s="508"/>
      <c r="AD541" s="508"/>
      <c r="AE541" s="508"/>
      <c r="AF541" s="508"/>
      <c r="AG541" s="508"/>
      <c r="AH541" s="508"/>
      <c r="AI541" s="508"/>
      <c r="AJ541" s="508"/>
      <c r="AK541" s="508"/>
    </row>
    <row r="542" spans="1:37" ht="21">
      <c r="A542" s="381" t="s">
        <v>3192</v>
      </c>
      <c r="B542" s="412" t="s">
        <v>2271</v>
      </c>
      <c r="C542" s="413" t="s">
        <v>3141</v>
      </c>
      <c r="D542" s="413" t="s">
        <v>2795</v>
      </c>
      <c r="E542" s="366" t="s">
        <v>4164</v>
      </c>
      <c r="F542" s="366" t="s">
        <v>5401</v>
      </c>
      <c r="G542" s="363" t="s">
        <v>1151</v>
      </c>
      <c r="H542" s="363" t="s">
        <v>3193</v>
      </c>
      <c r="I542" s="414" t="s">
        <v>4165</v>
      </c>
      <c r="J542" s="364" t="s">
        <v>2848</v>
      </c>
      <c r="K542" s="365" t="s">
        <v>2849</v>
      </c>
      <c r="L542" s="398" t="s">
        <v>2225</v>
      </c>
      <c r="N542" s="464">
        <f>[1]pdc2019!$N542</f>
        <v>3802718.36</v>
      </c>
      <c r="O542" s="464">
        <f>[1]pdc2019!$O542</f>
        <v>3948266</v>
      </c>
      <c r="P542" s="464">
        <f>[1]pdc2019!$P542</f>
        <v>3738289</v>
      </c>
      <c r="Q542" s="464">
        <f>[1]pdc2019!$V542</f>
        <v>4075164</v>
      </c>
      <c r="R542" s="464">
        <f>[1]pdc2019!$AB542</f>
        <v>4110557</v>
      </c>
      <c r="S542" s="464">
        <f>[1]pdc2019!$AE542</f>
        <v>4115785</v>
      </c>
      <c r="T542" s="507">
        <f t="shared" si="44"/>
        <v>272445.64000000013</v>
      </c>
      <c r="U542" s="505">
        <f t="shared" si="45"/>
        <v>7.1644969258254546E-2</v>
      </c>
      <c r="V542" s="507">
        <f t="shared" si="48"/>
        <v>126898</v>
      </c>
      <c r="W542" s="505">
        <f t="shared" si="49"/>
        <v>3.2140185083781081E-2</v>
      </c>
      <c r="X542" s="507">
        <f t="shared" si="46"/>
        <v>336875</v>
      </c>
      <c r="Y542" s="505">
        <f t="shared" si="47"/>
        <v>9.0114755707758287E-2</v>
      </c>
      <c r="AA542" s="508"/>
      <c r="AB542" s="508"/>
      <c r="AC542" s="508"/>
      <c r="AD542" s="508"/>
      <c r="AE542" s="508"/>
      <c r="AF542" s="508"/>
      <c r="AG542" s="508"/>
      <c r="AH542" s="508"/>
      <c r="AI542" s="508"/>
      <c r="AJ542" s="508"/>
      <c r="AK542" s="508"/>
    </row>
    <row r="543" spans="1:37" ht="31.5">
      <c r="A543" s="381" t="s">
        <v>2280</v>
      </c>
      <c r="B543" s="412" t="s">
        <v>2271</v>
      </c>
      <c r="C543" s="413" t="s">
        <v>3141</v>
      </c>
      <c r="D543" s="413" t="s">
        <v>1390</v>
      </c>
      <c r="E543" s="366" t="s">
        <v>4166</v>
      </c>
      <c r="F543" s="366" t="s">
        <v>5402</v>
      </c>
      <c r="G543" s="363" t="s">
        <v>1149</v>
      </c>
      <c r="H543" s="363" t="s">
        <v>3191</v>
      </c>
      <c r="I543" s="414" t="s">
        <v>4163</v>
      </c>
      <c r="J543" s="364" t="s">
        <v>2848</v>
      </c>
      <c r="K543" s="365" t="s">
        <v>2849</v>
      </c>
      <c r="L543" s="398" t="s">
        <v>2225</v>
      </c>
      <c r="N543" s="464">
        <f>[1]pdc2019!$N543</f>
        <v>8978</v>
      </c>
      <c r="O543" s="464">
        <f>[1]pdc2019!$O543</f>
        <v>14128</v>
      </c>
      <c r="P543" s="464">
        <f>[1]pdc2019!$P543</f>
        <v>5711</v>
      </c>
      <c r="Q543" s="464">
        <f>[1]pdc2019!$V543</f>
        <v>5711</v>
      </c>
      <c r="R543" s="464">
        <f>[1]pdc2019!$AB543</f>
        <v>5711</v>
      </c>
      <c r="S543" s="464">
        <f>[1]pdc2019!$AE543</f>
        <v>5711</v>
      </c>
      <c r="T543" s="507">
        <f t="shared" si="44"/>
        <v>-3267</v>
      </c>
      <c r="U543" s="505">
        <f t="shared" si="45"/>
        <v>-0.36388950768545331</v>
      </c>
      <c r="V543" s="507">
        <f t="shared" si="48"/>
        <v>-8417</v>
      </c>
      <c r="W543" s="505">
        <f t="shared" si="49"/>
        <v>-0.5957672706681767</v>
      </c>
      <c r="X543" s="507">
        <f t="shared" si="46"/>
        <v>0</v>
      </c>
      <c r="Y543" s="505">
        <f t="shared" si="47"/>
        <v>0</v>
      </c>
      <c r="AA543" s="508"/>
      <c r="AB543" s="508"/>
      <c r="AC543" s="508"/>
      <c r="AD543" s="508"/>
      <c r="AE543" s="508"/>
      <c r="AF543" s="508"/>
      <c r="AG543" s="508"/>
      <c r="AH543" s="508"/>
      <c r="AI543" s="508"/>
      <c r="AJ543" s="508"/>
      <c r="AK543" s="508"/>
    </row>
    <row r="544" spans="1:37" ht="31.5">
      <c r="A544" s="381" t="s">
        <v>3194</v>
      </c>
      <c r="B544" s="412" t="s">
        <v>2271</v>
      </c>
      <c r="C544" s="413" t="s">
        <v>3141</v>
      </c>
      <c r="D544" s="413" t="s">
        <v>1358</v>
      </c>
      <c r="E544" s="366" t="s">
        <v>4167</v>
      </c>
      <c r="F544" s="366" t="s">
        <v>5403</v>
      </c>
      <c r="G544" s="363" t="s">
        <v>1151</v>
      </c>
      <c r="H544" s="363" t="s">
        <v>3193</v>
      </c>
      <c r="I544" s="414" t="s">
        <v>4165</v>
      </c>
      <c r="J544" s="364" t="s">
        <v>2848</v>
      </c>
      <c r="K544" s="365" t="s">
        <v>2849</v>
      </c>
      <c r="L544" s="398" t="s">
        <v>2225</v>
      </c>
      <c r="N544" s="464">
        <f>[1]pdc2019!$N544</f>
        <v>0</v>
      </c>
      <c r="O544" s="464">
        <f>[1]pdc2019!$O544</f>
        <v>0</v>
      </c>
      <c r="P544" s="464">
        <f>[1]pdc2019!$P544</f>
        <v>0</v>
      </c>
      <c r="Q544" s="464">
        <f>[1]pdc2019!$V544</f>
        <v>0</v>
      </c>
      <c r="R544" s="464">
        <f>[1]pdc2019!$AB544</f>
        <v>0</v>
      </c>
      <c r="S544" s="464">
        <f>[1]pdc2019!$AE544</f>
        <v>0</v>
      </c>
      <c r="T544" s="507">
        <f t="shared" si="44"/>
        <v>0</v>
      </c>
      <c r="U544" s="505" t="str">
        <f t="shared" si="45"/>
        <v/>
      </c>
      <c r="V544" s="507">
        <f t="shared" si="48"/>
        <v>0</v>
      </c>
      <c r="W544" s="505" t="str">
        <f t="shared" si="49"/>
        <v/>
      </c>
      <c r="X544" s="507">
        <f t="shared" si="46"/>
        <v>0</v>
      </c>
      <c r="Y544" s="505" t="str">
        <f t="shared" si="47"/>
        <v/>
      </c>
      <c r="AA544" s="508"/>
      <c r="AB544" s="508"/>
      <c r="AC544" s="508"/>
      <c r="AD544" s="508"/>
      <c r="AE544" s="508"/>
      <c r="AF544" s="508"/>
      <c r="AG544" s="508"/>
      <c r="AH544" s="508"/>
      <c r="AI544" s="508"/>
      <c r="AJ544" s="508"/>
      <c r="AK544" s="508"/>
    </row>
    <row r="545" spans="1:37" ht="21">
      <c r="A545" s="404" t="s">
        <v>2281</v>
      </c>
      <c r="B545" s="405" t="s">
        <v>2271</v>
      </c>
      <c r="C545" s="406" t="s">
        <v>3142</v>
      </c>
      <c r="D545" s="406" t="s">
        <v>3140</v>
      </c>
      <c r="E545" s="362" t="s">
        <v>2283</v>
      </c>
      <c r="F545" s="362" t="s">
        <v>2282</v>
      </c>
      <c r="G545" s="363"/>
      <c r="H545" s="363"/>
      <c r="I545" s="414"/>
      <c r="J545" s="364"/>
      <c r="K545" s="365"/>
      <c r="N545" s="464">
        <f>[1]pdc2019!$N545</f>
        <v>0</v>
      </c>
      <c r="O545" s="464">
        <f>[1]pdc2019!$O545</f>
        <v>0</v>
      </c>
      <c r="P545" s="464">
        <f>[1]pdc2019!$P545</f>
        <v>0</v>
      </c>
      <c r="Q545" s="464">
        <f>[1]pdc2019!$V545</f>
        <v>0</v>
      </c>
      <c r="R545" s="464">
        <f>[1]pdc2019!$AB545</f>
        <v>0</v>
      </c>
      <c r="S545" s="464">
        <f>[1]pdc2019!$AE545</f>
        <v>0</v>
      </c>
      <c r="T545" s="507">
        <f t="shared" si="44"/>
        <v>0</v>
      </c>
      <c r="U545" s="505" t="str">
        <f t="shared" si="45"/>
        <v/>
      </c>
      <c r="V545" s="507">
        <f t="shared" si="48"/>
        <v>0</v>
      </c>
      <c r="W545" s="505" t="str">
        <f t="shared" si="49"/>
        <v/>
      </c>
      <c r="X545" s="507">
        <f t="shared" si="46"/>
        <v>0</v>
      </c>
      <c r="Y545" s="505" t="str">
        <f t="shared" si="47"/>
        <v/>
      </c>
      <c r="AA545" s="508"/>
      <c r="AB545" s="508"/>
      <c r="AC545" s="508"/>
      <c r="AD545" s="508"/>
      <c r="AE545" s="508"/>
      <c r="AF545" s="508"/>
      <c r="AG545" s="508"/>
      <c r="AH545" s="508"/>
      <c r="AI545" s="508"/>
      <c r="AJ545" s="508"/>
      <c r="AK545" s="508"/>
    </row>
    <row r="546" spans="1:37" ht="21">
      <c r="A546" s="381" t="s">
        <v>2284</v>
      </c>
      <c r="B546" s="412" t="s">
        <v>2271</v>
      </c>
      <c r="C546" s="413" t="s">
        <v>3142</v>
      </c>
      <c r="D546" s="413" t="s">
        <v>3138</v>
      </c>
      <c r="E546" s="366" t="s">
        <v>4168</v>
      </c>
      <c r="F546" s="366" t="s">
        <v>4169</v>
      </c>
      <c r="G546" s="363" t="s">
        <v>1454</v>
      </c>
      <c r="H546" s="363" t="s">
        <v>3187</v>
      </c>
      <c r="I546" s="414" t="s">
        <v>4154</v>
      </c>
      <c r="J546" s="364" t="s">
        <v>200</v>
      </c>
      <c r="K546" s="365" t="s">
        <v>2847</v>
      </c>
      <c r="L546" s="398" t="s">
        <v>2225</v>
      </c>
      <c r="N546" s="464">
        <f>[1]pdc2019!$N546</f>
        <v>0</v>
      </c>
      <c r="O546" s="464">
        <f>[1]pdc2019!$O546</f>
        <v>0</v>
      </c>
      <c r="P546" s="464">
        <f>[1]pdc2019!$P546</f>
        <v>0</v>
      </c>
      <c r="Q546" s="464">
        <f>[1]pdc2019!$V546</f>
        <v>0</v>
      </c>
      <c r="R546" s="464">
        <f>[1]pdc2019!$AB546</f>
        <v>0</v>
      </c>
      <c r="S546" s="464">
        <f>[1]pdc2019!$AE546</f>
        <v>0</v>
      </c>
      <c r="T546" s="507">
        <f t="shared" si="44"/>
        <v>0</v>
      </c>
      <c r="U546" s="505" t="str">
        <f t="shared" si="45"/>
        <v/>
      </c>
      <c r="V546" s="507">
        <f t="shared" si="48"/>
        <v>0</v>
      </c>
      <c r="W546" s="505" t="str">
        <f t="shared" si="49"/>
        <v/>
      </c>
      <c r="X546" s="507">
        <f t="shared" si="46"/>
        <v>0</v>
      </c>
      <c r="Y546" s="505" t="str">
        <f t="shared" si="47"/>
        <v/>
      </c>
      <c r="AA546" s="508"/>
      <c r="AB546" s="508"/>
      <c r="AC546" s="508"/>
      <c r="AD546" s="508"/>
      <c r="AE546" s="508"/>
      <c r="AF546" s="508"/>
      <c r="AG546" s="508"/>
      <c r="AH546" s="508"/>
      <c r="AI546" s="508"/>
      <c r="AJ546" s="508"/>
      <c r="AK546" s="508"/>
    </row>
    <row r="547" spans="1:37" ht="21">
      <c r="A547" s="381" t="s">
        <v>3195</v>
      </c>
      <c r="B547" s="412" t="s">
        <v>2271</v>
      </c>
      <c r="C547" s="413" t="s">
        <v>3142</v>
      </c>
      <c r="D547" s="413" t="s">
        <v>2794</v>
      </c>
      <c r="E547" s="366" t="s">
        <v>4170</v>
      </c>
      <c r="F547" s="366" t="s">
        <v>4171</v>
      </c>
      <c r="G547" s="363" t="s">
        <v>1456</v>
      </c>
      <c r="H547" s="363" t="s">
        <v>3189</v>
      </c>
      <c r="I547" s="414" t="s">
        <v>4157</v>
      </c>
      <c r="J547" s="364" t="s">
        <v>200</v>
      </c>
      <c r="K547" s="365" t="s">
        <v>2847</v>
      </c>
      <c r="L547" s="398" t="s">
        <v>2225</v>
      </c>
      <c r="N547" s="464">
        <f>[1]pdc2019!$N547</f>
        <v>0</v>
      </c>
      <c r="O547" s="464">
        <f>[1]pdc2019!$O547</f>
        <v>0</v>
      </c>
      <c r="P547" s="464">
        <f>[1]pdc2019!$P547</f>
        <v>0</v>
      </c>
      <c r="Q547" s="464">
        <f>[1]pdc2019!$V547</f>
        <v>0</v>
      </c>
      <c r="R547" s="464">
        <f>[1]pdc2019!$AB547</f>
        <v>0</v>
      </c>
      <c r="S547" s="464">
        <f>[1]pdc2019!$AE547</f>
        <v>0</v>
      </c>
      <c r="T547" s="507">
        <f t="shared" si="44"/>
        <v>0</v>
      </c>
      <c r="U547" s="505" t="str">
        <f t="shared" si="45"/>
        <v/>
      </c>
      <c r="V547" s="507">
        <f t="shared" si="48"/>
        <v>0</v>
      </c>
      <c r="W547" s="505" t="str">
        <f t="shared" si="49"/>
        <v/>
      </c>
      <c r="X547" s="507">
        <f t="shared" si="46"/>
        <v>0</v>
      </c>
      <c r="Y547" s="505" t="str">
        <f t="shared" si="47"/>
        <v/>
      </c>
      <c r="AA547" s="508"/>
      <c r="AB547" s="508"/>
      <c r="AC547" s="508"/>
      <c r="AD547" s="508"/>
      <c r="AE547" s="508"/>
      <c r="AF547" s="508"/>
      <c r="AG547" s="508"/>
      <c r="AH547" s="508"/>
      <c r="AI547" s="508"/>
      <c r="AJ547" s="508"/>
      <c r="AK547" s="508"/>
    </row>
    <row r="548" spans="1:37" ht="31.5">
      <c r="A548" s="381" t="s">
        <v>2285</v>
      </c>
      <c r="B548" s="412" t="s">
        <v>2271</v>
      </c>
      <c r="C548" s="413" t="s">
        <v>3142</v>
      </c>
      <c r="D548" s="413" t="s">
        <v>3148</v>
      </c>
      <c r="E548" s="366" t="s">
        <v>4172</v>
      </c>
      <c r="F548" s="366" t="s">
        <v>5404</v>
      </c>
      <c r="G548" s="363" t="s">
        <v>1149</v>
      </c>
      <c r="H548" s="363" t="s">
        <v>3191</v>
      </c>
      <c r="I548" s="414" t="s">
        <v>4163</v>
      </c>
      <c r="J548" s="364" t="s">
        <v>2848</v>
      </c>
      <c r="K548" s="365" t="s">
        <v>2849</v>
      </c>
      <c r="L548" s="398" t="s">
        <v>2225</v>
      </c>
      <c r="N548" s="464">
        <f>[1]pdc2019!$N548</f>
        <v>4836028.1100000003</v>
      </c>
      <c r="O548" s="464">
        <f>[1]pdc2019!$O548</f>
        <v>4882467</v>
      </c>
      <c r="P548" s="464">
        <f>[1]pdc2019!$P548</f>
        <v>6673419</v>
      </c>
      <c r="Q548" s="464">
        <f>[1]pdc2019!$V548</f>
        <v>6684269</v>
      </c>
      <c r="R548" s="464">
        <f>[1]pdc2019!$AB548</f>
        <v>6684269</v>
      </c>
      <c r="S548" s="464">
        <f>[1]pdc2019!$AE548</f>
        <v>6684269</v>
      </c>
      <c r="T548" s="507">
        <f t="shared" si="44"/>
        <v>1848240.8899999997</v>
      </c>
      <c r="U548" s="505">
        <f t="shared" si="45"/>
        <v>0.38218158537544139</v>
      </c>
      <c r="V548" s="507">
        <f t="shared" si="48"/>
        <v>1801802</v>
      </c>
      <c r="W548" s="505">
        <f t="shared" si="49"/>
        <v>0.36903516193760244</v>
      </c>
      <c r="X548" s="507">
        <f t="shared" si="46"/>
        <v>10850</v>
      </c>
      <c r="Y548" s="505">
        <f t="shared" si="47"/>
        <v>1.6258532545311481E-3</v>
      </c>
      <c r="AA548" s="508"/>
      <c r="AB548" s="508"/>
      <c r="AC548" s="508"/>
      <c r="AD548" s="508"/>
      <c r="AE548" s="508"/>
      <c r="AF548" s="508"/>
      <c r="AG548" s="508"/>
      <c r="AH548" s="508"/>
      <c r="AI548" s="508"/>
      <c r="AJ548" s="508"/>
      <c r="AK548" s="508"/>
    </row>
    <row r="549" spans="1:37" ht="31.5">
      <c r="A549" s="381" t="s">
        <v>3641</v>
      </c>
      <c r="B549" s="412" t="s">
        <v>2271</v>
      </c>
      <c r="C549" s="413" t="s">
        <v>3142</v>
      </c>
      <c r="D549" s="413" t="s">
        <v>1383</v>
      </c>
      <c r="E549" s="366" t="s">
        <v>4173</v>
      </c>
      <c r="F549" s="366" t="s">
        <v>5405</v>
      </c>
      <c r="G549" s="363" t="s">
        <v>1151</v>
      </c>
      <c r="H549" s="363" t="s">
        <v>3193</v>
      </c>
      <c r="I549" s="414" t="s">
        <v>4165</v>
      </c>
      <c r="J549" s="364" t="s">
        <v>2848</v>
      </c>
      <c r="K549" s="365" t="s">
        <v>2849</v>
      </c>
      <c r="L549" s="398" t="s">
        <v>2225</v>
      </c>
      <c r="N549" s="464">
        <f>[1]pdc2019!$N549</f>
        <v>248652.66</v>
      </c>
      <c r="O549" s="464">
        <f>[1]pdc2019!$O549</f>
        <v>261528</v>
      </c>
      <c r="P549" s="464">
        <f>[1]pdc2019!$P549</f>
        <v>466830</v>
      </c>
      <c r="Q549" s="464">
        <f>[1]pdc2019!$V549</f>
        <v>492061</v>
      </c>
      <c r="R549" s="464">
        <f>[1]pdc2019!$AB549</f>
        <v>492061</v>
      </c>
      <c r="S549" s="464">
        <f>[1]pdc2019!$AE549</f>
        <v>492061</v>
      </c>
      <c r="T549" s="507">
        <f t="shared" si="44"/>
        <v>243408.34</v>
      </c>
      <c r="U549" s="505">
        <f t="shared" si="45"/>
        <v>0.9789090532954684</v>
      </c>
      <c r="V549" s="507">
        <f t="shared" si="48"/>
        <v>230533</v>
      </c>
      <c r="W549" s="505">
        <f t="shared" si="49"/>
        <v>0.88148496528096421</v>
      </c>
      <c r="X549" s="507">
        <f t="shared" si="46"/>
        <v>25231</v>
      </c>
      <c r="Y549" s="505">
        <f t="shared" si="47"/>
        <v>5.4047511942248785E-2</v>
      </c>
      <c r="AA549" s="508"/>
      <c r="AB549" s="508"/>
      <c r="AC549" s="508"/>
      <c r="AD549" s="508"/>
      <c r="AE549" s="508"/>
      <c r="AF549" s="508"/>
      <c r="AG549" s="508"/>
      <c r="AH549" s="508"/>
      <c r="AI549" s="508"/>
      <c r="AJ549" s="508"/>
      <c r="AK549" s="508"/>
    </row>
    <row r="550" spans="1:37" ht="21">
      <c r="A550" s="404" t="s">
        <v>2286</v>
      </c>
      <c r="B550" s="405" t="s">
        <v>2271</v>
      </c>
      <c r="C550" s="406" t="s">
        <v>3144</v>
      </c>
      <c r="D550" s="406" t="s">
        <v>3140</v>
      </c>
      <c r="E550" s="362" t="s">
        <v>2288</v>
      </c>
      <c r="F550" s="362" t="s">
        <v>2287</v>
      </c>
      <c r="G550" s="363"/>
      <c r="H550" s="363"/>
      <c r="I550" s="414"/>
      <c r="J550" s="364"/>
      <c r="K550" s="365"/>
      <c r="N550" s="464">
        <f>[1]pdc2019!$N550</f>
        <v>0</v>
      </c>
      <c r="O550" s="464">
        <f>[1]pdc2019!$O550</f>
        <v>0</v>
      </c>
      <c r="P550" s="464">
        <f>[1]pdc2019!$P550</f>
        <v>0</v>
      </c>
      <c r="Q550" s="464">
        <f>[1]pdc2019!$V550</f>
        <v>0</v>
      </c>
      <c r="R550" s="464">
        <f>[1]pdc2019!$AB550</f>
        <v>0</v>
      </c>
      <c r="S550" s="464">
        <f>[1]pdc2019!$AE550</f>
        <v>0</v>
      </c>
      <c r="T550" s="507">
        <f t="shared" si="44"/>
        <v>0</v>
      </c>
      <c r="U550" s="505" t="str">
        <f t="shared" si="45"/>
        <v/>
      </c>
      <c r="V550" s="507">
        <f t="shared" si="48"/>
        <v>0</v>
      </c>
      <c r="W550" s="505" t="str">
        <f t="shared" si="49"/>
        <v/>
      </c>
      <c r="X550" s="507">
        <f t="shared" si="46"/>
        <v>0</v>
      </c>
      <c r="Y550" s="505" t="str">
        <f t="shared" si="47"/>
        <v/>
      </c>
      <c r="AA550" s="508"/>
      <c r="AB550" s="508"/>
      <c r="AC550" s="508"/>
      <c r="AD550" s="508"/>
      <c r="AE550" s="508"/>
      <c r="AF550" s="508"/>
      <c r="AG550" s="508"/>
      <c r="AH550" s="508"/>
      <c r="AI550" s="508"/>
      <c r="AJ550" s="508"/>
      <c r="AK550" s="508"/>
    </row>
    <row r="551" spans="1:37" ht="31.5">
      <c r="A551" s="381" t="s">
        <v>2289</v>
      </c>
      <c r="B551" s="412" t="s">
        <v>2271</v>
      </c>
      <c r="C551" s="413" t="s">
        <v>3144</v>
      </c>
      <c r="D551" s="413" t="s">
        <v>3138</v>
      </c>
      <c r="E551" s="366" t="s">
        <v>4174</v>
      </c>
      <c r="F551" s="366" t="s">
        <v>4175</v>
      </c>
      <c r="G551" s="363" t="s">
        <v>1454</v>
      </c>
      <c r="H551" s="363" t="s">
        <v>3187</v>
      </c>
      <c r="I551" s="414" t="s">
        <v>4154</v>
      </c>
      <c r="J551" s="364" t="s">
        <v>200</v>
      </c>
      <c r="K551" s="365" t="s">
        <v>2847</v>
      </c>
      <c r="L551" s="398" t="s">
        <v>2225</v>
      </c>
      <c r="N551" s="464">
        <f>[1]pdc2019!$N551</f>
        <v>0</v>
      </c>
      <c r="O551" s="464">
        <f>[1]pdc2019!$O551</f>
        <v>0</v>
      </c>
      <c r="P551" s="464">
        <f>[1]pdc2019!$P551</f>
        <v>0</v>
      </c>
      <c r="Q551" s="464">
        <f>[1]pdc2019!$V551</f>
        <v>0</v>
      </c>
      <c r="R551" s="464">
        <f>[1]pdc2019!$AB551</f>
        <v>0</v>
      </c>
      <c r="S551" s="464">
        <f>[1]pdc2019!$AE551</f>
        <v>0</v>
      </c>
      <c r="T551" s="507">
        <f t="shared" si="44"/>
        <v>0</v>
      </c>
      <c r="U551" s="505" t="str">
        <f t="shared" si="45"/>
        <v/>
      </c>
      <c r="V551" s="507">
        <f t="shared" si="48"/>
        <v>0</v>
      </c>
      <c r="W551" s="505" t="str">
        <f t="shared" si="49"/>
        <v/>
      </c>
      <c r="X551" s="507">
        <f t="shared" si="46"/>
        <v>0</v>
      </c>
      <c r="Y551" s="505" t="str">
        <f t="shared" si="47"/>
        <v/>
      </c>
      <c r="AA551" s="508"/>
      <c r="AB551" s="508"/>
      <c r="AC551" s="508"/>
      <c r="AD551" s="508"/>
      <c r="AE551" s="508"/>
      <c r="AF551" s="508"/>
      <c r="AG551" s="508"/>
      <c r="AH551" s="508"/>
      <c r="AI551" s="508"/>
      <c r="AJ551" s="508"/>
      <c r="AK551" s="508"/>
    </row>
    <row r="552" spans="1:37" ht="31.5">
      <c r="A552" s="381" t="s">
        <v>3642</v>
      </c>
      <c r="B552" s="412" t="s">
        <v>2271</v>
      </c>
      <c r="C552" s="413" t="s">
        <v>3144</v>
      </c>
      <c r="D552" s="413" t="s">
        <v>2794</v>
      </c>
      <c r="E552" s="366" t="s">
        <v>4176</v>
      </c>
      <c r="F552" s="366" t="s">
        <v>4177</v>
      </c>
      <c r="G552" s="363" t="s">
        <v>1456</v>
      </c>
      <c r="H552" s="363" t="s">
        <v>3189</v>
      </c>
      <c r="I552" s="414" t="s">
        <v>4157</v>
      </c>
      <c r="J552" s="364" t="s">
        <v>200</v>
      </c>
      <c r="K552" s="365" t="s">
        <v>2847</v>
      </c>
      <c r="L552" s="398" t="s">
        <v>2225</v>
      </c>
      <c r="N552" s="464">
        <f>[1]pdc2019!$N552</f>
        <v>0</v>
      </c>
      <c r="O552" s="464">
        <f>[1]pdc2019!$O552</f>
        <v>0</v>
      </c>
      <c r="P552" s="464">
        <f>[1]pdc2019!$P552</f>
        <v>0</v>
      </c>
      <c r="Q552" s="464">
        <f>[1]pdc2019!$V552</f>
        <v>0</v>
      </c>
      <c r="R552" s="464">
        <f>[1]pdc2019!$AB552</f>
        <v>0</v>
      </c>
      <c r="S552" s="464">
        <f>[1]pdc2019!$AE552</f>
        <v>0</v>
      </c>
      <c r="T552" s="507">
        <f t="shared" si="44"/>
        <v>0</v>
      </c>
      <c r="U552" s="505" t="str">
        <f t="shared" si="45"/>
        <v/>
      </c>
      <c r="V552" s="507">
        <f t="shared" si="48"/>
        <v>0</v>
      </c>
      <c r="W552" s="505" t="str">
        <f t="shared" si="49"/>
        <v/>
      </c>
      <c r="X552" s="507">
        <f t="shared" si="46"/>
        <v>0</v>
      </c>
      <c r="Y552" s="505" t="str">
        <f t="shared" si="47"/>
        <v/>
      </c>
      <c r="AA552" s="508"/>
      <c r="AB552" s="508"/>
      <c r="AC552" s="508"/>
      <c r="AD552" s="508"/>
      <c r="AE552" s="508"/>
      <c r="AF552" s="508"/>
      <c r="AG552" s="508"/>
      <c r="AH552" s="508"/>
      <c r="AI552" s="508"/>
      <c r="AJ552" s="508"/>
      <c r="AK552" s="508"/>
    </row>
    <row r="553" spans="1:37" ht="31.5">
      <c r="A553" s="381" t="s">
        <v>2290</v>
      </c>
      <c r="B553" s="412" t="s">
        <v>2271</v>
      </c>
      <c r="C553" s="413" t="s">
        <v>3144</v>
      </c>
      <c r="D553" s="413" t="s">
        <v>3148</v>
      </c>
      <c r="E553" s="366" t="s">
        <v>4178</v>
      </c>
      <c r="F553" s="366" t="s">
        <v>5406</v>
      </c>
      <c r="G553" s="363" t="s">
        <v>1149</v>
      </c>
      <c r="H553" s="363" t="s">
        <v>3191</v>
      </c>
      <c r="I553" s="414" t="s">
        <v>4163</v>
      </c>
      <c r="J553" s="364" t="s">
        <v>2848</v>
      </c>
      <c r="K553" s="365" t="s">
        <v>2849</v>
      </c>
      <c r="L553" s="398" t="s">
        <v>2225</v>
      </c>
      <c r="N553" s="464">
        <f>[1]pdc2019!$N553</f>
        <v>1806878.18</v>
      </c>
      <c r="O553" s="464">
        <f>[1]pdc2019!$O553</f>
        <v>2337223</v>
      </c>
      <c r="P553" s="464">
        <f>[1]pdc2019!$P553</f>
        <v>3187223</v>
      </c>
      <c r="Q553" s="464">
        <f>[1]pdc2019!$V553</f>
        <v>3230623</v>
      </c>
      <c r="R553" s="464">
        <f>[1]pdc2019!$AB553</f>
        <v>3230623</v>
      </c>
      <c r="S553" s="464">
        <f>[1]pdc2019!$AE553</f>
        <v>3230623</v>
      </c>
      <c r="T553" s="507">
        <f t="shared" si="44"/>
        <v>1423744.82</v>
      </c>
      <c r="U553" s="505">
        <f t="shared" si="45"/>
        <v>0.78795838909294935</v>
      </c>
      <c r="V553" s="507">
        <f t="shared" si="48"/>
        <v>893400</v>
      </c>
      <c r="W553" s="505">
        <f t="shared" si="49"/>
        <v>0.38224850602616867</v>
      </c>
      <c r="X553" s="507">
        <f t="shared" si="46"/>
        <v>43400</v>
      </c>
      <c r="Y553" s="505">
        <f t="shared" si="47"/>
        <v>1.3616869607178412E-2</v>
      </c>
      <c r="AA553" s="508"/>
      <c r="AB553" s="508"/>
      <c r="AC553" s="508"/>
      <c r="AD553" s="508"/>
      <c r="AE553" s="508"/>
      <c r="AF553" s="508"/>
      <c r="AG553" s="508"/>
      <c r="AH553" s="508"/>
      <c r="AI553" s="508"/>
      <c r="AJ553" s="508"/>
      <c r="AK553" s="508"/>
    </row>
    <row r="554" spans="1:37" ht="31.5">
      <c r="A554" s="381" t="s">
        <v>3643</v>
      </c>
      <c r="B554" s="412" t="s">
        <v>2271</v>
      </c>
      <c r="C554" s="413" t="s">
        <v>3144</v>
      </c>
      <c r="D554" s="413" t="s">
        <v>1383</v>
      </c>
      <c r="E554" s="366" t="s">
        <v>4179</v>
      </c>
      <c r="F554" s="366" t="s">
        <v>5407</v>
      </c>
      <c r="G554" s="363" t="s">
        <v>1151</v>
      </c>
      <c r="H554" s="363" t="s">
        <v>3193</v>
      </c>
      <c r="I554" s="414" t="s">
        <v>4165</v>
      </c>
      <c r="J554" s="364" t="s">
        <v>2848</v>
      </c>
      <c r="K554" s="365" t="s">
        <v>2849</v>
      </c>
      <c r="L554" s="398" t="s">
        <v>2225</v>
      </c>
      <c r="N554" s="464">
        <f>[1]pdc2019!$N554</f>
        <v>50516.5</v>
      </c>
      <c r="O554" s="464">
        <f>[1]pdc2019!$O554</f>
        <v>133215</v>
      </c>
      <c r="P554" s="464">
        <f>[1]pdc2019!$P554</f>
        <v>153215</v>
      </c>
      <c r="Q554" s="464">
        <f>[1]pdc2019!$V554</f>
        <v>199596</v>
      </c>
      <c r="R554" s="464">
        <f>[1]pdc2019!$AB554</f>
        <v>199596</v>
      </c>
      <c r="S554" s="464">
        <f>[1]pdc2019!$AE554</f>
        <v>199596</v>
      </c>
      <c r="T554" s="507">
        <f t="shared" si="44"/>
        <v>149079.5</v>
      </c>
      <c r="U554" s="505">
        <f t="shared" si="45"/>
        <v>2.9511050844773492</v>
      </c>
      <c r="V554" s="507">
        <f t="shared" si="48"/>
        <v>66381</v>
      </c>
      <c r="W554" s="505">
        <f t="shared" si="49"/>
        <v>0.4982997410201554</v>
      </c>
      <c r="X554" s="507">
        <f t="shared" si="46"/>
        <v>46381</v>
      </c>
      <c r="Y554" s="505">
        <f t="shared" si="47"/>
        <v>0.30271840224521096</v>
      </c>
      <c r="AA554" s="508"/>
      <c r="AB554" s="508"/>
      <c r="AC554" s="508"/>
      <c r="AD554" s="508"/>
      <c r="AE554" s="508"/>
      <c r="AF554" s="508"/>
      <c r="AG554" s="508"/>
      <c r="AH554" s="508"/>
      <c r="AI554" s="508"/>
      <c r="AJ554" s="508"/>
      <c r="AK554" s="508"/>
    </row>
    <row r="555" spans="1:37" ht="21">
      <c r="A555" s="404" t="s">
        <v>2291</v>
      </c>
      <c r="B555" s="405" t="s">
        <v>2271</v>
      </c>
      <c r="C555" s="406" t="s">
        <v>3149</v>
      </c>
      <c r="D555" s="406" t="s">
        <v>3140</v>
      </c>
      <c r="E555" s="362" t="s">
        <v>2293</v>
      </c>
      <c r="F555" s="362" t="s">
        <v>2292</v>
      </c>
      <c r="G555" s="363"/>
      <c r="H555" s="363"/>
      <c r="I555" s="414"/>
      <c r="J555" s="364"/>
      <c r="K555" s="365"/>
      <c r="N555" s="464">
        <f>[1]pdc2019!$N555</f>
        <v>0</v>
      </c>
      <c r="O555" s="464">
        <f>[1]pdc2019!$O555</f>
        <v>0</v>
      </c>
      <c r="P555" s="464">
        <f>[1]pdc2019!$P555</f>
        <v>0</v>
      </c>
      <c r="Q555" s="464">
        <f>[1]pdc2019!$V555</f>
        <v>0</v>
      </c>
      <c r="R555" s="464">
        <f>[1]pdc2019!$AB555</f>
        <v>0</v>
      </c>
      <c r="S555" s="464">
        <f>[1]pdc2019!$AE555</f>
        <v>0</v>
      </c>
      <c r="T555" s="507">
        <f t="shared" ref="T555:T618" si="50">IF(N555="","",Q555-N555)</f>
        <v>0</v>
      </c>
      <c r="U555" s="505" t="str">
        <f t="shared" ref="U555:U618" si="51">IF(N555=0,"",T555/N555)</f>
        <v/>
      </c>
      <c r="V555" s="507">
        <f t="shared" si="48"/>
        <v>0</v>
      </c>
      <c r="W555" s="505" t="str">
        <f t="shared" si="49"/>
        <v/>
      </c>
      <c r="X555" s="507">
        <f t="shared" ref="X555:X618" si="52">IF(P555="","",Q555-P555)</f>
        <v>0</v>
      </c>
      <c r="Y555" s="505" t="str">
        <f t="shared" ref="Y555:Y618" si="53">IF(P555=0,"",X555/P555)</f>
        <v/>
      </c>
      <c r="AA555" s="508"/>
      <c r="AB555" s="508"/>
      <c r="AC555" s="508"/>
      <c r="AD555" s="508"/>
      <c r="AE555" s="508"/>
      <c r="AF555" s="508"/>
      <c r="AG555" s="508"/>
      <c r="AH555" s="508"/>
      <c r="AI555" s="508"/>
      <c r="AJ555" s="508"/>
      <c r="AK555" s="508"/>
    </row>
    <row r="556" spans="1:37" ht="21">
      <c r="A556" s="381" t="s">
        <v>2294</v>
      </c>
      <c r="B556" s="412" t="s">
        <v>2271</v>
      </c>
      <c r="C556" s="413" t="s">
        <v>3149</v>
      </c>
      <c r="D556" s="413" t="s">
        <v>3138</v>
      </c>
      <c r="E556" s="366" t="s">
        <v>4180</v>
      </c>
      <c r="F556" s="366" t="s">
        <v>4181</v>
      </c>
      <c r="G556" s="363" t="s">
        <v>1454</v>
      </c>
      <c r="H556" s="363" t="s">
        <v>3187</v>
      </c>
      <c r="I556" s="414" t="s">
        <v>4154</v>
      </c>
      <c r="J556" s="364" t="s">
        <v>200</v>
      </c>
      <c r="K556" s="365" t="s">
        <v>2847</v>
      </c>
      <c r="L556" s="398" t="s">
        <v>2225</v>
      </c>
      <c r="N556" s="464">
        <f>[1]pdc2019!$N556</f>
        <v>0</v>
      </c>
      <c r="O556" s="464">
        <f>[1]pdc2019!$O556</f>
        <v>0</v>
      </c>
      <c r="P556" s="464">
        <f>[1]pdc2019!$P556</f>
        <v>0</v>
      </c>
      <c r="Q556" s="464">
        <f>[1]pdc2019!$V556</f>
        <v>0</v>
      </c>
      <c r="R556" s="464">
        <f>[1]pdc2019!$AB556</f>
        <v>0</v>
      </c>
      <c r="S556" s="464">
        <f>[1]pdc2019!$AE556</f>
        <v>0</v>
      </c>
      <c r="T556" s="507">
        <f t="shared" si="50"/>
        <v>0</v>
      </c>
      <c r="U556" s="505" t="str">
        <f t="shared" si="51"/>
        <v/>
      </c>
      <c r="V556" s="507">
        <f t="shared" si="48"/>
        <v>0</v>
      </c>
      <c r="W556" s="505" t="str">
        <f t="shared" si="49"/>
        <v/>
      </c>
      <c r="X556" s="507">
        <f t="shared" si="52"/>
        <v>0</v>
      </c>
      <c r="Y556" s="505" t="str">
        <f t="shared" si="53"/>
        <v/>
      </c>
      <c r="AA556" s="508"/>
      <c r="AB556" s="508"/>
      <c r="AC556" s="508"/>
      <c r="AD556" s="508"/>
      <c r="AE556" s="508"/>
      <c r="AF556" s="508"/>
      <c r="AG556" s="508"/>
      <c r="AH556" s="508"/>
      <c r="AI556" s="508"/>
      <c r="AJ556" s="508"/>
      <c r="AK556" s="508"/>
    </row>
    <row r="557" spans="1:37" ht="21">
      <c r="A557" s="381" t="s">
        <v>3644</v>
      </c>
      <c r="B557" s="412" t="s">
        <v>2271</v>
      </c>
      <c r="C557" s="413" t="s">
        <v>3149</v>
      </c>
      <c r="D557" s="413" t="s">
        <v>2794</v>
      </c>
      <c r="E557" s="366" t="s">
        <v>4182</v>
      </c>
      <c r="F557" s="366" t="s">
        <v>4183</v>
      </c>
      <c r="G557" s="363" t="s">
        <v>1456</v>
      </c>
      <c r="H557" s="363" t="s">
        <v>3189</v>
      </c>
      <c r="I557" s="414" t="s">
        <v>4157</v>
      </c>
      <c r="J557" s="364" t="s">
        <v>200</v>
      </c>
      <c r="K557" s="365" t="s">
        <v>2847</v>
      </c>
      <c r="L557" s="398" t="s">
        <v>2225</v>
      </c>
      <c r="N557" s="464">
        <f>[1]pdc2019!$N557</f>
        <v>0</v>
      </c>
      <c r="O557" s="464">
        <f>[1]pdc2019!$O557</f>
        <v>0</v>
      </c>
      <c r="P557" s="464">
        <f>[1]pdc2019!$P557</f>
        <v>0</v>
      </c>
      <c r="Q557" s="464">
        <f>[1]pdc2019!$V557</f>
        <v>0</v>
      </c>
      <c r="R557" s="464">
        <f>[1]pdc2019!$AB557</f>
        <v>0</v>
      </c>
      <c r="S557" s="464">
        <f>[1]pdc2019!$AE557</f>
        <v>0</v>
      </c>
      <c r="T557" s="507">
        <f t="shared" si="50"/>
        <v>0</v>
      </c>
      <c r="U557" s="505" t="str">
        <f t="shared" si="51"/>
        <v/>
      </c>
      <c r="V557" s="507">
        <f t="shared" si="48"/>
        <v>0</v>
      </c>
      <c r="W557" s="505" t="str">
        <f t="shared" si="49"/>
        <v/>
      </c>
      <c r="X557" s="507">
        <f t="shared" si="52"/>
        <v>0</v>
      </c>
      <c r="Y557" s="505" t="str">
        <f t="shared" si="53"/>
        <v/>
      </c>
      <c r="AA557" s="508"/>
      <c r="AB557" s="508"/>
      <c r="AC557" s="508"/>
      <c r="AD557" s="508"/>
      <c r="AE557" s="508"/>
      <c r="AF557" s="508"/>
      <c r="AG557" s="508"/>
      <c r="AH557" s="508"/>
      <c r="AI557" s="508"/>
      <c r="AJ557" s="508"/>
      <c r="AK557" s="508"/>
    </row>
    <row r="558" spans="1:37" ht="21">
      <c r="A558" s="381" t="s">
        <v>2295</v>
      </c>
      <c r="B558" s="412" t="s">
        <v>2271</v>
      </c>
      <c r="C558" s="413" t="s">
        <v>3149</v>
      </c>
      <c r="D558" s="413" t="s">
        <v>3148</v>
      </c>
      <c r="E558" s="366" t="s">
        <v>4184</v>
      </c>
      <c r="F558" s="366" t="s">
        <v>5408</v>
      </c>
      <c r="G558" s="363" t="s">
        <v>1149</v>
      </c>
      <c r="H558" s="363" t="s">
        <v>3191</v>
      </c>
      <c r="I558" s="414" t="s">
        <v>4163</v>
      </c>
      <c r="J558" s="364" t="s">
        <v>2848</v>
      </c>
      <c r="K558" s="365" t="s">
        <v>2849</v>
      </c>
      <c r="L558" s="398" t="s">
        <v>2225</v>
      </c>
      <c r="N558" s="464">
        <f>[1]pdc2019!$N558</f>
        <v>18930616.34</v>
      </c>
      <c r="O558" s="464">
        <f>[1]pdc2019!$O558</f>
        <v>17887480.329999998</v>
      </c>
      <c r="P558" s="464">
        <f>[1]pdc2019!$P558</f>
        <v>21310258</v>
      </c>
      <c r="Q558" s="464">
        <f>[1]pdc2019!$V558</f>
        <v>21476842</v>
      </c>
      <c r="R558" s="464">
        <f>[1]pdc2019!$AB558</f>
        <v>21542420</v>
      </c>
      <c r="S558" s="464">
        <f>[1]pdc2019!$AE558</f>
        <v>21634646</v>
      </c>
      <c r="T558" s="507">
        <f t="shared" si="50"/>
        <v>2546225.66</v>
      </c>
      <c r="U558" s="505">
        <f t="shared" si="51"/>
        <v>0.1345030512619855</v>
      </c>
      <c r="V558" s="507">
        <f t="shared" si="48"/>
        <v>3589361.6700000018</v>
      </c>
      <c r="W558" s="505">
        <f t="shared" si="49"/>
        <v>0.20066334686501944</v>
      </c>
      <c r="X558" s="507">
        <f t="shared" si="52"/>
        <v>166584</v>
      </c>
      <c r="Y558" s="505">
        <f t="shared" si="53"/>
        <v>7.8170803938647764E-3</v>
      </c>
      <c r="AA558" s="508"/>
      <c r="AB558" s="508"/>
      <c r="AC558" s="508"/>
      <c r="AD558" s="508"/>
      <c r="AE558" s="508"/>
      <c r="AF558" s="508"/>
      <c r="AG558" s="508"/>
      <c r="AH558" s="508"/>
      <c r="AI558" s="508"/>
      <c r="AJ558" s="508"/>
      <c r="AK558" s="508"/>
    </row>
    <row r="559" spans="1:37" ht="21">
      <c r="A559" s="381" t="s">
        <v>3645</v>
      </c>
      <c r="B559" s="412" t="s">
        <v>2271</v>
      </c>
      <c r="C559" s="413" t="s">
        <v>3149</v>
      </c>
      <c r="D559" s="413" t="s">
        <v>1383</v>
      </c>
      <c r="E559" s="366" t="s">
        <v>4185</v>
      </c>
      <c r="F559" s="366" t="s">
        <v>5409</v>
      </c>
      <c r="G559" s="363" t="s">
        <v>1151</v>
      </c>
      <c r="H559" s="363" t="s">
        <v>3193</v>
      </c>
      <c r="I559" s="414" t="s">
        <v>4165</v>
      </c>
      <c r="J559" s="364" t="s">
        <v>2848</v>
      </c>
      <c r="K559" s="365" t="s">
        <v>2849</v>
      </c>
      <c r="L559" s="398" t="s">
        <v>2225</v>
      </c>
      <c r="N559" s="464">
        <f>[1]pdc2019!$N559</f>
        <v>1176465.56</v>
      </c>
      <c r="O559" s="464">
        <f>[1]pdc2019!$O559</f>
        <v>1184052.8899999999</v>
      </c>
      <c r="P559" s="464">
        <f>[1]pdc2019!$P559</f>
        <v>1759690</v>
      </c>
      <c r="Q559" s="464">
        <f>[1]pdc2019!$V559</f>
        <v>1905523</v>
      </c>
      <c r="R559" s="464">
        <f>[1]pdc2019!$AB559</f>
        <v>1911981</v>
      </c>
      <c r="S559" s="464">
        <f>[1]pdc2019!$AE559</f>
        <v>1913523</v>
      </c>
      <c r="T559" s="507">
        <f t="shared" si="50"/>
        <v>729057.44</v>
      </c>
      <c r="U559" s="505">
        <f t="shared" si="51"/>
        <v>0.61970147260409381</v>
      </c>
      <c r="V559" s="507">
        <f t="shared" si="48"/>
        <v>721470.1100000001</v>
      </c>
      <c r="W559" s="505">
        <f t="shared" si="49"/>
        <v>0.60932253625933908</v>
      </c>
      <c r="X559" s="507">
        <f t="shared" si="52"/>
        <v>145833</v>
      </c>
      <c r="Y559" s="505">
        <f t="shared" si="53"/>
        <v>8.2874256261045984E-2</v>
      </c>
      <c r="AA559" s="508"/>
      <c r="AB559" s="508"/>
      <c r="AC559" s="508"/>
      <c r="AD559" s="508"/>
      <c r="AE559" s="508"/>
      <c r="AF559" s="508"/>
      <c r="AG559" s="508"/>
      <c r="AH559" s="508"/>
      <c r="AI559" s="508"/>
      <c r="AJ559" s="508"/>
      <c r="AK559" s="508"/>
    </row>
    <row r="560" spans="1:37" ht="31.5">
      <c r="A560" s="381" t="s">
        <v>2296</v>
      </c>
      <c r="B560" s="412" t="s">
        <v>2271</v>
      </c>
      <c r="C560" s="413" t="s">
        <v>3149</v>
      </c>
      <c r="D560" s="413" t="s">
        <v>2607</v>
      </c>
      <c r="E560" s="366" t="s">
        <v>4186</v>
      </c>
      <c r="F560" s="366" t="s">
        <v>4187</v>
      </c>
      <c r="G560" s="363" t="s">
        <v>1454</v>
      </c>
      <c r="H560" s="363" t="s">
        <v>3187</v>
      </c>
      <c r="I560" s="414" t="s">
        <v>4154</v>
      </c>
      <c r="J560" s="364" t="s">
        <v>200</v>
      </c>
      <c r="K560" s="365" t="s">
        <v>2847</v>
      </c>
      <c r="L560" s="398" t="s">
        <v>2225</v>
      </c>
      <c r="N560" s="464">
        <f>[1]pdc2019!$N560</f>
        <v>0</v>
      </c>
      <c r="O560" s="464">
        <f>[1]pdc2019!$O560</f>
        <v>0</v>
      </c>
      <c r="P560" s="464">
        <f>[1]pdc2019!$P560</f>
        <v>0</v>
      </c>
      <c r="Q560" s="464">
        <f>[1]pdc2019!$V560</f>
        <v>0</v>
      </c>
      <c r="R560" s="464">
        <f>[1]pdc2019!$AB560</f>
        <v>0</v>
      </c>
      <c r="S560" s="464">
        <f>[1]pdc2019!$AE560</f>
        <v>0</v>
      </c>
      <c r="T560" s="507">
        <f t="shared" si="50"/>
        <v>0</v>
      </c>
      <c r="U560" s="505" t="str">
        <f t="shared" si="51"/>
        <v/>
      </c>
      <c r="V560" s="507">
        <f t="shared" si="48"/>
        <v>0</v>
      </c>
      <c r="W560" s="505" t="str">
        <f t="shared" si="49"/>
        <v/>
      </c>
      <c r="X560" s="507">
        <f t="shared" si="52"/>
        <v>0</v>
      </c>
      <c r="Y560" s="505" t="str">
        <f t="shared" si="53"/>
        <v/>
      </c>
      <c r="AA560" s="508"/>
      <c r="AB560" s="508"/>
      <c r="AC560" s="508"/>
      <c r="AD560" s="508"/>
      <c r="AE560" s="508"/>
      <c r="AF560" s="508"/>
      <c r="AG560" s="508"/>
      <c r="AH560" s="508"/>
      <c r="AI560" s="508"/>
      <c r="AJ560" s="508"/>
      <c r="AK560" s="508"/>
    </row>
    <row r="561" spans="1:37" ht="31.5">
      <c r="A561" s="381" t="s">
        <v>3646</v>
      </c>
      <c r="B561" s="412" t="s">
        <v>2271</v>
      </c>
      <c r="C561" s="413" t="s">
        <v>3149</v>
      </c>
      <c r="D561" s="413" t="s">
        <v>2795</v>
      </c>
      <c r="E561" s="366" t="s">
        <v>4188</v>
      </c>
      <c r="F561" s="366" t="s">
        <v>4189</v>
      </c>
      <c r="G561" s="363" t="s">
        <v>1456</v>
      </c>
      <c r="H561" s="363" t="s">
        <v>3189</v>
      </c>
      <c r="I561" s="414" t="s">
        <v>4157</v>
      </c>
      <c r="J561" s="364" t="s">
        <v>200</v>
      </c>
      <c r="K561" s="365" t="s">
        <v>2847</v>
      </c>
      <c r="L561" s="398" t="s">
        <v>2225</v>
      </c>
      <c r="N561" s="464">
        <f>[1]pdc2019!$N561</f>
        <v>0</v>
      </c>
      <c r="O561" s="464">
        <f>[1]pdc2019!$O561</f>
        <v>0</v>
      </c>
      <c r="P561" s="464">
        <f>[1]pdc2019!$P561</f>
        <v>0</v>
      </c>
      <c r="Q561" s="464">
        <f>[1]pdc2019!$V561</f>
        <v>0</v>
      </c>
      <c r="R561" s="464">
        <f>[1]pdc2019!$AB561</f>
        <v>0</v>
      </c>
      <c r="S561" s="464">
        <f>[1]pdc2019!$AE561</f>
        <v>0</v>
      </c>
      <c r="T561" s="507">
        <f t="shared" si="50"/>
        <v>0</v>
      </c>
      <c r="U561" s="505" t="str">
        <f t="shared" si="51"/>
        <v/>
      </c>
      <c r="V561" s="507">
        <f t="shared" si="48"/>
        <v>0</v>
      </c>
      <c r="W561" s="505" t="str">
        <f t="shared" si="49"/>
        <v/>
      </c>
      <c r="X561" s="507">
        <f t="shared" si="52"/>
        <v>0</v>
      </c>
      <c r="Y561" s="505" t="str">
        <f t="shared" si="53"/>
        <v/>
      </c>
      <c r="AA561" s="508"/>
      <c r="AB561" s="508"/>
      <c r="AC561" s="508"/>
      <c r="AD561" s="508"/>
      <c r="AE561" s="508"/>
      <c r="AF561" s="508"/>
      <c r="AG561" s="508"/>
      <c r="AH561" s="508"/>
      <c r="AI561" s="508"/>
      <c r="AJ561" s="508"/>
      <c r="AK561" s="508"/>
    </row>
    <row r="562" spans="1:37" ht="42">
      <c r="A562" s="381" t="s">
        <v>2297</v>
      </c>
      <c r="B562" s="412" t="s">
        <v>2271</v>
      </c>
      <c r="C562" s="413" t="s">
        <v>3149</v>
      </c>
      <c r="D562" s="413" t="s">
        <v>1390</v>
      </c>
      <c r="E562" s="366" t="s">
        <v>4190</v>
      </c>
      <c r="F562" s="366" t="s">
        <v>5410</v>
      </c>
      <c r="G562" s="363" t="s">
        <v>1149</v>
      </c>
      <c r="H562" s="363" t="s">
        <v>3191</v>
      </c>
      <c r="I562" s="414" t="s">
        <v>4163</v>
      </c>
      <c r="J562" s="364" t="s">
        <v>2848</v>
      </c>
      <c r="K562" s="365" t="s">
        <v>2849</v>
      </c>
      <c r="L562" s="398" t="s">
        <v>2225</v>
      </c>
      <c r="N562" s="464">
        <f>[1]pdc2019!$N562</f>
        <v>0</v>
      </c>
      <c r="O562" s="464">
        <f>[1]pdc2019!$O562</f>
        <v>0</v>
      </c>
      <c r="P562" s="464">
        <f>[1]pdc2019!$P562</f>
        <v>0</v>
      </c>
      <c r="Q562" s="464">
        <f>[1]pdc2019!$V562</f>
        <v>0</v>
      </c>
      <c r="R562" s="464">
        <f>[1]pdc2019!$AB562</f>
        <v>0</v>
      </c>
      <c r="S562" s="464">
        <f>[1]pdc2019!$AE562</f>
        <v>0</v>
      </c>
      <c r="T562" s="507">
        <f t="shared" si="50"/>
        <v>0</v>
      </c>
      <c r="U562" s="505" t="str">
        <f t="shared" si="51"/>
        <v/>
      </c>
      <c r="V562" s="507">
        <f t="shared" si="48"/>
        <v>0</v>
      </c>
      <c r="W562" s="505" t="str">
        <f t="shared" si="49"/>
        <v/>
      </c>
      <c r="X562" s="507">
        <f t="shared" si="52"/>
        <v>0</v>
      </c>
      <c r="Y562" s="505" t="str">
        <f t="shared" si="53"/>
        <v/>
      </c>
      <c r="AA562" s="508"/>
      <c r="AB562" s="508"/>
      <c r="AC562" s="508"/>
      <c r="AD562" s="508"/>
      <c r="AE562" s="508"/>
      <c r="AF562" s="508"/>
      <c r="AG562" s="508"/>
      <c r="AH562" s="508"/>
      <c r="AI562" s="508"/>
      <c r="AJ562" s="508"/>
      <c r="AK562" s="508"/>
    </row>
    <row r="563" spans="1:37" ht="42">
      <c r="A563" s="381" t="s">
        <v>3647</v>
      </c>
      <c r="B563" s="412" t="s">
        <v>2271</v>
      </c>
      <c r="C563" s="413" t="s">
        <v>3149</v>
      </c>
      <c r="D563" s="413" t="s">
        <v>1358</v>
      </c>
      <c r="E563" s="366" t="s">
        <v>4191</v>
      </c>
      <c r="F563" s="366" t="s">
        <v>5411</v>
      </c>
      <c r="G563" s="363" t="s">
        <v>1151</v>
      </c>
      <c r="H563" s="363" t="s">
        <v>3193</v>
      </c>
      <c r="I563" s="414" t="s">
        <v>4165</v>
      </c>
      <c r="J563" s="364" t="s">
        <v>2848</v>
      </c>
      <c r="K563" s="365" t="s">
        <v>2849</v>
      </c>
      <c r="L563" s="398" t="s">
        <v>2225</v>
      </c>
      <c r="N563" s="464">
        <f>[1]pdc2019!$N563</f>
        <v>0</v>
      </c>
      <c r="O563" s="464">
        <f>[1]pdc2019!$O563</f>
        <v>0</v>
      </c>
      <c r="P563" s="464">
        <f>[1]pdc2019!$P563</f>
        <v>0</v>
      </c>
      <c r="Q563" s="464">
        <f>[1]pdc2019!$V563</f>
        <v>0</v>
      </c>
      <c r="R563" s="464">
        <f>[1]pdc2019!$AB563</f>
        <v>0</v>
      </c>
      <c r="S563" s="464">
        <f>[1]pdc2019!$AE563</f>
        <v>0</v>
      </c>
      <c r="T563" s="507">
        <f t="shared" si="50"/>
        <v>0</v>
      </c>
      <c r="U563" s="505" t="str">
        <f t="shared" si="51"/>
        <v/>
      </c>
      <c r="V563" s="507">
        <f t="shared" si="48"/>
        <v>0</v>
      </c>
      <c r="W563" s="505" t="str">
        <f t="shared" si="49"/>
        <v/>
      </c>
      <c r="X563" s="507">
        <f t="shared" si="52"/>
        <v>0</v>
      </c>
      <c r="Y563" s="505" t="str">
        <f t="shared" si="53"/>
        <v/>
      </c>
      <c r="AA563" s="508"/>
      <c r="AB563" s="508"/>
      <c r="AC563" s="508"/>
      <c r="AD563" s="508"/>
      <c r="AE563" s="508"/>
      <c r="AF563" s="508"/>
      <c r="AG563" s="508"/>
      <c r="AH563" s="508"/>
      <c r="AI563" s="508"/>
      <c r="AJ563" s="508"/>
      <c r="AK563" s="508"/>
    </row>
    <row r="564" spans="1:37" ht="31.5">
      <c r="A564" s="404" t="s">
        <v>2298</v>
      </c>
      <c r="B564" s="405" t="s">
        <v>2271</v>
      </c>
      <c r="C564" s="406" t="s">
        <v>2605</v>
      </c>
      <c r="D564" s="406" t="s">
        <v>3140</v>
      </c>
      <c r="E564" s="362" t="s">
        <v>4192</v>
      </c>
      <c r="F564" s="362" t="s">
        <v>4193</v>
      </c>
      <c r="G564" s="363"/>
      <c r="H564" s="363"/>
      <c r="I564" s="414"/>
      <c r="J564" s="364"/>
      <c r="K564" s="365"/>
      <c r="N564" s="464">
        <f>[1]pdc2019!$N564</f>
        <v>0</v>
      </c>
      <c r="O564" s="464">
        <f>[1]pdc2019!$O564</f>
        <v>0</v>
      </c>
      <c r="P564" s="464">
        <f>[1]pdc2019!$P564</f>
        <v>0</v>
      </c>
      <c r="Q564" s="464">
        <f>[1]pdc2019!$V564</f>
        <v>0</v>
      </c>
      <c r="R564" s="464">
        <f>[1]pdc2019!$AB564</f>
        <v>0</v>
      </c>
      <c r="S564" s="464">
        <f>[1]pdc2019!$AE564</f>
        <v>0</v>
      </c>
      <c r="T564" s="507">
        <f t="shared" si="50"/>
        <v>0</v>
      </c>
      <c r="U564" s="505" t="str">
        <f t="shared" si="51"/>
        <v/>
      </c>
      <c r="V564" s="507">
        <f t="shared" si="48"/>
        <v>0</v>
      </c>
      <c r="W564" s="505" t="str">
        <f t="shared" si="49"/>
        <v/>
      </c>
      <c r="X564" s="507">
        <f t="shared" si="52"/>
        <v>0</v>
      </c>
      <c r="Y564" s="505" t="str">
        <f t="shared" si="53"/>
        <v/>
      </c>
      <c r="AA564" s="508"/>
      <c r="AB564" s="508"/>
      <c r="AC564" s="508"/>
      <c r="AD564" s="508"/>
      <c r="AE564" s="508"/>
      <c r="AF564" s="508"/>
      <c r="AG564" s="508"/>
      <c r="AH564" s="508"/>
      <c r="AI564" s="508"/>
      <c r="AJ564" s="508"/>
      <c r="AK564" s="508"/>
    </row>
    <row r="565" spans="1:37" ht="42">
      <c r="A565" s="381" t="s">
        <v>2299</v>
      </c>
      <c r="B565" s="412" t="s">
        <v>2271</v>
      </c>
      <c r="C565" s="413" t="s">
        <v>2605</v>
      </c>
      <c r="D565" s="413" t="s">
        <v>3138</v>
      </c>
      <c r="E565" s="366" t="s">
        <v>4194</v>
      </c>
      <c r="F565" s="366" t="s">
        <v>5412</v>
      </c>
      <c r="G565" s="363" t="s">
        <v>1454</v>
      </c>
      <c r="H565" s="363" t="s">
        <v>3187</v>
      </c>
      <c r="I565" s="414" t="s">
        <v>4154</v>
      </c>
      <c r="J565" s="364" t="s">
        <v>200</v>
      </c>
      <c r="K565" s="365" t="s">
        <v>2847</v>
      </c>
      <c r="L565" s="398" t="s">
        <v>2225</v>
      </c>
      <c r="N565" s="464">
        <f>[1]pdc2019!$N565</f>
        <v>0</v>
      </c>
      <c r="O565" s="464">
        <f>[1]pdc2019!$O565</f>
        <v>0</v>
      </c>
      <c r="P565" s="464">
        <f>[1]pdc2019!$P565</f>
        <v>0</v>
      </c>
      <c r="Q565" s="464">
        <f>[1]pdc2019!$V565</f>
        <v>0</v>
      </c>
      <c r="R565" s="464">
        <f>[1]pdc2019!$AB565</f>
        <v>0</v>
      </c>
      <c r="S565" s="464">
        <f>[1]pdc2019!$AE565</f>
        <v>0</v>
      </c>
      <c r="T565" s="507">
        <f t="shared" si="50"/>
        <v>0</v>
      </c>
      <c r="U565" s="505" t="str">
        <f t="shared" si="51"/>
        <v/>
      </c>
      <c r="V565" s="507">
        <f t="shared" si="48"/>
        <v>0</v>
      </c>
      <c r="W565" s="505" t="str">
        <f t="shared" si="49"/>
        <v/>
      </c>
      <c r="X565" s="507">
        <f t="shared" si="52"/>
        <v>0</v>
      </c>
      <c r="Y565" s="505" t="str">
        <f t="shared" si="53"/>
        <v/>
      </c>
      <c r="AA565" s="508"/>
      <c r="AB565" s="508"/>
      <c r="AC565" s="508"/>
      <c r="AD565" s="508"/>
      <c r="AE565" s="508"/>
      <c r="AF565" s="508"/>
      <c r="AG565" s="508"/>
      <c r="AH565" s="508"/>
      <c r="AI565" s="508"/>
      <c r="AJ565" s="508"/>
      <c r="AK565" s="508"/>
    </row>
    <row r="566" spans="1:37" ht="42">
      <c r="A566" s="381" t="s">
        <v>3648</v>
      </c>
      <c r="B566" s="412" t="s">
        <v>2271</v>
      </c>
      <c r="C566" s="413" t="s">
        <v>2605</v>
      </c>
      <c r="D566" s="413" t="s">
        <v>2794</v>
      </c>
      <c r="E566" s="366" t="s">
        <v>4195</v>
      </c>
      <c r="F566" s="366" t="s">
        <v>5413</v>
      </c>
      <c r="G566" s="363" t="s">
        <v>1456</v>
      </c>
      <c r="H566" s="363" t="s">
        <v>3189</v>
      </c>
      <c r="I566" s="414" t="s">
        <v>4157</v>
      </c>
      <c r="J566" s="364" t="s">
        <v>200</v>
      </c>
      <c r="K566" s="365" t="s">
        <v>2847</v>
      </c>
      <c r="L566" s="398" t="s">
        <v>2225</v>
      </c>
      <c r="N566" s="464">
        <f>[1]pdc2019!$N566</f>
        <v>0</v>
      </c>
      <c r="O566" s="464">
        <f>[1]pdc2019!$O566</f>
        <v>0</v>
      </c>
      <c r="P566" s="464">
        <f>[1]pdc2019!$P566</f>
        <v>0</v>
      </c>
      <c r="Q566" s="464">
        <f>[1]pdc2019!$V566</f>
        <v>0</v>
      </c>
      <c r="R566" s="464">
        <f>[1]pdc2019!$AB566</f>
        <v>0</v>
      </c>
      <c r="S566" s="464">
        <f>[1]pdc2019!$AE566</f>
        <v>0</v>
      </c>
      <c r="T566" s="507">
        <f t="shared" si="50"/>
        <v>0</v>
      </c>
      <c r="U566" s="505" t="str">
        <f t="shared" si="51"/>
        <v/>
      </c>
      <c r="V566" s="507">
        <f t="shared" si="48"/>
        <v>0</v>
      </c>
      <c r="W566" s="505" t="str">
        <f t="shared" si="49"/>
        <v/>
      </c>
      <c r="X566" s="507">
        <f t="shared" si="52"/>
        <v>0</v>
      </c>
      <c r="Y566" s="505" t="str">
        <f t="shared" si="53"/>
        <v/>
      </c>
      <c r="AA566" s="508"/>
      <c r="AB566" s="508"/>
      <c r="AC566" s="508"/>
      <c r="AD566" s="508"/>
      <c r="AE566" s="508"/>
      <c r="AF566" s="508"/>
      <c r="AG566" s="508"/>
      <c r="AH566" s="508"/>
      <c r="AI566" s="508"/>
      <c r="AJ566" s="508"/>
      <c r="AK566" s="508"/>
    </row>
    <row r="567" spans="1:37" ht="42">
      <c r="A567" s="381" t="s">
        <v>2300</v>
      </c>
      <c r="B567" s="412" t="s">
        <v>2271</v>
      </c>
      <c r="C567" s="413" t="s">
        <v>2605</v>
      </c>
      <c r="D567" s="413" t="s">
        <v>2116</v>
      </c>
      <c r="E567" s="366" t="s">
        <v>4196</v>
      </c>
      <c r="F567" s="366" t="s">
        <v>5414</v>
      </c>
      <c r="G567" s="363" t="s">
        <v>1149</v>
      </c>
      <c r="H567" s="363" t="s">
        <v>3191</v>
      </c>
      <c r="I567" s="414" t="s">
        <v>4163</v>
      </c>
      <c r="J567" s="364" t="s">
        <v>2848</v>
      </c>
      <c r="K567" s="365" t="s">
        <v>2849</v>
      </c>
      <c r="L567" s="398" t="s">
        <v>2225</v>
      </c>
      <c r="N567" s="464">
        <f>[1]pdc2019!$N567</f>
        <v>2422214</v>
      </c>
      <c r="O567" s="464">
        <f>[1]pdc2019!$O567</f>
        <v>3762941.25</v>
      </c>
      <c r="P567" s="464">
        <f>[1]pdc2019!$P567</f>
        <v>3762941</v>
      </c>
      <c r="Q567" s="464">
        <f>[1]pdc2019!$V567</f>
        <v>3762941</v>
      </c>
      <c r="R567" s="464">
        <f>[1]pdc2019!$AB567</f>
        <v>3762941</v>
      </c>
      <c r="S567" s="464">
        <f>[1]pdc2019!$AE567</f>
        <v>3762941</v>
      </c>
      <c r="T567" s="507">
        <f t="shared" si="50"/>
        <v>1340727</v>
      </c>
      <c r="U567" s="505">
        <f t="shared" si="51"/>
        <v>0.55351302568641747</v>
      </c>
      <c r="V567" s="507">
        <f t="shared" si="48"/>
        <v>-0.25</v>
      </c>
      <c r="W567" s="505">
        <f t="shared" si="49"/>
        <v>-6.6437391229533544E-8</v>
      </c>
      <c r="X567" s="507">
        <f t="shared" si="52"/>
        <v>0</v>
      </c>
      <c r="Y567" s="505">
        <f t="shared" si="53"/>
        <v>0</v>
      </c>
      <c r="AA567" s="508"/>
      <c r="AB567" s="508"/>
      <c r="AC567" s="508"/>
      <c r="AD567" s="508"/>
      <c r="AE567" s="508"/>
      <c r="AF567" s="508"/>
      <c r="AG567" s="508"/>
      <c r="AH567" s="508"/>
      <c r="AI567" s="508"/>
      <c r="AJ567" s="508"/>
      <c r="AK567" s="508"/>
    </row>
    <row r="568" spans="1:37" ht="42">
      <c r="A568" s="381" t="s">
        <v>3649</v>
      </c>
      <c r="B568" s="412" t="s">
        <v>2271</v>
      </c>
      <c r="C568" s="413" t="s">
        <v>2605</v>
      </c>
      <c r="D568" s="413" t="s">
        <v>2446</v>
      </c>
      <c r="E568" s="366" t="s">
        <v>5415</v>
      </c>
      <c r="F568" s="366" t="s">
        <v>5416</v>
      </c>
      <c r="G568" s="363" t="s">
        <v>1151</v>
      </c>
      <c r="H568" s="363" t="s">
        <v>3193</v>
      </c>
      <c r="I568" s="414" t="s">
        <v>4165</v>
      </c>
      <c r="J568" s="364" t="s">
        <v>2848</v>
      </c>
      <c r="K568" s="365" t="s">
        <v>2849</v>
      </c>
      <c r="L568" s="398" t="s">
        <v>2225</v>
      </c>
      <c r="N568" s="464">
        <f>[1]pdc2019!$N568</f>
        <v>182176</v>
      </c>
      <c r="O568" s="464">
        <f>[1]pdc2019!$O568</f>
        <v>204761.34</v>
      </c>
      <c r="P568" s="464">
        <f>[1]pdc2019!$P568</f>
        <v>204761</v>
      </c>
      <c r="Q568" s="464">
        <f>[1]pdc2019!$V568</f>
        <v>204761</v>
      </c>
      <c r="R568" s="464">
        <f>[1]pdc2019!$AB568</f>
        <v>204761</v>
      </c>
      <c r="S568" s="464">
        <f>[1]pdc2019!$AE568</f>
        <v>204761</v>
      </c>
      <c r="T568" s="507">
        <f t="shared" si="50"/>
        <v>22585</v>
      </c>
      <c r="U568" s="505">
        <f t="shared" si="51"/>
        <v>0.12397352011241876</v>
      </c>
      <c r="V568" s="507">
        <f t="shared" si="48"/>
        <v>-0.33999999999650754</v>
      </c>
      <c r="W568" s="505">
        <f t="shared" si="49"/>
        <v>-1.6604696960691289E-6</v>
      </c>
      <c r="X568" s="507">
        <f t="shared" si="52"/>
        <v>0</v>
      </c>
      <c r="Y568" s="505">
        <f t="shared" si="53"/>
        <v>0</v>
      </c>
      <c r="AA568" s="508"/>
      <c r="AB568" s="508"/>
      <c r="AC568" s="508"/>
      <c r="AD568" s="508"/>
      <c r="AE568" s="508"/>
      <c r="AF568" s="508"/>
      <c r="AG568" s="508"/>
      <c r="AH568" s="508"/>
      <c r="AI568" s="508"/>
      <c r="AJ568" s="508"/>
      <c r="AK568" s="508"/>
    </row>
    <row r="569" spans="1:37" ht="31.5">
      <c r="A569" s="381" t="s">
        <v>2301</v>
      </c>
      <c r="B569" s="412" t="s">
        <v>2271</v>
      </c>
      <c r="C569" s="413" t="s">
        <v>2605</v>
      </c>
      <c r="D569" s="413" t="s">
        <v>3148</v>
      </c>
      <c r="E569" s="366" t="s">
        <v>5417</v>
      </c>
      <c r="F569" s="366" t="s">
        <v>4197</v>
      </c>
      <c r="G569" s="363" t="s">
        <v>1454</v>
      </c>
      <c r="H569" s="363" t="s">
        <v>3187</v>
      </c>
      <c r="I569" s="414" t="s">
        <v>4154</v>
      </c>
      <c r="J569" s="364" t="s">
        <v>200</v>
      </c>
      <c r="K569" s="365" t="s">
        <v>2847</v>
      </c>
      <c r="L569" s="398" t="s">
        <v>2225</v>
      </c>
      <c r="N569" s="464">
        <f>[1]pdc2019!$N569</f>
        <v>0</v>
      </c>
      <c r="O569" s="464">
        <f>[1]pdc2019!$O569</f>
        <v>0</v>
      </c>
      <c r="P569" s="464">
        <f>[1]pdc2019!$P569</f>
        <v>0</v>
      </c>
      <c r="Q569" s="464">
        <f>[1]pdc2019!$V569</f>
        <v>0</v>
      </c>
      <c r="R569" s="464">
        <f>[1]pdc2019!$AB569</f>
        <v>0</v>
      </c>
      <c r="S569" s="464">
        <f>[1]pdc2019!$AE569</f>
        <v>0</v>
      </c>
      <c r="T569" s="507">
        <f t="shared" si="50"/>
        <v>0</v>
      </c>
      <c r="U569" s="505" t="str">
        <f t="shared" si="51"/>
        <v/>
      </c>
      <c r="V569" s="507">
        <f t="shared" si="48"/>
        <v>0</v>
      </c>
      <c r="W569" s="505" t="str">
        <f t="shared" si="49"/>
        <v/>
      </c>
      <c r="X569" s="507">
        <f t="shared" si="52"/>
        <v>0</v>
      </c>
      <c r="Y569" s="505" t="str">
        <f t="shared" si="53"/>
        <v/>
      </c>
      <c r="AA569" s="508"/>
      <c r="AB569" s="508"/>
      <c r="AC569" s="508"/>
      <c r="AD569" s="508"/>
      <c r="AE569" s="508"/>
      <c r="AF569" s="508"/>
      <c r="AG569" s="508"/>
      <c r="AH569" s="508"/>
      <c r="AI569" s="508"/>
      <c r="AJ569" s="508"/>
      <c r="AK569" s="508"/>
    </row>
    <row r="570" spans="1:37" ht="31.5">
      <c r="A570" s="381" t="s">
        <v>3650</v>
      </c>
      <c r="B570" s="412" t="s">
        <v>2271</v>
      </c>
      <c r="C570" s="413" t="s">
        <v>2605</v>
      </c>
      <c r="D570" s="413" t="s">
        <v>1383</v>
      </c>
      <c r="E570" s="366" t="s">
        <v>5418</v>
      </c>
      <c r="F570" s="366" t="s">
        <v>4198</v>
      </c>
      <c r="G570" s="363" t="s">
        <v>1456</v>
      </c>
      <c r="H570" s="363" t="s">
        <v>3189</v>
      </c>
      <c r="I570" s="414" t="s">
        <v>4157</v>
      </c>
      <c r="J570" s="364" t="s">
        <v>200</v>
      </c>
      <c r="K570" s="365" t="s">
        <v>2847</v>
      </c>
      <c r="L570" s="398" t="s">
        <v>2225</v>
      </c>
      <c r="N570" s="464">
        <f>[1]pdc2019!$N570</f>
        <v>0</v>
      </c>
      <c r="O570" s="464">
        <f>[1]pdc2019!$O570</f>
        <v>0</v>
      </c>
      <c r="P570" s="464">
        <f>[1]pdc2019!$P570</f>
        <v>0</v>
      </c>
      <c r="Q570" s="464">
        <f>[1]pdc2019!$V570</f>
        <v>0</v>
      </c>
      <c r="R570" s="464">
        <f>[1]pdc2019!$AB570</f>
        <v>0</v>
      </c>
      <c r="S570" s="464">
        <f>[1]pdc2019!$AE570</f>
        <v>0</v>
      </c>
      <c r="T570" s="507">
        <f t="shared" si="50"/>
        <v>0</v>
      </c>
      <c r="U570" s="505" t="str">
        <f t="shared" si="51"/>
        <v/>
      </c>
      <c r="V570" s="507">
        <f t="shared" si="48"/>
        <v>0</v>
      </c>
      <c r="W570" s="505" t="str">
        <f t="shared" si="49"/>
        <v/>
      </c>
      <c r="X570" s="507">
        <f t="shared" si="52"/>
        <v>0</v>
      </c>
      <c r="Y570" s="505" t="str">
        <f t="shared" si="53"/>
        <v/>
      </c>
      <c r="AA570" s="508"/>
      <c r="AB570" s="508"/>
      <c r="AC570" s="508"/>
      <c r="AD570" s="508"/>
      <c r="AE570" s="508"/>
      <c r="AF570" s="508"/>
      <c r="AG570" s="508"/>
      <c r="AH570" s="508"/>
      <c r="AI570" s="508"/>
      <c r="AJ570" s="508"/>
      <c r="AK570" s="508"/>
    </row>
    <row r="571" spans="1:37" ht="31.5">
      <c r="A571" s="381" t="s">
        <v>2302</v>
      </c>
      <c r="B571" s="412" t="s">
        <v>2271</v>
      </c>
      <c r="C571" s="413" t="s">
        <v>2605</v>
      </c>
      <c r="D571" s="413" t="s">
        <v>1387</v>
      </c>
      <c r="E571" s="366" t="s">
        <v>5419</v>
      </c>
      <c r="F571" s="366" t="s">
        <v>5420</v>
      </c>
      <c r="G571" s="363" t="s">
        <v>1149</v>
      </c>
      <c r="H571" s="363" t="s">
        <v>3191</v>
      </c>
      <c r="I571" s="414" t="s">
        <v>4163</v>
      </c>
      <c r="J571" s="364" t="s">
        <v>2848</v>
      </c>
      <c r="K571" s="365" t="s">
        <v>2849</v>
      </c>
      <c r="L571" s="398" t="s">
        <v>2225</v>
      </c>
      <c r="N571" s="464">
        <f>[1]pdc2019!$N571</f>
        <v>1072643</v>
      </c>
      <c r="O571" s="464">
        <f>[1]pdc2019!$O571</f>
        <v>1054416</v>
      </c>
      <c r="P571" s="464">
        <f>[1]pdc2019!$P571</f>
        <v>1054416</v>
      </c>
      <c r="Q571" s="464">
        <f>[1]pdc2019!$V571</f>
        <v>1054416</v>
      </c>
      <c r="R571" s="464">
        <f>[1]pdc2019!$AB571</f>
        <v>1054416</v>
      </c>
      <c r="S571" s="464">
        <f>[1]pdc2019!$AE571</f>
        <v>1054416</v>
      </c>
      <c r="T571" s="507">
        <f t="shared" si="50"/>
        <v>-18227</v>
      </c>
      <c r="U571" s="505">
        <f t="shared" si="51"/>
        <v>-1.6992606114056587E-2</v>
      </c>
      <c r="V571" s="507">
        <f t="shared" si="48"/>
        <v>0</v>
      </c>
      <c r="W571" s="505">
        <f t="shared" si="49"/>
        <v>0</v>
      </c>
      <c r="X571" s="507">
        <f t="shared" si="52"/>
        <v>0</v>
      </c>
      <c r="Y571" s="505">
        <f t="shared" si="53"/>
        <v>0</v>
      </c>
      <c r="AA571" s="508"/>
      <c r="AB571" s="508"/>
      <c r="AC571" s="508"/>
      <c r="AD571" s="508"/>
      <c r="AE571" s="508"/>
      <c r="AF571" s="508"/>
      <c r="AG571" s="508"/>
      <c r="AH571" s="508"/>
      <c r="AI571" s="508"/>
      <c r="AJ571" s="508"/>
      <c r="AK571" s="508"/>
    </row>
    <row r="572" spans="1:37" ht="31.5">
      <c r="A572" s="381" t="s">
        <v>3651</v>
      </c>
      <c r="B572" s="412" t="s">
        <v>2271</v>
      </c>
      <c r="C572" s="413" t="s">
        <v>2605</v>
      </c>
      <c r="D572" s="413" t="s">
        <v>1388</v>
      </c>
      <c r="E572" s="366" t="s">
        <v>5421</v>
      </c>
      <c r="F572" s="366" t="s">
        <v>5422</v>
      </c>
      <c r="G572" s="363" t="s">
        <v>1151</v>
      </c>
      <c r="H572" s="363" t="s">
        <v>3193</v>
      </c>
      <c r="I572" s="414" t="s">
        <v>4165</v>
      </c>
      <c r="J572" s="364" t="s">
        <v>2848</v>
      </c>
      <c r="K572" s="365" t="s">
        <v>2849</v>
      </c>
      <c r="L572" s="398" t="s">
        <v>2225</v>
      </c>
      <c r="N572" s="464">
        <f>[1]pdc2019!$N572</f>
        <v>82268</v>
      </c>
      <c r="O572" s="464">
        <f>[1]pdc2019!$O572</f>
        <v>61647</v>
      </c>
      <c r="P572" s="464">
        <f>[1]pdc2019!$P572</f>
        <v>61647</v>
      </c>
      <c r="Q572" s="464">
        <f>[1]pdc2019!$V572</f>
        <v>61647</v>
      </c>
      <c r="R572" s="464">
        <f>[1]pdc2019!$AB572</f>
        <v>61647</v>
      </c>
      <c r="S572" s="464">
        <f>[1]pdc2019!$AE572</f>
        <v>61647</v>
      </c>
      <c r="T572" s="507">
        <f t="shared" si="50"/>
        <v>-20621</v>
      </c>
      <c r="U572" s="505">
        <f t="shared" si="51"/>
        <v>-0.25065639130646183</v>
      </c>
      <c r="V572" s="507">
        <f t="shared" si="48"/>
        <v>0</v>
      </c>
      <c r="W572" s="505">
        <f t="shared" si="49"/>
        <v>0</v>
      </c>
      <c r="X572" s="507">
        <f t="shared" si="52"/>
        <v>0</v>
      </c>
      <c r="Y572" s="505">
        <f t="shared" si="53"/>
        <v>0</v>
      </c>
      <c r="AA572" s="508"/>
      <c r="AB572" s="508"/>
      <c r="AC572" s="508"/>
      <c r="AD572" s="508"/>
      <c r="AE572" s="508"/>
      <c r="AF572" s="508"/>
      <c r="AG572" s="508"/>
      <c r="AH572" s="508"/>
      <c r="AI572" s="508"/>
      <c r="AJ572" s="508"/>
      <c r="AK572" s="508"/>
    </row>
    <row r="573" spans="1:37" ht="31.5">
      <c r="A573" s="381" t="s">
        <v>2303</v>
      </c>
      <c r="B573" s="412" t="s">
        <v>2271</v>
      </c>
      <c r="C573" s="413" t="s">
        <v>2605</v>
      </c>
      <c r="D573" s="413" t="s">
        <v>2607</v>
      </c>
      <c r="E573" s="366" t="s">
        <v>5423</v>
      </c>
      <c r="F573" s="366" t="s">
        <v>4199</v>
      </c>
      <c r="G573" s="363" t="s">
        <v>1454</v>
      </c>
      <c r="H573" s="363" t="s">
        <v>3187</v>
      </c>
      <c r="I573" s="414" t="s">
        <v>4154</v>
      </c>
      <c r="J573" s="364" t="s">
        <v>200</v>
      </c>
      <c r="K573" s="365" t="s">
        <v>2847</v>
      </c>
      <c r="L573" s="398" t="s">
        <v>2225</v>
      </c>
      <c r="N573" s="464">
        <f>[1]pdc2019!$N573</f>
        <v>0</v>
      </c>
      <c r="O573" s="464">
        <f>[1]pdc2019!$O573</f>
        <v>0</v>
      </c>
      <c r="P573" s="464">
        <f>[1]pdc2019!$P573</f>
        <v>0</v>
      </c>
      <c r="Q573" s="464">
        <f>[1]pdc2019!$V573</f>
        <v>0</v>
      </c>
      <c r="R573" s="464">
        <f>[1]pdc2019!$AB573</f>
        <v>0</v>
      </c>
      <c r="S573" s="464">
        <f>[1]pdc2019!$AE573</f>
        <v>0</v>
      </c>
      <c r="T573" s="507">
        <f t="shared" si="50"/>
        <v>0</v>
      </c>
      <c r="U573" s="505" t="str">
        <f t="shared" si="51"/>
        <v/>
      </c>
      <c r="V573" s="507">
        <f t="shared" si="48"/>
        <v>0</v>
      </c>
      <c r="W573" s="505" t="str">
        <f t="shared" si="49"/>
        <v/>
      </c>
      <c r="X573" s="507">
        <f t="shared" si="52"/>
        <v>0</v>
      </c>
      <c r="Y573" s="505" t="str">
        <f t="shared" si="53"/>
        <v/>
      </c>
      <c r="AA573" s="508"/>
      <c r="AB573" s="508"/>
      <c r="AC573" s="508"/>
      <c r="AD573" s="508"/>
      <c r="AE573" s="508"/>
      <c r="AF573" s="508"/>
      <c r="AG573" s="508"/>
      <c r="AH573" s="508"/>
      <c r="AI573" s="508"/>
      <c r="AJ573" s="508"/>
      <c r="AK573" s="508"/>
    </row>
    <row r="574" spans="1:37" ht="31.5">
      <c r="A574" s="381" t="s">
        <v>3652</v>
      </c>
      <c r="B574" s="412" t="s">
        <v>2271</v>
      </c>
      <c r="C574" s="413" t="s">
        <v>2605</v>
      </c>
      <c r="D574" s="413" t="s">
        <v>2795</v>
      </c>
      <c r="E574" s="366" t="s">
        <v>5424</v>
      </c>
      <c r="F574" s="366" t="s">
        <v>4200</v>
      </c>
      <c r="G574" s="363" t="s">
        <v>1456</v>
      </c>
      <c r="H574" s="363" t="s">
        <v>3189</v>
      </c>
      <c r="I574" s="414" t="s">
        <v>4157</v>
      </c>
      <c r="J574" s="364" t="s">
        <v>200</v>
      </c>
      <c r="K574" s="365" t="s">
        <v>2847</v>
      </c>
      <c r="L574" s="398" t="s">
        <v>2225</v>
      </c>
      <c r="N574" s="464">
        <f>[1]pdc2019!$N574</f>
        <v>0</v>
      </c>
      <c r="O574" s="464">
        <f>[1]pdc2019!$O574</f>
        <v>0</v>
      </c>
      <c r="P574" s="464">
        <f>[1]pdc2019!$P574</f>
        <v>0</v>
      </c>
      <c r="Q574" s="464">
        <f>[1]pdc2019!$V574</f>
        <v>0</v>
      </c>
      <c r="R574" s="464">
        <f>[1]pdc2019!$AB574</f>
        <v>0</v>
      </c>
      <c r="S574" s="464">
        <f>[1]pdc2019!$AE574</f>
        <v>0</v>
      </c>
      <c r="T574" s="507">
        <f t="shared" si="50"/>
        <v>0</v>
      </c>
      <c r="U574" s="505" t="str">
        <f t="shared" si="51"/>
        <v/>
      </c>
      <c r="V574" s="507">
        <f t="shared" si="48"/>
        <v>0</v>
      </c>
      <c r="W574" s="505" t="str">
        <f t="shared" si="49"/>
        <v/>
      </c>
      <c r="X574" s="507">
        <f t="shared" si="52"/>
        <v>0</v>
      </c>
      <c r="Y574" s="505" t="str">
        <f t="shared" si="53"/>
        <v/>
      </c>
      <c r="AA574" s="508"/>
      <c r="AB574" s="508"/>
      <c r="AC574" s="508"/>
      <c r="AD574" s="508"/>
      <c r="AE574" s="508"/>
      <c r="AF574" s="508"/>
      <c r="AG574" s="508"/>
      <c r="AH574" s="508"/>
      <c r="AI574" s="508"/>
      <c r="AJ574" s="508"/>
      <c r="AK574" s="508"/>
    </row>
    <row r="575" spans="1:37" ht="31.5">
      <c r="A575" s="381" t="s">
        <v>2304</v>
      </c>
      <c r="B575" s="412" t="s">
        <v>2271</v>
      </c>
      <c r="C575" s="413" t="s">
        <v>2605</v>
      </c>
      <c r="D575" s="413" t="s">
        <v>1538</v>
      </c>
      <c r="E575" s="366" t="s">
        <v>5425</v>
      </c>
      <c r="F575" s="366" t="s">
        <v>5426</v>
      </c>
      <c r="G575" s="363" t="s">
        <v>1149</v>
      </c>
      <c r="H575" s="363" t="s">
        <v>3191</v>
      </c>
      <c r="I575" s="414" t="s">
        <v>4163</v>
      </c>
      <c r="J575" s="364" t="s">
        <v>2848</v>
      </c>
      <c r="K575" s="365" t="s">
        <v>2849</v>
      </c>
      <c r="L575" s="398" t="s">
        <v>2225</v>
      </c>
      <c r="N575" s="464">
        <f>[1]pdc2019!$N575</f>
        <v>940712.11</v>
      </c>
      <c r="O575" s="464">
        <f>[1]pdc2019!$O575</f>
        <v>1137068.25</v>
      </c>
      <c r="P575" s="464">
        <f>[1]pdc2019!$P575</f>
        <v>1276599</v>
      </c>
      <c r="Q575" s="464">
        <f>[1]pdc2019!$V575</f>
        <v>1276599</v>
      </c>
      <c r="R575" s="464">
        <f>[1]pdc2019!$AB575</f>
        <v>1276599</v>
      </c>
      <c r="S575" s="464">
        <f>[1]pdc2019!$AE575</f>
        <v>1276599</v>
      </c>
      <c r="T575" s="507">
        <f t="shared" si="50"/>
        <v>335886.89</v>
      </c>
      <c r="U575" s="505">
        <f t="shared" si="51"/>
        <v>0.35705598602318411</v>
      </c>
      <c r="V575" s="507">
        <f t="shared" si="48"/>
        <v>139530.75</v>
      </c>
      <c r="W575" s="505">
        <f t="shared" si="49"/>
        <v>0.12271097183480412</v>
      </c>
      <c r="X575" s="507">
        <f t="shared" si="52"/>
        <v>0</v>
      </c>
      <c r="Y575" s="505">
        <f t="shared" si="53"/>
        <v>0</v>
      </c>
      <c r="AA575" s="508"/>
      <c r="AB575" s="508"/>
      <c r="AC575" s="508"/>
      <c r="AD575" s="508"/>
      <c r="AE575" s="508"/>
      <c r="AF575" s="508"/>
      <c r="AG575" s="508"/>
      <c r="AH575" s="508"/>
      <c r="AI575" s="508"/>
      <c r="AJ575" s="508"/>
      <c r="AK575" s="508"/>
    </row>
    <row r="576" spans="1:37" ht="31.5">
      <c r="A576" s="381" t="s">
        <v>3653</v>
      </c>
      <c r="B576" s="412" t="s">
        <v>2271</v>
      </c>
      <c r="C576" s="413" t="s">
        <v>2605</v>
      </c>
      <c r="D576" s="413" t="s">
        <v>3151</v>
      </c>
      <c r="E576" s="366" t="s">
        <v>4201</v>
      </c>
      <c r="F576" s="366" t="s">
        <v>5427</v>
      </c>
      <c r="G576" s="363" t="s">
        <v>1151</v>
      </c>
      <c r="H576" s="363" t="s">
        <v>3193</v>
      </c>
      <c r="I576" s="414" t="s">
        <v>4165</v>
      </c>
      <c r="J576" s="364" t="s">
        <v>2848</v>
      </c>
      <c r="K576" s="365" t="s">
        <v>2849</v>
      </c>
      <c r="L576" s="398" t="s">
        <v>2225</v>
      </c>
      <c r="N576" s="464">
        <f>[1]pdc2019!$N576</f>
        <v>72727.66</v>
      </c>
      <c r="O576" s="464">
        <f>[1]pdc2019!$O576</f>
        <v>74366.649999999994</v>
      </c>
      <c r="P576" s="464">
        <f>[1]pdc2019!$P576</f>
        <v>74367</v>
      </c>
      <c r="Q576" s="464">
        <f>[1]pdc2019!$V576</f>
        <v>74367</v>
      </c>
      <c r="R576" s="464">
        <f>[1]pdc2019!$AB576</f>
        <v>74367</v>
      </c>
      <c r="S576" s="464">
        <f>[1]pdc2019!$AE576</f>
        <v>74367</v>
      </c>
      <c r="T576" s="507">
        <f t="shared" si="50"/>
        <v>1639.3399999999965</v>
      </c>
      <c r="U576" s="505">
        <f t="shared" si="51"/>
        <v>2.2540804970213484E-2</v>
      </c>
      <c r="V576" s="507">
        <f t="shared" si="48"/>
        <v>0.35000000000582077</v>
      </c>
      <c r="W576" s="505">
        <f t="shared" si="49"/>
        <v>4.7064107366113811E-6</v>
      </c>
      <c r="X576" s="507">
        <f t="shared" si="52"/>
        <v>0</v>
      </c>
      <c r="Y576" s="505">
        <f t="shared" si="53"/>
        <v>0</v>
      </c>
      <c r="AA576" s="508"/>
      <c r="AB576" s="508"/>
      <c r="AC576" s="508"/>
      <c r="AD576" s="508"/>
      <c r="AE576" s="508"/>
      <c r="AF576" s="508"/>
      <c r="AG576" s="508"/>
      <c r="AH576" s="508"/>
      <c r="AI576" s="508"/>
      <c r="AJ576" s="508"/>
      <c r="AK576" s="508"/>
    </row>
    <row r="577" spans="1:37" ht="31.5">
      <c r="A577" s="381" t="s">
        <v>2305</v>
      </c>
      <c r="B577" s="412" t="s">
        <v>2271</v>
      </c>
      <c r="C577" s="413" t="s">
        <v>2605</v>
      </c>
      <c r="D577" s="413" t="s">
        <v>1390</v>
      </c>
      <c r="E577" s="366" t="s">
        <v>4202</v>
      </c>
      <c r="F577" s="366" t="s">
        <v>4203</v>
      </c>
      <c r="G577" s="363" t="s">
        <v>1454</v>
      </c>
      <c r="H577" s="363" t="s">
        <v>3187</v>
      </c>
      <c r="I577" s="414" t="s">
        <v>4154</v>
      </c>
      <c r="J577" s="364" t="s">
        <v>200</v>
      </c>
      <c r="K577" s="365" t="s">
        <v>2847</v>
      </c>
      <c r="L577" s="398" t="s">
        <v>2225</v>
      </c>
      <c r="N577" s="464">
        <f>[1]pdc2019!$N577</f>
        <v>0</v>
      </c>
      <c r="O577" s="464">
        <f>[1]pdc2019!$O577</f>
        <v>0</v>
      </c>
      <c r="P577" s="464">
        <f>[1]pdc2019!$P577</f>
        <v>0</v>
      </c>
      <c r="Q577" s="464">
        <f>[1]pdc2019!$V577</f>
        <v>0</v>
      </c>
      <c r="R577" s="464">
        <f>[1]pdc2019!$AB577</f>
        <v>0</v>
      </c>
      <c r="S577" s="464">
        <f>[1]pdc2019!$AE577</f>
        <v>0</v>
      </c>
      <c r="T577" s="507">
        <f t="shared" si="50"/>
        <v>0</v>
      </c>
      <c r="U577" s="505" t="str">
        <f t="shared" si="51"/>
        <v/>
      </c>
      <c r="V577" s="507">
        <f t="shared" si="48"/>
        <v>0</v>
      </c>
      <c r="W577" s="505" t="str">
        <f t="shared" si="49"/>
        <v/>
      </c>
      <c r="X577" s="507">
        <f t="shared" si="52"/>
        <v>0</v>
      </c>
      <c r="Y577" s="505" t="str">
        <f t="shared" si="53"/>
        <v/>
      </c>
      <c r="AA577" s="508"/>
      <c r="AB577" s="508"/>
      <c r="AC577" s="508"/>
      <c r="AD577" s="508"/>
      <c r="AE577" s="508"/>
      <c r="AF577" s="508"/>
      <c r="AG577" s="508"/>
      <c r="AH577" s="508"/>
      <c r="AI577" s="508"/>
      <c r="AJ577" s="508"/>
      <c r="AK577" s="508"/>
    </row>
    <row r="578" spans="1:37" ht="31.5">
      <c r="A578" s="381" t="s">
        <v>3079</v>
      </c>
      <c r="B578" s="412" t="s">
        <v>2271</v>
      </c>
      <c r="C578" s="413" t="s">
        <v>2605</v>
      </c>
      <c r="D578" s="413" t="s">
        <v>1358</v>
      </c>
      <c r="E578" s="366" t="s">
        <v>4204</v>
      </c>
      <c r="F578" s="366" t="s">
        <v>4205</v>
      </c>
      <c r="G578" s="363" t="s">
        <v>1456</v>
      </c>
      <c r="H578" s="363" t="s">
        <v>3189</v>
      </c>
      <c r="I578" s="414" t="s">
        <v>4157</v>
      </c>
      <c r="J578" s="364" t="s">
        <v>200</v>
      </c>
      <c r="K578" s="365" t="s">
        <v>2847</v>
      </c>
      <c r="L578" s="398" t="s">
        <v>2225</v>
      </c>
      <c r="N578" s="464">
        <f>[1]pdc2019!$N578</f>
        <v>0</v>
      </c>
      <c r="O578" s="464">
        <f>[1]pdc2019!$O578</f>
        <v>0</v>
      </c>
      <c r="P578" s="464">
        <f>[1]pdc2019!$P578</f>
        <v>0</v>
      </c>
      <c r="Q578" s="464">
        <f>[1]pdc2019!$V578</f>
        <v>0</v>
      </c>
      <c r="R578" s="464">
        <f>[1]pdc2019!$AB578</f>
        <v>0</v>
      </c>
      <c r="S578" s="464">
        <f>[1]pdc2019!$AE578</f>
        <v>0</v>
      </c>
      <c r="T578" s="507">
        <f t="shared" si="50"/>
        <v>0</v>
      </c>
      <c r="U578" s="505" t="str">
        <f t="shared" si="51"/>
        <v/>
      </c>
      <c r="V578" s="507">
        <f t="shared" si="48"/>
        <v>0</v>
      </c>
      <c r="W578" s="505" t="str">
        <f t="shared" si="49"/>
        <v/>
      </c>
      <c r="X578" s="507">
        <f t="shared" si="52"/>
        <v>0</v>
      </c>
      <c r="Y578" s="505" t="str">
        <f t="shared" si="53"/>
        <v/>
      </c>
      <c r="AA578" s="508"/>
      <c r="AB578" s="508"/>
      <c r="AC578" s="508"/>
      <c r="AD578" s="508"/>
      <c r="AE578" s="508"/>
      <c r="AF578" s="508"/>
      <c r="AG578" s="508"/>
      <c r="AH578" s="508"/>
      <c r="AI578" s="508"/>
      <c r="AJ578" s="508"/>
      <c r="AK578" s="508"/>
    </row>
    <row r="579" spans="1:37" ht="31.5">
      <c r="A579" s="381" t="s">
        <v>2306</v>
      </c>
      <c r="B579" s="412" t="s">
        <v>2271</v>
      </c>
      <c r="C579" s="413" t="s">
        <v>2605</v>
      </c>
      <c r="D579" s="413" t="s">
        <v>1541</v>
      </c>
      <c r="E579" s="366" t="s">
        <v>4308</v>
      </c>
      <c r="F579" s="366" t="s">
        <v>4206</v>
      </c>
      <c r="G579" s="363" t="s">
        <v>1149</v>
      </c>
      <c r="H579" s="363" t="s">
        <v>3191</v>
      </c>
      <c r="I579" s="414" t="s">
        <v>4163</v>
      </c>
      <c r="J579" s="364" t="s">
        <v>2848</v>
      </c>
      <c r="K579" s="365" t="s">
        <v>2849</v>
      </c>
      <c r="L579" s="398" t="s">
        <v>2225</v>
      </c>
      <c r="N579" s="464">
        <f>[1]pdc2019!$N579</f>
        <v>55000</v>
      </c>
      <c r="O579" s="464">
        <f>[1]pdc2019!$O579</f>
        <v>30433</v>
      </c>
      <c r="P579" s="464">
        <f>[1]pdc2019!$P579</f>
        <v>40500</v>
      </c>
      <c r="Q579" s="464">
        <f>[1]pdc2019!$V579</f>
        <v>40500</v>
      </c>
      <c r="R579" s="464">
        <f>[1]pdc2019!$AB579</f>
        <v>0</v>
      </c>
      <c r="S579" s="464">
        <f>[1]pdc2019!$AE579</f>
        <v>0</v>
      </c>
      <c r="T579" s="507">
        <f t="shared" si="50"/>
        <v>-14500</v>
      </c>
      <c r="U579" s="505">
        <f t="shared" si="51"/>
        <v>-0.26363636363636361</v>
      </c>
      <c r="V579" s="507">
        <f t="shared" si="48"/>
        <v>10067</v>
      </c>
      <c r="W579" s="505">
        <f t="shared" si="49"/>
        <v>0.33079223211645253</v>
      </c>
      <c r="X579" s="507">
        <f t="shared" si="52"/>
        <v>0</v>
      </c>
      <c r="Y579" s="505">
        <f t="shared" si="53"/>
        <v>0</v>
      </c>
      <c r="AA579" s="508"/>
      <c r="AB579" s="508"/>
      <c r="AC579" s="508"/>
      <c r="AD579" s="508"/>
      <c r="AE579" s="508"/>
      <c r="AF579" s="508"/>
      <c r="AG579" s="508"/>
      <c r="AH579" s="508"/>
      <c r="AI579" s="508"/>
      <c r="AJ579" s="508"/>
      <c r="AK579" s="508"/>
    </row>
    <row r="580" spans="1:37" ht="31.5">
      <c r="A580" s="381" t="s">
        <v>3080</v>
      </c>
      <c r="B580" s="412" t="s">
        <v>2271</v>
      </c>
      <c r="C580" s="413" t="s">
        <v>2605</v>
      </c>
      <c r="D580" s="413" t="s">
        <v>3109</v>
      </c>
      <c r="E580" s="366" t="s">
        <v>4207</v>
      </c>
      <c r="F580" s="366" t="s">
        <v>4208</v>
      </c>
      <c r="G580" s="363" t="s">
        <v>1151</v>
      </c>
      <c r="H580" s="363" t="s">
        <v>3193</v>
      </c>
      <c r="I580" s="414" t="s">
        <v>4165</v>
      </c>
      <c r="J580" s="364" t="s">
        <v>2848</v>
      </c>
      <c r="K580" s="365" t="s">
        <v>2849</v>
      </c>
      <c r="L580" s="398" t="s">
        <v>2225</v>
      </c>
      <c r="N580" s="464">
        <f>[1]pdc2019!$N580</f>
        <v>10000</v>
      </c>
      <c r="O580" s="464">
        <f>[1]pdc2019!$O580</f>
        <v>21414</v>
      </c>
      <c r="P580" s="464">
        <f>[1]pdc2019!$P580</f>
        <v>13500</v>
      </c>
      <c r="Q580" s="464">
        <f>[1]pdc2019!$V580</f>
        <v>13500</v>
      </c>
      <c r="R580" s="464">
        <f>[1]pdc2019!$AB580</f>
        <v>0</v>
      </c>
      <c r="S580" s="464">
        <f>[1]pdc2019!$AE580</f>
        <v>0</v>
      </c>
      <c r="T580" s="507">
        <f t="shared" si="50"/>
        <v>3500</v>
      </c>
      <c r="U580" s="505">
        <f t="shared" si="51"/>
        <v>0.35</v>
      </c>
      <c r="V580" s="507">
        <f t="shared" si="48"/>
        <v>-7914</v>
      </c>
      <c r="W580" s="505">
        <f t="shared" si="49"/>
        <v>-0.36957130848977304</v>
      </c>
      <c r="X580" s="507">
        <f t="shared" si="52"/>
        <v>0</v>
      </c>
      <c r="Y580" s="505">
        <f t="shared" si="53"/>
        <v>0</v>
      </c>
      <c r="AA580" s="508"/>
      <c r="AB580" s="508"/>
      <c r="AC580" s="508"/>
      <c r="AD580" s="508"/>
      <c r="AE580" s="508"/>
      <c r="AF580" s="508"/>
      <c r="AG580" s="508"/>
      <c r="AH580" s="508"/>
      <c r="AI580" s="508"/>
      <c r="AJ580" s="508"/>
      <c r="AK580" s="508"/>
    </row>
    <row r="581" spans="1:37" ht="31.5">
      <c r="A581" s="381" t="s">
        <v>2307</v>
      </c>
      <c r="B581" s="412" t="s">
        <v>2271</v>
      </c>
      <c r="C581" s="413" t="s">
        <v>2605</v>
      </c>
      <c r="D581" s="413" t="s">
        <v>2269</v>
      </c>
      <c r="E581" s="366" t="s">
        <v>4209</v>
      </c>
      <c r="F581" s="366" t="s">
        <v>4210</v>
      </c>
      <c r="G581" s="363" t="s">
        <v>4810</v>
      </c>
      <c r="H581" s="363" t="s">
        <v>4919</v>
      </c>
      <c r="I581" s="414" t="s">
        <v>4920</v>
      </c>
      <c r="J581" s="364" t="s">
        <v>2869</v>
      </c>
      <c r="K581" s="365" t="s">
        <v>2701</v>
      </c>
      <c r="L581" s="398" t="s">
        <v>199</v>
      </c>
      <c r="N581" s="464">
        <f>[1]pdc2019!$N581</f>
        <v>0</v>
      </c>
      <c r="O581" s="464">
        <f>[1]pdc2019!$O581</f>
        <v>0</v>
      </c>
      <c r="P581" s="464">
        <f>[1]pdc2019!$P581</f>
        <v>0</v>
      </c>
      <c r="Q581" s="464">
        <f>[1]pdc2019!$V581</f>
        <v>0</v>
      </c>
      <c r="R581" s="464">
        <f>[1]pdc2019!$AB581</f>
        <v>0</v>
      </c>
      <c r="S581" s="464">
        <f>[1]pdc2019!$AE581</f>
        <v>0</v>
      </c>
      <c r="T581" s="507">
        <f t="shared" si="50"/>
        <v>0</v>
      </c>
      <c r="U581" s="505" t="str">
        <f t="shared" si="51"/>
        <v/>
      </c>
      <c r="V581" s="507">
        <f t="shared" si="48"/>
        <v>0</v>
      </c>
      <c r="W581" s="505" t="str">
        <f t="shared" si="49"/>
        <v/>
      </c>
      <c r="X581" s="507">
        <f t="shared" si="52"/>
        <v>0</v>
      </c>
      <c r="Y581" s="505" t="str">
        <f t="shared" si="53"/>
        <v/>
      </c>
      <c r="AA581" s="508"/>
      <c r="AB581" s="508"/>
      <c r="AC581" s="508"/>
      <c r="AD581" s="508"/>
      <c r="AE581" s="508"/>
      <c r="AF581" s="508"/>
      <c r="AG581" s="508"/>
      <c r="AH581" s="508"/>
      <c r="AI581" s="508"/>
      <c r="AJ581" s="508"/>
      <c r="AK581" s="508"/>
    </row>
    <row r="582" spans="1:37" ht="31.5">
      <c r="A582" s="381" t="s">
        <v>3081</v>
      </c>
      <c r="B582" s="412" t="s">
        <v>2271</v>
      </c>
      <c r="C582" s="413" t="s">
        <v>2605</v>
      </c>
      <c r="D582" s="413" t="s">
        <v>2608</v>
      </c>
      <c r="E582" s="366" t="s">
        <v>4211</v>
      </c>
      <c r="F582" s="366" t="s">
        <v>4212</v>
      </c>
      <c r="G582" s="363" t="s">
        <v>4810</v>
      </c>
      <c r="H582" s="363" t="s">
        <v>4919</v>
      </c>
      <c r="I582" s="414" t="s">
        <v>4920</v>
      </c>
      <c r="J582" s="364" t="s">
        <v>2869</v>
      </c>
      <c r="K582" s="365" t="s">
        <v>2701</v>
      </c>
      <c r="L582" s="398" t="s">
        <v>199</v>
      </c>
      <c r="N582" s="464">
        <f>[1]pdc2019!$N582</f>
        <v>0</v>
      </c>
      <c r="O582" s="464">
        <f>[1]pdc2019!$O582</f>
        <v>0</v>
      </c>
      <c r="P582" s="464">
        <f>[1]pdc2019!$P582</f>
        <v>0</v>
      </c>
      <c r="Q582" s="464">
        <f>[1]pdc2019!$V582</f>
        <v>0</v>
      </c>
      <c r="R582" s="464">
        <f>[1]pdc2019!$AB582</f>
        <v>0</v>
      </c>
      <c r="S582" s="464">
        <f>[1]pdc2019!$AE582</f>
        <v>0</v>
      </c>
      <c r="T582" s="507">
        <f t="shared" si="50"/>
        <v>0</v>
      </c>
      <c r="U582" s="505" t="str">
        <f t="shared" si="51"/>
        <v/>
      </c>
      <c r="V582" s="507">
        <f t="shared" si="48"/>
        <v>0</v>
      </c>
      <c r="W582" s="505" t="str">
        <f t="shared" si="49"/>
        <v/>
      </c>
      <c r="X582" s="507">
        <f t="shared" si="52"/>
        <v>0</v>
      </c>
      <c r="Y582" s="505" t="str">
        <f t="shared" si="53"/>
        <v/>
      </c>
      <c r="AA582" s="508"/>
      <c r="AB582" s="508"/>
      <c r="AC582" s="508"/>
      <c r="AD582" s="508"/>
      <c r="AE582" s="508"/>
      <c r="AF582" s="508"/>
      <c r="AG582" s="508"/>
      <c r="AH582" s="508"/>
      <c r="AI582" s="508"/>
      <c r="AJ582" s="508"/>
      <c r="AK582" s="508"/>
    </row>
    <row r="583" spans="1:37" ht="31.5">
      <c r="A583" s="381" t="s">
        <v>2308</v>
      </c>
      <c r="B583" s="412" t="s">
        <v>2271</v>
      </c>
      <c r="C583" s="413" t="s">
        <v>2605</v>
      </c>
      <c r="D583" s="413" t="s">
        <v>80</v>
      </c>
      <c r="E583" s="366" t="s">
        <v>4213</v>
      </c>
      <c r="F583" s="366" t="s">
        <v>5428</v>
      </c>
      <c r="G583" s="363" t="s">
        <v>4810</v>
      </c>
      <c r="H583" s="363" t="s">
        <v>4919</v>
      </c>
      <c r="I583" s="414" t="s">
        <v>4920</v>
      </c>
      <c r="J583" s="364" t="s">
        <v>2869</v>
      </c>
      <c r="K583" s="365" t="s">
        <v>2701</v>
      </c>
      <c r="L583" s="398" t="s">
        <v>199</v>
      </c>
      <c r="N583" s="464">
        <f>[1]pdc2019!$N583</f>
        <v>2292515.81</v>
      </c>
      <c r="O583" s="464">
        <f>[1]pdc2019!$O583</f>
        <v>916320.94</v>
      </c>
      <c r="P583" s="464">
        <f>[1]pdc2019!$P583</f>
        <v>0</v>
      </c>
      <c r="Q583" s="464">
        <f>[1]pdc2019!$V583</f>
        <v>2117318.7799999998</v>
      </c>
      <c r="R583" s="464">
        <f>[1]pdc2019!$AB583</f>
        <v>3120599.7</v>
      </c>
      <c r="S583" s="464">
        <f>[1]pdc2019!$AE583</f>
        <v>3172594.35</v>
      </c>
      <c r="T583" s="507">
        <f t="shared" si="50"/>
        <v>-175197.03000000026</v>
      </c>
      <c r="U583" s="505">
        <f t="shared" si="51"/>
        <v>-7.6421296305040645E-2</v>
      </c>
      <c r="V583" s="507">
        <f t="shared" si="48"/>
        <v>1200997.8399999999</v>
      </c>
      <c r="W583" s="505">
        <f t="shared" si="49"/>
        <v>1.3106737907790253</v>
      </c>
      <c r="X583" s="507">
        <f t="shared" si="52"/>
        <v>2117318.7799999998</v>
      </c>
      <c r="Y583" s="505" t="str">
        <f t="shared" si="53"/>
        <v/>
      </c>
      <c r="AA583" s="508"/>
      <c r="AB583" s="508"/>
      <c r="AC583" s="508"/>
      <c r="AD583" s="508"/>
      <c r="AE583" s="508"/>
      <c r="AF583" s="508"/>
      <c r="AG583" s="508"/>
      <c r="AH583" s="508"/>
      <c r="AI583" s="508"/>
      <c r="AJ583" s="508"/>
      <c r="AK583" s="508"/>
    </row>
    <row r="584" spans="1:37" ht="31.5">
      <c r="A584" s="381" t="s">
        <v>3082</v>
      </c>
      <c r="B584" s="412" t="s">
        <v>2271</v>
      </c>
      <c r="C584" s="413" t="s">
        <v>2605</v>
      </c>
      <c r="D584" s="413" t="s">
        <v>3366</v>
      </c>
      <c r="E584" s="366" t="s">
        <v>4214</v>
      </c>
      <c r="F584" s="366" t="s">
        <v>5429</v>
      </c>
      <c r="G584" s="363" t="s">
        <v>4810</v>
      </c>
      <c r="H584" s="363" t="s">
        <v>4919</v>
      </c>
      <c r="I584" s="414" t="s">
        <v>4920</v>
      </c>
      <c r="J584" s="364" t="s">
        <v>2869</v>
      </c>
      <c r="K584" s="365" t="s">
        <v>2701</v>
      </c>
      <c r="L584" s="398" t="s">
        <v>199</v>
      </c>
      <c r="N584" s="464">
        <f>[1]pdc2019!$N584</f>
        <v>17479.810000000001</v>
      </c>
      <c r="O584" s="464">
        <f>[1]pdc2019!$O584</f>
        <v>8926.8700000000008</v>
      </c>
      <c r="P584" s="464">
        <f>[1]pdc2019!$P584</f>
        <v>0</v>
      </c>
      <c r="Q584" s="464">
        <f>[1]pdc2019!$V584</f>
        <v>12443.04</v>
      </c>
      <c r="R584" s="464">
        <f>[1]pdc2019!$AB584</f>
        <v>18339.11</v>
      </c>
      <c r="S584" s="464">
        <f>[1]pdc2019!$AE584</f>
        <v>18644.669999999998</v>
      </c>
      <c r="T584" s="507">
        <f t="shared" si="50"/>
        <v>-5036.7700000000004</v>
      </c>
      <c r="U584" s="505">
        <f t="shared" si="51"/>
        <v>-0.28814786888415833</v>
      </c>
      <c r="V584" s="507">
        <f t="shared" si="48"/>
        <v>3516.17</v>
      </c>
      <c r="W584" s="505">
        <f t="shared" si="49"/>
        <v>0.39388609893501303</v>
      </c>
      <c r="X584" s="507">
        <f t="shared" si="52"/>
        <v>12443.04</v>
      </c>
      <c r="Y584" s="505" t="str">
        <f t="shared" si="53"/>
        <v/>
      </c>
      <c r="AA584" s="508"/>
      <c r="AB584" s="508"/>
      <c r="AC584" s="508"/>
      <c r="AD584" s="508"/>
      <c r="AE584" s="508"/>
      <c r="AF584" s="508"/>
      <c r="AG584" s="508"/>
      <c r="AH584" s="508"/>
      <c r="AI584" s="508"/>
      <c r="AJ584" s="508"/>
      <c r="AK584" s="508"/>
    </row>
    <row r="585" spans="1:37" ht="21">
      <c r="A585" s="399" t="s">
        <v>2309</v>
      </c>
      <c r="B585" s="400" t="s">
        <v>3146</v>
      </c>
      <c r="C585" s="401" t="s">
        <v>3139</v>
      </c>
      <c r="D585" s="401" t="s">
        <v>3140</v>
      </c>
      <c r="E585" s="358" t="s">
        <v>2311</v>
      </c>
      <c r="F585" s="358" t="s">
        <v>2310</v>
      </c>
      <c r="G585" s="359"/>
      <c r="H585" s="359"/>
      <c r="I585" s="402"/>
      <c r="J585" s="360"/>
      <c r="K585" s="361"/>
      <c r="L585" s="403"/>
      <c r="N585" s="464">
        <f>[1]pdc2019!$N585</f>
        <v>0</v>
      </c>
      <c r="O585" s="464">
        <f>[1]pdc2019!$O585</f>
        <v>0</v>
      </c>
      <c r="P585" s="464">
        <f>[1]pdc2019!$P585</f>
        <v>0</v>
      </c>
      <c r="Q585" s="464">
        <f>[1]pdc2019!$V585</f>
        <v>0</v>
      </c>
      <c r="R585" s="464">
        <f>[1]pdc2019!$AB585</f>
        <v>0</v>
      </c>
      <c r="S585" s="464">
        <f>[1]pdc2019!$AE585</f>
        <v>0</v>
      </c>
      <c r="T585" s="507">
        <f t="shared" si="50"/>
        <v>0</v>
      </c>
      <c r="U585" s="505" t="str">
        <f t="shared" si="51"/>
        <v/>
      </c>
      <c r="V585" s="507">
        <f t="shared" si="48"/>
        <v>0</v>
      </c>
      <c r="W585" s="505" t="str">
        <f t="shared" si="49"/>
        <v/>
      </c>
      <c r="X585" s="507">
        <f t="shared" si="52"/>
        <v>0</v>
      </c>
      <c r="Y585" s="505" t="str">
        <f t="shared" si="53"/>
        <v/>
      </c>
      <c r="AA585" s="508"/>
      <c r="AB585" s="508"/>
      <c r="AC585" s="508"/>
      <c r="AD585" s="508"/>
      <c r="AE585" s="508"/>
      <c r="AF585" s="508"/>
      <c r="AG585" s="508"/>
      <c r="AH585" s="508"/>
      <c r="AI585" s="508"/>
      <c r="AJ585" s="508"/>
      <c r="AK585" s="508"/>
    </row>
    <row r="586" spans="1:37" ht="21">
      <c r="A586" s="404" t="s">
        <v>2312</v>
      </c>
      <c r="B586" s="405" t="s">
        <v>3146</v>
      </c>
      <c r="C586" s="406" t="s">
        <v>3141</v>
      </c>
      <c r="D586" s="406" t="s">
        <v>3140</v>
      </c>
      <c r="E586" s="362" t="s">
        <v>2314</v>
      </c>
      <c r="F586" s="362" t="s">
        <v>2313</v>
      </c>
      <c r="G586" s="363"/>
      <c r="H586" s="363"/>
      <c r="I586" s="414"/>
      <c r="J586" s="364"/>
      <c r="K586" s="365"/>
      <c r="N586" s="464">
        <f>[1]pdc2019!$N586</f>
        <v>0</v>
      </c>
      <c r="O586" s="464">
        <f>[1]pdc2019!$O586</f>
        <v>0</v>
      </c>
      <c r="P586" s="464">
        <f>[1]pdc2019!$P586</f>
        <v>0</v>
      </c>
      <c r="Q586" s="464">
        <f>[1]pdc2019!$V586</f>
        <v>0</v>
      </c>
      <c r="R586" s="464">
        <f>[1]pdc2019!$AB586</f>
        <v>0</v>
      </c>
      <c r="S586" s="464">
        <f>[1]pdc2019!$AE586</f>
        <v>0</v>
      </c>
      <c r="T586" s="507">
        <f t="shared" si="50"/>
        <v>0</v>
      </c>
      <c r="U586" s="505" t="str">
        <f t="shared" si="51"/>
        <v/>
      </c>
      <c r="V586" s="507">
        <f t="shared" si="48"/>
        <v>0</v>
      </c>
      <c r="W586" s="505" t="str">
        <f t="shared" si="49"/>
        <v/>
      </c>
      <c r="X586" s="507">
        <f t="shared" si="52"/>
        <v>0</v>
      </c>
      <c r="Y586" s="505" t="str">
        <f t="shared" si="53"/>
        <v/>
      </c>
      <c r="AA586" s="508"/>
      <c r="AB586" s="508"/>
      <c r="AC586" s="508"/>
      <c r="AD586" s="508"/>
      <c r="AE586" s="508"/>
      <c r="AF586" s="508"/>
      <c r="AG586" s="508"/>
      <c r="AH586" s="508"/>
      <c r="AI586" s="508"/>
      <c r="AJ586" s="508"/>
      <c r="AK586" s="508"/>
    </row>
    <row r="587" spans="1:37" ht="21">
      <c r="A587" s="381" t="s">
        <v>2315</v>
      </c>
      <c r="B587" s="412" t="s">
        <v>3146</v>
      </c>
      <c r="C587" s="413" t="s">
        <v>3141</v>
      </c>
      <c r="D587" s="413" t="s">
        <v>3138</v>
      </c>
      <c r="E587" s="366" t="s">
        <v>4215</v>
      </c>
      <c r="F587" s="366" t="s">
        <v>4216</v>
      </c>
      <c r="G587" s="363" t="s">
        <v>1159</v>
      </c>
      <c r="H587" s="363" t="s">
        <v>3083</v>
      </c>
      <c r="I587" s="414" t="s">
        <v>4217</v>
      </c>
      <c r="J587" s="364" t="s">
        <v>200</v>
      </c>
      <c r="K587" s="365" t="s">
        <v>2847</v>
      </c>
      <c r="L587" s="398" t="s">
        <v>2225</v>
      </c>
      <c r="N587" s="464">
        <f>[1]pdc2019!$N587</f>
        <v>7244616.96</v>
      </c>
      <c r="O587" s="464">
        <f>[1]pdc2019!$O587</f>
        <v>7740145.75</v>
      </c>
      <c r="P587" s="464">
        <f>[1]pdc2019!$P587</f>
        <v>7310521</v>
      </c>
      <c r="Q587" s="464">
        <f>[1]pdc2019!$V587</f>
        <v>7310521</v>
      </c>
      <c r="R587" s="464">
        <f>[1]pdc2019!$AB587</f>
        <v>7310521</v>
      </c>
      <c r="S587" s="464">
        <f>[1]pdc2019!$AE587</f>
        <v>7310521</v>
      </c>
      <c r="T587" s="507">
        <f t="shared" si="50"/>
        <v>65904.040000000037</v>
      </c>
      <c r="U587" s="505">
        <f t="shared" si="51"/>
        <v>9.0969668049917206E-3</v>
      </c>
      <c r="V587" s="507">
        <f t="shared" si="48"/>
        <v>-429624.75</v>
      </c>
      <c r="W587" s="505">
        <f t="shared" si="49"/>
        <v>-5.5506028423301976E-2</v>
      </c>
      <c r="X587" s="507">
        <f t="shared" si="52"/>
        <v>0</v>
      </c>
      <c r="Y587" s="505">
        <f t="shared" si="53"/>
        <v>0</v>
      </c>
      <c r="AA587" s="508"/>
      <c r="AB587" s="508"/>
      <c r="AC587" s="508"/>
      <c r="AD587" s="508"/>
      <c r="AE587" s="508"/>
      <c r="AF587" s="508"/>
      <c r="AG587" s="508"/>
      <c r="AH587" s="508"/>
      <c r="AI587" s="508"/>
      <c r="AJ587" s="508"/>
      <c r="AK587" s="508"/>
    </row>
    <row r="588" spans="1:37" ht="21">
      <c r="A588" s="381" t="s">
        <v>3084</v>
      </c>
      <c r="B588" s="412" t="s">
        <v>3146</v>
      </c>
      <c r="C588" s="413" t="s">
        <v>3141</v>
      </c>
      <c r="D588" s="413" t="s">
        <v>2794</v>
      </c>
      <c r="E588" s="366" t="s">
        <v>4218</v>
      </c>
      <c r="F588" s="366" t="s">
        <v>4219</v>
      </c>
      <c r="G588" s="363" t="s">
        <v>1161</v>
      </c>
      <c r="H588" s="363" t="s">
        <v>3085</v>
      </c>
      <c r="I588" s="414" t="s">
        <v>4220</v>
      </c>
      <c r="J588" s="364" t="s">
        <v>200</v>
      </c>
      <c r="K588" s="365" t="s">
        <v>2847</v>
      </c>
      <c r="L588" s="398" t="s">
        <v>2225</v>
      </c>
      <c r="N588" s="464">
        <f>[1]pdc2019!$N588</f>
        <v>41481.360000000001</v>
      </c>
      <c r="O588" s="464">
        <f>[1]pdc2019!$O588</f>
        <v>38290</v>
      </c>
      <c r="P588" s="464">
        <f>[1]pdc2019!$P588</f>
        <v>0</v>
      </c>
      <c r="Q588" s="464">
        <f>[1]pdc2019!$V588</f>
        <v>0</v>
      </c>
      <c r="R588" s="464">
        <f>[1]pdc2019!$AB588</f>
        <v>0</v>
      </c>
      <c r="S588" s="464">
        <f>[1]pdc2019!$AE588</f>
        <v>0</v>
      </c>
      <c r="T588" s="507">
        <f t="shared" si="50"/>
        <v>-41481.360000000001</v>
      </c>
      <c r="U588" s="505">
        <f t="shared" si="51"/>
        <v>-1</v>
      </c>
      <c r="V588" s="507">
        <f t="shared" si="48"/>
        <v>-38290</v>
      </c>
      <c r="W588" s="505">
        <f t="shared" si="49"/>
        <v>-1</v>
      </c>
      <c r="X588" s="507">
        <f t="shared" si="52"/>
        <v>0</v>
      </c>
      <c r="Y588" s="505" t="str">
        <f t="shared" si="53"/>
        <v/>
      </c>
      <c r="AA588" s="508"/>
      <c r="AB588" s="508"/>
      <c r="AC588" s="508"/>
      <c r="AD588" s="508"/>
      <c r="AE588" s="508"/>
      <c r="AF588" s="508"/>
      <c r="AG588" s="508"/>
      <c r="AH588" s="508"/>
      <c r="AI588" s="508"/>
      <c r="AJ588" s="508"/>
      <c r="AK588" s="508"/>
    </row>
    <row r="589" spans="1:37" ht="31.5">
      <c r="A589" s="381" t="s">
        <v>1592</v>
      </c>
      <c r="B589" s="412" t="s">
        <v>3146</v>
      </c>
      <c r="C589" s="413" t="s">
        <v>3141</v>
      </c>
      <c r="D589" s="413" t="s">
        <v>3148</v>
      </c>
      <c r="E589" s="366" t="s">
        <v>4221</v>
      </c>
      <c r="F589" s="366" t="s">
        <v>4222</v>
      </c>
      <c r="G589" s="363" t="s">
        <v>1159</v>
      </c>
      <c r="H589" s="363" t="s">
        <v>3083</v>
      </c>
      <c r="I589" s="414" t="s">
        <v>4217</v>
      </c>
      <c r="J589" s="364" t="s">
        <v>200</v>
      </c>
      <c r="K589" s="365" t="s">
        <v>2847</v>
      </c>
      <c r="L589" s="398" t="s">
        <v>2225</v>
      </c>
      <c r="N589" s="464">
        <f>[1]pdc2019!$N589</f>
        <v>0</v>
      </c>
      <c r="O589" s="464">
        <f>[1]pdc2019!$O589</f>
        <v>0</v>
      </c>
      <c r="P589" s="464">
        <f>[1]pdc2019!$P589</f>
        <v>0</v>
      </c>
      <c r="Q589" s="464">
        <f>[1]pdc2019!$V589</f>
        <v>0</v>
      </c>
      <c r="R589" s="464">
        <f>[1]pdc2019!$AB589</f>
        <v>0</v>
      </c>
      <c r="S589" s="464">
        <f>[1]pdc2019!$AE589</f>
        <v>0</v>
      </c>
      <c r="T589" s="507">
        <f t="shared" si="50"/>
        <v>0</v>
      </c>
      <c r="U589" s="505" t="str">
        <f t="shared" si="51"/>
        <v/>
      </c>
      <c r="V589" s="507">
        <f t="shared" si="48"/>
        <v>0</v>
      </c>
      <c r="W589" s="505" t="str">
        <f t="shared" si="49"/>
        <v/>
      </c>
      <c r="X589" s="507">
        <f t="shared" si="52"/>
        <v>0</v>
      </c>
      <c r="Y589" s="505" t="str">
        <f t="shared" si="53"/>
        <v/>
      </c>
      <c r="AA589" s="508"/>
      <c r="AB589" s="508"/>
      <c r="AC589" s="508"/>
      <c r="AD589" s="508"/>
      <c r="AE589" s="508"/>
      <c r="AF589" s="508"/>
      <c r="AG589" s="508"/>
      <c r="AH589" s="508"/>
      <c r="AI589" s="508"/>
      <c r="AJ589" s="508"/>
      <c r="AK589" s="508"/>
    </row>
    <row r="590" spans="1:37" ht="31.5">
      <c r="A590" s="381" t="s">
        <v>3086</v>
      </c>
      <c r="B590" s="412" t="s">
        <v>3146</v>
      </c>
      <c r="C590" s="413" t="s">
        <v>3141</v>
      </c>
      <c r="D590" s="413" t="s">
        <v>1383</v>
      </c>
      <c r="E590" s="366" t="s">
        <v>4223</v>
      </c>
      <c r="F590" s="366" t="s">
        <v>4224</v>
      </c>
      <c r="G590" s="363" t="s">
        <v>1161</v>
      </c>
      <c r="H590" s="363" t="s">
        <v>3085</v>
      </c>
      <c r="I590" s="414" t="s">
        <v>4220</v>
      </c>
      <c r="J590" s="364" t="s">
        <v>200</v>
      </c>
      <c r="K590" s="365" t="s">
        <v>2847</v>
      </c>
      <c r="L590" s="398" t="s">
        <v>2225</v>
      </c>
      <c r="N590" s="464">
        <f>[1]pdc2019!$N590</f>
        <v>0</v>
      </c>
      <c r="O590" s="464">
        <f>[1]pdc2019!$O590</f>
        <v>0</v>
      </c>
      <c r="P590" s="464">
        <f>[1]pdc2019!$P590</f>
        <v>0</v>
      </c>
      <c r="Q590" s="464">
        <f>[1]pdc2019!$V590</f>
        <v>0</v>
      </c>
      <c r="R590" s="464">
        <f>[1]pdc2019!$AB590</f>
        <v>0</v>
      </c>
      <c r="S590" s="464">
        <f>[1]pdc2019!$AE590</f>
        <v>0</v>
      </c>
      <c r="T590" s="507">
        <f t="shared" si="50"/>
        <v>0</v>
      </c>
      <c r="U590" s="505" t="str">
        <f t="shared" si="51"/>
        <v/>
      </c>
      <c r="V590" s="507">
        <f t="shared" si="48"/>
        <v>0</v>
      </c>
      <c r="W590" s="505" t="str">
        <f t="shared" si="49"/>
        <v/>
      </c>
      <c r="X590" s="507">
        <f t="shared" si="52"/>
        <v>0</v>
      </c>
      <c r="Y590" s="505" t="str">
        <f t="shared" si="53"/>
        <v/>
      </c>
      <c r="AA590" s="508"/>
      <c r="AB590" s="508"/>
      <c r="AC590" s="508"/>
      <c r="AD590" s="508"/>
      <c r="AE590" s="508"/>
      <c r="AF590" s="508"/>
      <c r="AG590" s="508"/>
      <c r="AH590" s="508"/>
      <c r="AI590" s="508"/>
      <c r="AJ590" s="508"/>
      <c r="AK590" s="508"/>
    </row>
    <row r="591" spans="1:37" ht="21">
      <c r="A591" s="381" t="s">
        <v>1593</v>
      </c>
      <c r="B591" s="412" t="s">
        <v>3146</v>
      </c>
      <c r="C591" s="413" t="s">
        <v>3141</v>
      </c>
      <c r="D591" s="413" t="s">
        <v>2607</v>
      </c>
      <c r="E591" s="366" t="s">
        <v>4225</v>
      </c>
      <c r="F591" s="366" t="s">
        <v>5430</v>
      </c>
      <c r="G591" s="363" t="s">
        <v>1167</v>
      </c>
      <c r="H591" s="363" t="s">
        <v>3087</v>
      </c>
      <c r="I591" s="414" t="s">
        <v>4226</v>
      </c>
      <c r="J591" s="364" t="s">
        <v>2848</v>
      </c>
      <c r="K591" s="365" t="s">
        <v>2849</v>
      </c>
      <c r="L591" s="398" t="s">
        <v>2225</v>
      </c>
      <c r="N591" s="464">
        <f>[1]pdc2019!$N591</f>
        <v>38690338.609999999</v>
      </c>
      <c r="O591" s="464">
        <f>[1]pdc2019!$O591</f>
        <v>37064390</v>
      </c>
      <c r="P591" s="464">
        <f>[1]pdc2019!$P591</f>
        <v>41555692</v>
      </c>
      <c r="Q591" s="464">
        <f>[1]pdc2019!$V591</f>
        <v>42156554</v>
      </c>
      <c r="R591" s="464">
        <f>[1]pdc2019!$AB591</f>
        <v>42370772</v>
      </c>
      <c r="S591" s="464">
        <f>[1]pdc2019!$AE591</f>
        <v>42596417</v>
      </c>
      <c r="T591" s="507">
        <f t="shared" si="50"/>
        <v>3466215.3900000006</v>
      </c>
      <c r="U591" s="505">
        <f t="shared" si="51"/>
        <v>8.9588654804486884E-2</v>
      </c>
      <c r="V591" s="507">
        <f t="shared" si="48"/>
        <v>5092164</v>
      </c>
      <c r="W591" s="505">
        <f t="shared" si="49"/>
        <v>0.13738696360576824</v>
      </c>
      <c r="X591" s="507">
        <f t="shared" si="52"/>
        <v>600862</v>
      </c>
      <c r="Y591" s="505">
        <f t="shared" si="53"/>
        <v>1.445919851364766E-2</v>
      </c>
      <c r="AA591" s="508"/>
      <c r="AB591" s="508"/>
      <c r="AC591" s="508"/>
      <c r="AD591" s="508"/>
      <c r="AE591" s="508"/>
      <c r="AF591" s="508"/>
      <c r="AG591" s="508"/>
      <c r="AH591" s="508"/>
      <c r="AI591" s="508"/>
      <c r="AJ591" s="508"/>
      <c r="AK591" s="508"/>
    </row>
    <row r="592" spans="1:37" ht="21">
      <c r="A592" s="381" t="s">
        <v>3088</v>
      </c>
      <c r="B592" s="412" t="s">
        <v>3146</v>
      </c>
      <c r="C592" s="413" t="s">
        <v>3141</v>
      </c>
      <c r="D592" s="413" t="s">
        <v>2795</v>
      </c>
      <c r="E592" s="366" t="s">
        <v>4227</v>
      </c>
      <c r="F592" s="366" t="s">
        <v>5431</v>
      </c>
      <c r="G592" s="363" t="s">
        <v>1169</v>
      </c>
      <c r="H592" s="363" t="s">
        <v>3089</v>
      </c>
      <c r="I592" s="414" t="s">
        <v>4228</v>
      </c>
      <c r="J592" s="364" t="s">
        <v>2848</v>
      </c>
      <c r="K592" s="365" t="s">
        <v>2849</v>
      </c>
      <c r="L592" s="398" t="s">
        <v>2225</v>
      </c>
      <c r="N592" s="464">
        <f>[1]pdc2019!$N592</f>
        <v>5258315.97</v>
      </c>
      <c r="O592" s="464">
        <f>[1]pdc2019!$O592</f>
        <v>5427209</v>
      </c>
      <c r="P592" s="464">
        <f>[1]pdc2019!$P592</f>
        <v>6140718</v>
      </c>
      <c r="Q592" s="464">
        <f>[1]pdc2019!$V592</f>
        <v>6926869</v>
      </c>
      <c r="R592" s="464">
        <f>[1]pdc2019!$AB592</f>
        <v>6984747</v>
      </c>
      <c r="S592" s="464">
        <f>[1]pdc2019!$AE592</f>
        <v>7003613</v>
      </c>
      <c r="T592" s="507">
        <f t="shared" si="50"/>
        <v>1668553.0300000003</v>
      </c>
      <c r="U592" s="505">
        <f t="shared" si="51"/>
        <v>0.31731699645276362</v>
      </c>
      <c r="V592" s="507">
        <f t="shared" si="48"/>
        <v>1499660</v>
      </c>
      <c r="W592" s="505">
        <f t="shared" si="49"/>
        <v>0.2763225075724926</v>
      </c>
      <c r="X592" s="507">
        <f t="shared" si="52"/>
        <v>786151</v>
      </c>
      <c r="Y592" s="505">
        <f t="shared" si="53"/>
        <v>0.12802265142284663</v>
      </c>
      <c r="AA592" s="508"/>
      <c r="AB592" s="508"/>
      <c r="AC592" s="508"/>
      <c r="AD592" s="508"/>
      <c r="AE592" s="508"/>
      <c r="AF592" s="508"/>
      <c r="AG592" s="508"/>
      <c r="AH592" s="508"/>
      <c r="AI592" s="508"/>
      <c r="AJ592" s="508"/>
      <c r="AK592" s="508"/>
    </row>
    <row r="593" spans="1:37" ht="31.5">
      <c r="A593" s="381" t="s">
        <v>1594</v>
      </c>
      <c r="B593" s="412" t="s">
        <v>3146</v>
      </c>
      <c r="C593" s="413" t="s">
        <v>3141</v>
      </c>
      <c r="D593" s="413" t="s">
        <v>1390</v>
      </c>
      <c r="E593" s="366" t="s">
        <v>4229</v>
      </c>
      <c r="F593" s="366" t="s">
        <v>5432</v>
      </c>
      <c r="G593" s="363" t="s">
        <v>1167</v>
      </c>
      <c r="H593" s="363" t="s">
        <v>3087</v>
      </c>
      <c r="I593" s="414" t="s">
        <v>4226</v>
      </c>
      <c r="J593" s="364" t="s">
        <v>2848</v>
      </c>
      <c r="K593" s="365" t="s">
        <v>2849</v>
      </c>
      <c r="L593" s="398" t="s">
        <v>2225</v>
      </c>
      <c r="N593" s="464">
        <f>[1]pdc2019!$N593</f>
        <v>3222.39</v>
      </c>
      <c r="O593" s="464">
        <f>[1]pdc2019!$O593</f>
        <v>2798</v>
      </c>
      <c r="P593" s="464">
        <f>[1]pdc2019!$P593</f>
        <v>0</v>
      </c>
      <c r="Q593" s="464">
        <f>[1]pdc2019!$V593</f>
        <v>0</v>
      </c>
      <c r="R593" s="464">
        <f>[1]pdc2019!$AB593</f>
        <v>0</v>
      </c>
      <c r="S593" s="464">
        <f>[1]pdc2019!$AE593</f>
        <v>0</v>
      </c>
      <c r="T593" s="507">
        <f t="shared" si="50"/>
        <v>-3222.39</v>
      </c>
      <c r="U593" s="505">
        <f t="shared" si="51"/>
        <v>-1</v>
      </c>
      <c r="V593" s="507">
        <f t="shared" si="48"/>
        <v>-2798</v>
      </c>
      <c r="W593" s="505">
        <f t="shared" si="49"/>
        <v>-1</v>
      </c>
      <c r="X593" s="507">
        <f t="shared" si="52"/>
        <v>0</v>
      </c>
      <c r="Y593" s="505" t="str">
        <f t="shared" si="53"/>
        <v/>
      </c>
      <c r="AA593" s="508"/>
      <c r="AB593" s="508"/>
      <c r="AC593" s="508"/>
      <c r="AD593" s="508"/>
      <c r="AE593" s="508"/>
      <c r="AF593" s="508"/>
      <c r="AG593" s="508"/>
      <c r="AH593" s="508"/>
      <c r="AI593" s="508"/>
      <c r="AJ593" s="508"/>
      <c r="AK593" s="508"/>
    </row>
    <row r="594" spans="1:37" ht="31.5">
      <c r="A594" s="381" t="s">
        <v>3090</v>
      </c>
      <c r="B594" s="412" t="s">
        <v>3146</v>
      </c>
      <c r="C594" s="413" t="s">
        <v>3141</v>
      </c>
      <c r="D594" s="413" t="s">
        <v>1358</v>
      </c>
      <c r="E594" s="366" t="s">
        <v>4230</v>
      </c>
      <c r="F594" s="366" t="s">
        <v>5433</v>
      </c>
      <c r="G594" s="363" t="s">
        <v>1169</v>
      </c>
      <c r="H594" s="363" t="s">
        <v>3089</v>
      </c>
      <c r="I594" s="414" t="s">
        <v>4228</v>
      </c>
      <c r="J594" s="364" t="s">
        <v>2848</v>
      </c>
      <c r="K594" s="365" t="s">
        <v>2849</v>
      </c>
      <c r="L594" s="398" t="s">
        <v>2225</v>
      </c>
      <c r="N594" s="464">
        <f>[1]pdc2019!$N594</f>
        <v>0</v>
      </c>
      <c r="O594" s="464">
        <f>[1]pdc2019!$O594</f>
        <v>0</v>
      </c>
      <c r="P594" s="464">
        <f>[1]pdc2019!$P594</f>
        <v>0</v>
      </c>
      <c r="Q594" s="464">
        <f>[1]pdc2019!$V594</f>
        <v>0</v>
      </c>
      <c r="R594" s="464">
        <f>[1]pdc2019!$AB594</f>
        <v>0</v>
      </c>
      <c r="S594" s="464">
        <f>[1]pdc2019!$AE594</f>
        <v>0</v>
      </c>
      <c r="T594" s="507">
        <f t="shared" si="50"/>
        <v>0</v>
      </c>
      <c r="U594" s="505" t="str">
        <f t="shared" si="51"/>
        <v/>
      </c>
      <c r="V594" s="507">
        <f t="shared" si="48"/>
        <v>0</v>
      </c>
      <c r="W594" s="505" t="str">
        <f t="shared" si="49"/>
        <v/>
      </c>
      <c r="X594" s="507">
        <f t="shared" si="52"/>
        <v>0</v>
      </c>
      <c r="Y594" s="505" t="str">
        <f t="shared" si="53"/>
        <v/>
      </c>
      <c r="AA594" s="508"/>
      <c r="AB594" s="508"/>
      <c r="AC594" s="508"/>
      <c r="AD594" s="508"/>
      <c r="AE594" s="508"/>
      <c r="AF594" s="508"/>
      <c r="AG594" s="508"/>
      <c r="AH594" s="508"/>
      <c r="AI594" s="508"/>
      <c r="AJ594" s="508"/>
      <c r="AK594" s="508"/>
    </row>
    <row r="595" spans="1:37" ht="21">
      <c r="A595" s="404" t="s">
        <v>1595</v>
      </c>
      <c r="B595" s="405" t="s">
        <v>3146</v>
      </c>
      <c r="C595" s="406" t="s">
        <v>3142</v>
      </c>
      <c r="D595" s="406" t="s">
        <v>3140</v>
      </c>
      <c r="E595" s="362" t="s">
        <v>1597</v>
      </c>
      <c r="F595" s="362" t="s">
        <v>1596</v>
      </c>
      <c r="G595" s="363"/>
      <c r="H595" s="363"/>
      <c r="I595" s="414"/>
      <c r="J595" s="364"/>
      <c r="K595" s="365"/>
      <c r="N595" s="464">
        <f>[1]pdc2019!$N595</f>
        <v>0</v>
      </c>
      <c r="O595" s="464">
        <f>[1]pdc2019!$O595</f>
        <v>0</v>
      </c>
      <c r="P595" s="464">
        <f>[1]pdc2019!$P595</f>
        <v>0</v>
      </c>
      <c r="Q595" s="464">
        <f>[1]pdc2019!$V595</f>
        <v>0</v>
      </c>
      <c r="R595" s="464">
        <f>[1]pdc2019!$AB595</f>
        <v>0</v>
      </c>
      <c r="S595" s="464">
        <f>[1]pdc2019!$AE595</f>
        <v>0</v>
      </c>
      <c r="T595" s="507">
        <f t="shared" si="50"/>
        <v>0</v>
      </c>
      <c r="U595" s="505" t="str">
        <f t="shared" si="51"/>
        <v/>
      </c>
      <c r="V595" s="507">
        <f t="shared" si="48"/>
        <v>0</v>
      </c>
      <c r="W595" s="505" t="str">
        <f t="shared" si="49"/>
        <v/>
      </c>
      <c r="X595" s="507">
        <f t="shared" si="52"/>
        <v>0</v>
      </c>
      <c r="Y595" s="505" t="str">
        <f t="shared" si="53"/>
        <v/>
      </c>
      <c r="AA595" s="508"/>
      <c r="AB595" s="508"/>
      <c r="AC595" s="508"/>
      <c r="AD595" s="508"/>
      <c r="AE595" s="508"/>
      <c r="AF595" s="508"/>
      <c r="AG595" s="508"/>
      <c r="AH595" s="508"/>
      <c r="AI595" s="508"/>
      <c r="AJ595" s="508"/>
      <c r="AK595" s="508"/>
    </row>
    <row r="596" spans="1:37" ht="21">
      <c r="A596" s="381" t="s">
        <v>1598</v>
      </c>
      <c r="B596" s="412" t="s">
        <v>3146</v>
      </c>
      <c r="C596" s="413" t="s">
        <v>3142</v>
      </c>
      <c r="D596" s="413" t="s">
        <v>3138</v>
      </c>
      <c r="E596" s="366" t="s">
        <v>4231</v>
      </c>
      <c r="F596" s="366" t="s">
        <v>4232</v>
      </c>
      <c r="G596" s="363" t="s">
        <v>1159</v>
      </c>
      <c r="H596" s="363" t="s">
        <v>3083</v>
      </c>
      <c r="I596" s="414" t="s">
        <v>4217</v>
      </c>
      <c r="J596" s="364" t="s">
        <v>200</v>
      </c>
      <c r="K596" s="365" t="s">
        <v>2847</v>
      </c>
      <c r="L596" s="398" t="s">
        <v>2225</v>
      </c>
      <c r="N596" s="464">
        <f>[1]pdc2019!$N596</f>
        <v>3574.12</v>
      </c>
      <c r="O596" s="464">
        <f>[1]pdc2019!$O596</f>
        <v>4793</v>
      </c>
      <c r="P596" s="464">
        <f>[1]pdc2019!$P596</f>
        <v>0</v>
      </c>
      <c r="Q596" s="464">
        <f>[1]pdc2019!$V596</f>
        <v>0</v>
      </c>
      <c r="R596" s="464">
        <f>[1]pdc2019!$AB596</f>
        <v>0</v>
      </c>
      <c r="S596" s="464">
        <f>[1]pdc2019!$AE596</f>
        <v>0</v>
      </c>
      <c r="T596" s="507">
        <f t="shared" si="50"/>
        <v>-3574.12</v>
      </c>
      <c r="U596" s="505">
        <f t="shared" si="51"/>
        <v>-1</v>
      </c>
      <c r="V596" s="507">
        <f t="shared" si="48"/>
        <v>-4793</v>
      </c>
      <c r="W596" s="505">
        <f t="shared" si="49"/>
        <v>-1</v>
      </c>
      <c r="X596" s="507">
        <f t="shared" si="52"/>
        <v>0</v>
      </c>
      <c r="Y596" s="505" t="str">
        <f t="shared" si="53"/>
        <v/>
      </c>
      <c r="AA596" s="508"/>
      <c r="AB596" s="508"/>
      <c r="AC596" s="508"/>
      <c r="AD596" s="508"/>
      <c r="AE596" s="508"/>
      <c r="AF596" s="508"/>
      <c r="AG596" s="508"/>
      <c r="AH596" s="508"/>
      <c r="AI596" s="508"/>
      <c r="AJ596" s="508"/>
      <c r="AK596" s="508"/>
    </row>
    <row r="597" spans="1:37" ht="21">
      <c r="A597" s="381" t="s">
        <v>3091</v>
      </c>
      <c r="B597" s="412" t="s">
        <v>3146</v>
      </c>
      <c r="C597" s="413" t="s">
        <v>3142</v>
      </c>
      <c r="D597" s="413" t="s">
        <v>2794</v>
      </c>
      <c r="E597" s="366" t="s">
        <v>4233</v>
      </c>
      <c r="F597" s="366" t="s">
        <v>4234</v>
      </c>
      <c r="G597" s="363" t="s">
        <v>1161</v>
      </c>
      <c r="H597" s="363" t="s">
        <v>3085</v>
      </c>
      <c r="I597" s="414" t="s">
        <v>4220</v>
      </c>
      <c r="J597" s="364" t="s">
        <v>200</v>
      </c>
      <c r="K597" s="365" t="s">
        <v>2847</v>
      </c>
      <c r="L597" s="398" t="s">
        <v>2225</v>
      </c>
      <c r="N597" s="464">
        <f>[1]pdc2019!$N597</f>
        <v>106557.87</v>
      </c>
      <c r="O597" s="464">
        <f>[1]pdc2019!$O597</f>
        <v>0</v>
      </c>
      <c r="P597" s="464">
        <f>[1]pdc2019!$P597</f>
        <v>0</v>
      </c>
      <c r="Q597" s="464">
        <f>[1]pdc2019!$V597</f>
        <v>0</v>
      </c>
      <c r="R597" s="464">
        <f>[1]pdc2019!$AB597</f>
        <v>0</v>
      </c>
      <c r="S597" s="464">
        <f>[1]pdc2019!$AE597</f>
        <v>0</v>
      </c>
      <c r="T597" s="507">
        <f t="shared" si="50"/>
        <v>-106557.87</v>
      </c>
      <c r="U597" s="505">
        <f t="shared" si="51"/>
        <v>-1</v>
      </c>
      <c r="V597" s="507">
        <f t="shared" ref="V597:V661" si="54">IF(O597="","",Q597-O597)</f>
        <v>0</v>
      </c>
      <c r="W597" s="505" t="str">
        <f t="shared" ref="W597:W661" si="55">IF(O597=0,"",V597/O597)</f>
        <v/>
      </c>
      <c r="X597" s="507">
        <f t="shared" si="52"/>
        <v>0</v>
      </c>
      <c r="Y597" s="505" t="str">
        <f t="shared" si="53"/>
        <v/>
      </c>
      <c r="AA597" s="508"/>
      <c r="AB597" s="508"/>
      <c r="AC597" s="508"/>
      <c r="AD597" s="508"/>
      <c r="AE597" s="508"/>
      <c r="AF597" s="508"/>
      <c r="AG597" s="508"/>
      <c r="AH597" s="508"/>
      <c r="AI597" s="508"/>
      <c r="AJ597" s="508"/>
      <c r="AK597" s="508"/>
    </row>
    <row r="598" spans="1:37" ht="31.5">
      <c r="A598" s="381" t="s">
        <v>1599</v>
      </c>
      <c r="B598" s="412" t="s">
        <v>3146</v>
      </c>
      <c r="C598" s="413" t="s">
        <v>3142</v>
      </c>
      <c r="D598" s="413" t="s">
        <v>3148</v>
      </c>
      <c r="E598" s="366" t="s">
        <v>4235</v>
      </c>
      <c r="F598" s="366" t="s">
        <v>5434</v>
      </c>
      <c r="G598" s="363" t="s">
        <v>1167</v>
      </c>
      <c r="H598" s="363" t="s">
        <v>3087</v>
      </c>
      <c r="I598" s="414" t="s">
        <v>4226</v>
      </c>
      <c r="J598" s="364" t="s">
        <v>2848</v>
      </c>
      <c r="K598" s="365" t="s">
        <v>2849</v>
      </c>
      <c r="L598" s="398" t="s">
        <v>2225</v>
      </c>
      <c r="N598" s="464">
        <f>[1]pdc2019!$N598</f>
        <v>357828.38</v>
      </c>
      <c r="O598" s="464">
        <f>[1]pdc2019!$O598</f>
        <v>205782</v>
      </c>
      <c r="P598" s="464">
        <f>[1]pdc2019!$P598</f>
        <v>342003</v>
      </c>
      <c r="Q598" s="464">
        <f>[1]pdc2019!$V598</f>
        <v>409014</v>
      </c>
      <c r="R598" s="464">
        <f>[1]pdc2019!$AB598</f>
        <v>409014</v>
      </c>
      <c r="S598" s="464">
        <f>[1]pdc2019!$AE598</f>
        <v>409014</v>
      </c>
      <c r="T598" s="507">
        <f t="shared" si="50"/>
        <v>51185.619999999995</v>
      </c>
      <c r="U598" s="505">
        <f t="shared" si="51"/>
        <v>0.14304516595357808</v>
      </c>
      <c r="V598" s="507">
        <f t="shared" si="54"/>
        <v>203232</v>
      </c>
      <c r="W598" s="505">
        <f t="shared" si="55"/>
        <v>0.98760824561915039</v>
      </c>
      <c r="X598" s="507">
        <f t="shared" si="52"/>
        <v>67011</v>
      </c>
      <c r="Y598" s="505">
        <f t="shared" si="53"/>
        <v>0.19593687774668644</v>
      </c>
      <c r="AA598" s="508"/>
      <c r="AB598" s="508"/>
      <c r="AC598" s="508"/>
      <c r="AD598" s="508"/>
      <c r="AE598" s="508"/>
      <c r="AF598" s="508"/>
      <c r="AG598" s="508"/>
      <c r="AH598" s="508"/>
      <c r="AI598" s="508"/>
      <c r="AJ598" s="508"/>
      <c r="AK598" s="508"/>
    </row>
    <row r="599" spans="1:37" ht="31.5">
      <c r="A599" s="381" t="s">
        <v>3092</v>
      </c>
      <c r="B599" s="412" t="s">
        <v>3146</v>
      </c>
      <c r="C599" s="413" t="s">
        <v>3142</v>
      </c>
      <c r="D599" s="413" t="s">
        <v>1383</v>
      </c>
      <c r="E599" s="366" t="s">
        <v>4236</v>
      </c>
      <c r="F599" s="366" t="s">
        <v>5435</v>
      </c>
      <c r="G599" s="363" t="s">
        <v>1169</v>
      </c>
      <c r="H599" s="363" t="s">
        <v>3089</v>
      </c>
      <c r="I599" s="414" t="s">
        <v>4228</v>
      </c>
      <c r="J599" s="364" t="s">
        <v>2848</v>
      </c>
      <c r="K599" s="365" t="s">
        <v>2849</v>
      </c>
      <c r="L599" s="398" t="s">
        <v>2225</v>
      </c>
      <c r="N599" s="464">
        <f>[1]pdc2019!$N599</f>
        <v>25380.35</v>
      </c>
      <c r="O599" s="464">
        <f>[1]pdc2019!$O599</f>
        <v>34362</v>
      </c>
      <c r="P599" s="464">
        <f>[1]pdc2019!$P599</f>
        <v>11808</v>
      </c>
      <c r="Q599" s="464">
        <f>[1]pdc2019!$V599</f>
        <v>25008</v>
      </c>
      <c r="R599" s="464">
        <f>[1]pdc2019!$AB599</f>
        <v>25008</v>
      </c>
      <c r="S599" s="464">
        <f>[1]pdc2019!$AE599</f>
        <v>25008</v>
      </c>
      <c r="T599" s="507">
        <f t="shared" si="50"/>
        <v>-372.34999999999854</v>
      </c>
      <c r="U599" s="505">
        <f t="shared" si="51"/>
        <v>-1.4670798472046231E-2</v>
      </c>
      <c r="V599" s="507">
        <f t="shared" si="54"/>
        <v>-9354</v>
      </c>
      <c r="W599" s="505">
        <f t="shared" si="55"/>
        <v>-0.27221931203073163</v>
      </c>
      <c r="X599" s="507">
        <f t="shared" si="52"/>
        <v>13200</v>
      </c>
      <c r="Y599" s="505">
        <f t="shared" si="53"/>
        <v>1.1178861788617886</v>
      </c>
      <c r="AA599" s="508"/>
      <c r="AB599" s="508"/>
      <c r="AC599" s="508"/>
      <c r="AD599" s="508"/>
      <c r="AE599" s="508"/>
      <c r="AF599" s="508"/>
      <c r="AG599" s="508"/>
      <c r="AH599" s="508"/>
      <c r="AI599" s="508"/>
      <c r="AJ599" s="508"/>
      <c r="AK599" s="508"/>
    </row>
    <row r="600" spans="1:37" ht="21">
      <c r="A600" s="404" t="s">
        <v>1600</v>
      </c>
      <c r="B600" s="405" t="s">
        <v>3146</v>
      </c>
      <c r="C600" s="406" t="s">
        <v>3144</v>
      </c>
      <c r="D600" s="406" t="s">
        <v>3140</v>
      </c>
      <c r="E600" s="362" t="s">
        <v>1602</v>
      </c>
      <c r="F600" s="362" t="s">
        <v>1601</v>
      </c>
      <c r="G600" s="363"/>
      <c r="H600" s="363"/>
      <c r="I600" s="414"/>
      <c r="J600" s="364"/>
      <c r="K600" s="365"/>
      <c r="N600" s="464">
        <f>[1]pdc2019!$N600</f>
        <v>0</v>
      </c>
      <c r="O600" s="464">
        <f>[1]pdc2019!$O600</f>
        <v>0</v>
      </c>
      <c r="P600" s="464">
        <f>[1]pdc2019!$P600</f>
        <v>0</v>
      </c>
      <c r="Q600" s="464">
        <f>[1]pdc2019!$V600</f>
        <v>0</v>
      </c>
      <c r="R600" s="464">
        <f>[1]pdc2019!$AB600</f>
        <v>0</v>
      </c>
      <c r="S600" s="464">
        <f>[1]pdc2019!$AE600</f>
        <v>0</v>
      </c>
      <c r="T600" s="507">
        <f t="shared" si="50"/>
        <v>0</v>
      </c>
      <c r="U600" s="505" t="str">
        <f t="shared" si="51"/>
        <v/>
      </c>
      <c r="V600" s="507">
        <f t="shared" si="54"/>
        <v>0</v>
      </c>
      <c r="W600" s="505" t="str">
        <f t="shared" si="55"/>
        <v/>
      </c>
      <c r="X600" s="507">
        <f t="shared" si="52"/>
        <v>0</v>
      </c>
      <c r="Y600" s="505" t="str">
        <f t="shared" si="53"/>
        <v/>
      </c>
      <c r="AA600" s="508"/>
      <c r="AB600" s="508"/>
      <c r="AC600" s="508"/>
      <c r="AD600" s="508"/>
      <c r="AE600" s="508"/>
      <c r="AF600" s="508"/>
      <c r="AG600" s="508"/>
      <c r="AH600" s="508"/>
      <c r="AI600" s="508"/>
      <c r="AJ600" s="508"/>
      <c r="AK600" s="508"/>
    </row>
    <row r="601" spans="1:37" ht="31.5">
      <c r="A601" s="381" t="s">
        <v>1603</v>
      </c>
      <c r="B601" s="412" t="s">
        <v>3146</v>
      </c>
      <c r="C601" s="413" t="s">
        <v>3144</v>
      </c>
      <c r="D601" s="413" t="s">
        <v>3138</v>
      </c>
      <c r="E601" s="366" t="s">
        <v>4237</v>
      </c>
      <c r="F601" s="366" t="s">
        <v>4238</v>
      </c>
      <c r="G601" s="363" t="s">
        <v>1159</v>
      </c>
      <c r="H601" s="363" t="s">
        <v>3083</v>
      </c>
      <c r="I601" s="414" t="s">
        <v>4217</v>
      </c>
      <c r="J601" s="364" t="s">
        <v>200</v>
      </c>
      <c r="K601" s="365" t="s">
        <v>2847</v>
      </c>
      <c r="L601" s="398" t="s">
        <v>2225</v>
      </c>
      <c r="N601" s="464">
        <f>[1]pdc2019!$N601</f>
        <v>-2902.5699999999997</v>
      </c>
      <c r="O601" s="464">
        <f>[1]pdc2019!$O601</f>
        <v>8396</v>
      </c>
      <c r="P601" s="464">
        <f>[1]pdc2019!$P601</f>
        <v>0</v>
      </c>
      <c r="Q601" s="464">
        <f>[1]pdc2019!$V601</f>
        <v>0</v>
      </c>
      <c r="R601" s="464">
        <f>[1]pdc2019!$AB601</f>
        <v>0</v>
      </c>
      <c r="S601" s="464">
        <f>[1]pdc2019!$AE601</f>
        <v>0</v>
      </c>
      <c r="T601" s="507">
        <f t="shared" si="50"/>
        <v>2902.5699999999997</v>
      </c>
      <c r="U601" s="505">
        <f t="shared" si="51"/>
        <v>-1</v>
      </c>
      <c r="V601" s="507">
        <f t="shared" si="54"/>
        <v>-8396</v>
      </c>
      <c r="W601" s="505">
        <f t="shared" si="55"/>
        <v>-1</v>
      </c>
      <c r="X601" s="507">
        <f t="shared" si="52"/>
        <v>0</v>
      </c>
      <c r="Y601" s="505" t="str">
        <f t="shared" si="53"/>
        <v/>
      </c>
      <c r="AA601" s="508"/>
      <c r="AB601" s="508"/>
      <c r="AC601" s="508"/>
      <c r="AD601" s="508"/>
      <c r="AE601" s="508"/>
      <c r="AF601" s="508"/>
      <c r="AG601" s="508"/>
      <c r="AH601" s="508"/>
      <c r="AI601" s="508"/>
      <c r="AJ601" s="508"/>
      <c r="AK601" s="508"/>
    </row>
    <row r="602" spans="1:37" ht="31.5">
      <c r="A602" s="381" t="s">
        <v>3093</v>
      </c>
      <c r="B602" s="412" t="s">
        <v>3146</v>
      </c>
      <c r="C602" s="413" t="s">
        <v>3144</v>
      </c>
      <c r="D602" s="413" t="s">
        <v>2794</v>
      </c>
      <c r="E602" s="366" t="s">
        <v>4239</v>
      </c>
      <c r="F602" s="366" t="s">
        <v>4240</v>
      </c>
      <c r="G602" s="363" t="s">
        <v>1161</v>
      </c>
      <c r="H602" s="363" t="s">
        <v>3085</v>
      </c>
      <c r="I602" s="414" t="s">
        <v>4220</v>
      </c>
      <c r="J602" s="364" t="s">
        <v>200</v>
      </c>
      <c r="K602" s="365" t="s">
        <v>2847</v>
      </c>
      <c r="L602" s="398" t="s">
        <v>2225</v>
      </c>
      <c r="N602" s="464">
        <f>[1]pdc2019!$N602</f>
        <v>16146.03</v>
      </c>
      <c r="O602" s="464">
        <f>[1]pdc2019!$O602</f>
        <v>0</v>
      </c>
      <c r="P602" s="464">
        <f>[1]pdc2019!$P602</f>
        <v>0</v>
      </c>
      <c r="Q602" s="464">
        <f>[1]pdc2019!$V602</f>
        <v>0</v>
      </c>
      <c r="R602" s="464">
        <f>[1]pdc2019!$AB602</f>
        <v>0</v>
      </c>
      <c r="S602" s="464">
        <f>[1]pdc2019!$AE602</f>
        <v>0</v>
      </c>
      <c r="T602" s="507">
        <f t="shared" si="50"/>
        <v>-16146.03</v>
      </c>
      <c r="U602" s="505">
        <f t="shared" si="51"/>
        <v>-1</v>
      </c>
      <c r="V602" s="507">
        <f t="shared" si="54"/>
        <v>0</v>
      </c>
      <c r="W602" s="505" t="str">
        <f t="shared" si="55"/>
        <v/>
      </c>
      <c r="X602" s="507">
        <f t="shared" si="52"/>
        <v>0</v>
      </c>
      <c r="Y602" s="505" t="str">
        <f t="shared" si="53"/>
        <v/>
      </c>
      <c r="AA602" s="508"/>
      <c r="AB602" s="508"/>
      <c r="AC602" s="508"/>
      <c r="AD602" s="508"/>
      <c r="AE602" s="508"/>
      <c r="AF602" s="508"/>
      <c r="AG602" s="508"/>
      <c r="AH602" s="508"/>
      <c r="AI602" s="508"/>
      <c r="AJ602" s="508"/>
      <c r="AK602" s="508"/>
    </row>
    <row r="603" spans="1:37" ht="31.5">
      <c r="A603" s="381" t="s">
        <v>1604</v>
      </c>
      <c r="B603" s="412" t="s">
        <v>3146</v>
      </c>
      <c r="C603" s="413" t="s">
        <v>3144</v>
      </c>
      <c r="D603" s="413" t="s">
        <v>3148</v>
      </c>
      <c r="E603" s="366" t="s">
        <v>4241</v>
      </c>
      <c r="F603" s="366" t="s">
        <v>5436</v>
      </c>
      <c r="G603" s="363" t="s">
        <v>1167</v>
      </c>
      <c r="H603" s="363" t="s">
        <v>3087</v>
      </c>
      <c r="I603" s="414" t="s">
        <v>4226</v>
      </c>
      <c r="J603" s="364" t="s">
        <v>2848</v>
      </c>
      <c r="K603" s="365" t="s">
        <v>2849</v>
      </c>
      <c r="L603" s="398" t="s">
        <v>2225</v>
      </c>
      <c r="N603" s="464">
        <f>[1]pdc2019!$N603</f>
        <v>1397534.61</v>
      </c>
      <c r="O603" s="464">
        <f>[1]pdc2019!$O603</f>
        <v>1929931</v>
      </c>
      <c r="P603" s="464">
        <f>[1]pdc2019!$P603</f>
        <v>2533587</v>
      </c>
      <c r="Q603" s="464">
        <f>[1]pdc2019!$V603</f>
        <v>2617087</v>
      </c>
      <c r="R603" s="464">
        <f>[1]pdc2019!$AB603</f>
        <v>2617087</v>
      </c>
      <c r="S603" s="464">
        <f>[1]pdc2019!$AE603</f>
        <v>2617087</v>
      </c>
      <c r="T603" s="507">
        <f t="shared" si="50"/>
        <v>1219552.3899999999</v>
      </c>
      <c r="U603" s="505">
        <f t="shared" si="51"/>
        <v>0.87264557262020137</v>
      </c>
      <c r="V603" s="507">
        <f t="shared" si="54"/>
        <v>687156</v>
      </c>
      <c r="W603" s="505">
        <f t="shared" si="55"/>
        <v>0.35605210756239469</v>
      </c>
      <c r="X603" s="507">
        <f t="shared" si="52"/>
        <v>83500</v>
      </c>
      <c r="Y603" s="505">
        <f t="shared" si="53"/>
        <v>3.2957226256686664E-2</v>
      </c>
      <c r="AA603" s="508"/>
      <c r="AB603" s="508"/>
      <c r="AC603" s="508"/>
      <c r="AD603" s="508"/>
      <c r="AE603" s="508"/>
      <c r="AF603" s="508"/>
      <c r="AG603" s="508"/>
      <c r="AH603" s="508"/>
      <c r="AI603" s="508"/>
      <c r="AJ603" s="508"/>
      <c r="AK603" s="508"/>
    </row>
    <row r="604" spans="1:37" ht="31.5">
      <c r="A604" s="381" t="s">
        <v>3094</v>
      </c>
      <c r="B604" s="412" t="s">
        <v>3146</v>
      </c>
      <c r="C604" s="413" t="s">
        <v>3144</v>
      </c>
      <c r="D604" s="413" t="s">
        <v>1383</v>
      </c>
      <c r="E604" s="366" t="s">
        <v>4242</v>
      </c>
      <c r="F604" s="366" t="s">
        <v>5437</v>
      </c>
      <c r="G604" s="363" t="s">
        <v>1169</v>
      </c>
      <c r="H604" s="363" t="s">
        <v>3089</v>
      </c>
      <c r="I604" s="414" t="s">
        <v>4228</v>
      </c>
      <c r="J604" s="364" t="s">
        <v>2848</v>
      </c>
      <c r="K604" s="365" t="s">
        <v>2849</v>
      </c>
      <c r="L604" s="398" t="s">
        <v>2225</v>
      </c>
      <c r="N604" s="464">
        <f>[1]pdc2019!$N604</f>
        <v>66249.62</v>
      </c>
      <c r="O604" s="464">
        <f>[1]pdc2019!$O604</f>
        <v>153228</v>
      </c>
      <c r="P604" s="464">
        <f>[1]pdc2019!$P604</f>
        <v>153228</v>
      </c>
      <c r="Q604" s="464">
        <f>[1]pdc2019!$V604</f>
        <v>252164</v>
      </c>
      <c r="R604" s="464">
        <f>[1]pdc2019!$AB604</f>
        <v>252164</v>
      </c>
      <c r="S604" s="464">
        <f>[1]pdc2019!$AE604</f>
        <v>252164</v>
      </c>
      <c r="T604" s="507">
        <f t="shared" si="50"/>
        <v>185914.38</v>
      </c>
      <c r="U604" s="505">
        <f t="shared" si="51"/>
        <v>2.8062708887990606</v>
      </c>
      <c r="V604" s="507">
        <f t="shared" si="54"/>
        <v>98936</v>
      </c>
      <c r="W604" s="505">
        <f t="shared" si="55"/>
        <v>0.64567833555224896</v>
      </c>
      <c r="X604" s="507">
        <f t="shared" si="52"/>
        <v>98936</v>
      </c>
      <c r="Y604" s="505">
        <f t="shared" si="53"/>
        <v>0.64567833555224896</v>
      </c>
      <c r="AA604" s="508"/>
      <c r="AB604" s="508"/>
      <c r="AC604" s="508"/>
      <c r="AD604" s="508"/>
      <c r="AE604" s="508"/>
      <c r="AF604" s="508"/>
      <c r="AG604" s="508"/>
      <c r="AH604" s="508"/>
      <c r="AI604" s="508"/>
      <c r="AJ604" s="508"/>
      <c r="AK604" s="508"/>
    </row>
    <row r="605" spans="1:37" ht="21">
      <c r="A605" s="404" t="s">
        <v>1605</v>
      </c>
      <c r="B605" s="405" t="s">
        <v>3146</v>
      </c>
      <c r="C605" s="406" t="s">
        <v>3149</v>
      </c>
      <c r="D605" s="406" t="s">
        <v>3140</v>
      </c>
      <c r="E605" s="362" t="s">
        <v>1607</v>
      </c>
      <c r="F605" s="362" t="s">
        <v>1606</v>
      </c>
      <c r="G605" s="363"/>
      <c r="H605" s="363"/>
      <c r="I605" s="414"/>
      <c r="J605" s="364"/>
      <c r="K605" s="365"/>
      <c r="N605" s="464">
        <f>[1]pdc2019!$N605</f>
        <v>0</v>
      </c>
      <c r="O605" s="464">
        <f>[1]pdc2019!$O605</f>
        <v>0</v>
      </c>
      <c r="P605" s="464">
        <f>[1]pdc2019!$P605</f>
        <v>0</v>
      </c>
      <c r="Q605" s="464">
        <f>[1]pdc2019!$V605</f>
        <v>0</v>
      </c>
      <c r="R605" s="464">
        <f>[1]pdc2019!$AB605</f>
        <v>0</v>
      </c>
      <c r="S605" s="464">
        <f>[1]pdc2019!$AE605</f>
        <v>0</v>
      </c>
      <c r="T605" s="507">
        <f t="shared" si="50"/>
        <v>0</v>
      </c>
      <c r="U605" s="505" t="str">
        <f t="shared" si="51"/>
        <v/>
      </c>
      <c r="V605" s="507">
        <f t="shared" si="54"/>
        <v>0</v>
      </c>
      <c r="W605" s="505" t="str">
        <f t="shared" si="55"/>
        <v/>
      </c>
      <c r="X605" s="507">
        <f t="shared" si="52"/>
        <v>0</v>
      </c>
      <c r="Y605" s="505" t="str">
        <f t="shared" si="53"/>
        <v/>
      </c>
      <c r="AA605" s="508"/>
      <c r="AB605" s="508"/>
      <c r="AC605" s="508"/>
      <c r="AD605" s="508"/>
      <c r="AE605" s="508"/>
      <c r="AF605" s="508"/>
      <c r="AG605" s="508"/>
      <c r="AH605" s="508"/>
      <c r="AI605" s="508"/>
      <c r="AJ605" s="508"/>
      <c r="AK605" s="508"/>
    </row>
    <row r="606" spans="1:37" ht="21">
      <c r="A606" s="381" t="s">
        <v>1608</v>
      </c>
      <c r="B606" s="412" t="s">
        <v>3146</v>
      </c>
      <c r="C606" s="413" t="s">
        <v>3149</v>
      </c>
      <c r="D606" s="413" t="s">
        <v>3138</v>
      </c>
      <c r="E606" s="366" t="s">
        <v>4243</v>
      </c>
      <c r="F606" s="366" t="s">
        <v>4244</v>
      </c>
      <c r="G606" s="363" t="s">
        <v>1159</v>
      </c>
      <c r="H606" s="363" t="s">
        <v>3083</v>
      </c>
      <c r="I606" s="414" t="s">
        <v>4217</v>
      </c>
      <c r="J606" s="364" t="s">
        <v>200</v>
      </c>
      <c r="K606" s="365" t="s">
        <v>2847</v>
      </c>
      <c r="L606" s="398" t="s">
        <v>2225</v>
      </c>
      <c r="N606" s="464">
        <f>[1]pdc2019!$N606</f>
        <v>1948199.38</v>
      </c>
      <c r="O606" s="464">
        <f>[1]pdc2019!$O606</f>
        <v>2494892.44</v>
      </c>
      <c r="P606" s="464">
        <f>[1]pdc2019!$P606</f>
        <v>2527716</v>
      </c>
      <c r="Q606" s="464">
        <f>[1]pdc2019!$V606</f>
        <v>2527716</v>
      </c>
      <c r="R606" s="464">
        <f>[1]pdc2019!$AB606</f>
        <v>2527716</v>
      </c>
      <c r="S606" s="464">
        <f>[1]pdc2019!$AE606</f>
        <v>2527716</v>
      </c>
      <c r="T606" s="507">
        <f t="shared" si="50"/>
        <v>579516.62000000011</v>
      </c>
      <c r="U606" s="505">
        <f t="shared" si="51"/>
        <v>0.29746268577500529</v>
      </c>
      <c r="V606" s="507">
        <f t="shared" si="54"/>
        <v>32823.560000000056</v>
      </c>
      <c r="W606" s="505">
        <f t="shared" si="55"/>
        <v>1.3156302642048992E-2</v>
      </c>
      <c r="X606" s="507">
        <f t="shared" si="52"/>
        <v>0</v>
      </c>
      <c r="Y606" s="505">
        <f t="shared" si="53"/>
        <v>0</v>
      </c>
      <c r="AA606" s="508"/>
      <c r="AB606" s="508"/>
      <c r="AC606" s="508"/>
      <c r="AD606" s="508"/>
      <c r="AE606" s="508"/>
      <c r="AF606" s="508"/>
      <c r="AG606" s="508"/>
      <c r="AH606" s="508"/>
      <c r="AI606" s="508"/>
      <c r="AJ606" s="508"/>
      <c r="AK606" s="508"/>
    </row>
    <row r="607" spans="1:37" ht="21">
      <c r="A607" s="381" t="s">
        <v>3095</v>
      </c>
      <c r="B607" s="412" t="s">
        <v>3146</v>
      </c>
      <c r="C607" s="413" t="s">
        <v>3149</v>
      </c>
      <c r="D607" s="413" t="s">
        <v>2794</v>
      </c>
      <c r="E607" s="366" t="s">
        <v>4245</v>
      </c>
      <c r="F607" s="366" t="s">
        <v>4246</v>
      </c>
      <c r="G607" s="363" t="s">
        <v>1161</v>
      </c>
      <c r="H607" s="363" t="s">
        <v>3085</v>
      </c>
      <c r="I607" s="414" t="s">
        <v>4220</v>
      </c>
      <c r="J607" s="364" t="s">
        <v>200</v>
      </c>
      <c r="K607" s="365" t="s">
        <v>2847</v>
      </c>
      <c r="L607" s="398" t="s">
        <v>2225</v>
      </c>
      <c r="N607" s="464">
        <f>[1]pdc2019!$N607</f>
        <v>3619.3000000000029</v>
      </c>
      <c r="O607" s="464">
        <f>[1]pdc2019!$O607</f>
        <v>104094</v>
      </c>
      <c r="P607" s="464">
        <f>[1]pdc2019!$P607</f>
        <v>133911</v>
      </c>
      <c r="Q607" s="464">
        <f>[1]pdc2019!$V607</f>
        <v>133911</v>
      </c>
      <c r="R607" s="464">
        <f>[1]pdc2019!$AB607</f>
        <v>133911</v>
      </c>
      <c r="S607" s="464">
        <f>[1]pdc2019!$AE607</f>
        <v>133911</v>
      </c>
      <c r="T607" s="507">
        <f t="shared" si="50"/>
        <v>130291.7</v>
      </c>
      <c r="U607" s="505">
        <f t="shared" si="51"/>
        <v>35.999143480783545</v>
      </c>
      <c r="V607" s="507">
        <f t="shared" si="54"/>
        <v>29817</v>
      </c>
      <c r="W607" s="505">
        <f t="shared" si="55"/>
        <v>0.28644302265260246</v>
      </c>
      <c r="X607" s="507">
        <f t="shared" si="52"/>
        <v>0</v>
      </c>
      <c r="Y607" s="505">
        <f t="shared" si="53"/>
        <v>0</v>
      </c>
      <c r="AA607" s="508"/>
      <c r="AB607" s="508"/>
      <c r="AC607" s="508"/>
      <c r="AD607" s="508"/>
      <c r="AE607" s="508"/>
      <c r="AF607" s="508"/>
      <c r="AG607" s="508"/>
      <c r="AH607" s="508"/>
      <c r="AI607" s="508"/>
      <c r="AJ607" s="508"/>
      <c r="AK607" s="508"/>
    </row>
    <row r="608" spans="1:37" ht="21">
      <c r="A608" s="381" t="s">
        <v>1609</v>
      </c>
      <c r="B608" s="412" t="s">
        <v>3146</v>
      </c>
      <c r="C608" s="413" t="s">
        <v>3149</v>
      </c>
      <c r="D608" s="413" t="s">
        <v>3148</v>
      </c>
      <c r="E608" s="366" t="s">
        <v>4247</v>
      </c>
      <c r="F608" s="366" t="s">
        <v>5438</v>
      </c>
      <c r="G608" s="363" t="s">
        <v>1167</v>
      </c>
      <c r="H608" s="363" t="s">
        <v>3087</v>
      </c>
      <c r="I608" s="414" t="s">
        <v>4226</v>
      </c>
      <c r="J608" s="364" t="s">
        <v>2848</v>
      </c>
      <c r="K608" s="365" t="s">
        <v>2849</v>
      </c>
      <c r="L608" s="398" t="s">
        <v>2225</v>
      </c>
      <c r="N608" s="464">
        <f>[1]pdc2019!$N608</f>
        <v>11730578.560000001</v>
      </c>
      <c r="O608" s="464">
        <f>[1]pdc2019!$O608</f>
        <v>11147339.079999998</v>
      </c>
      <c r="P608" s="464">
        <f>[1]pdc2019!$P608</f>
        <v>13112022</v>
      </c>
      <c r="Q608" s="464">
        <f>[1]pdc2019!$V608</f>
        <v>13560881</v>
      </c>
      <c r="R608" s="464">
        <f>[1]pdc2019!$AB608</f>
        <v>13612128</v>
      </c>
      <c r="S608" s="464">
        <f>[1]pdc2019!$AE608</f>
        <v>13678693</v>
      </c>
      <c r="T608" s="507">
        <f t="shared" si="50"/>
        <v>1830302.4399999995</v>
      </c>
      <c r="U608" s="505">
        <f t="shared" si="51"/>
        <v>0.15602831783942286</v>
      </c>
      <c r="V608" s="507">
        <f t="shared" si="54"/>
        <v>2413541.9200000018</v>
      </c>
      <c r="W608" s="505">
        <f t="shared" si="55"/>
        <v>0.2165128289970347</v>
      </c>
      <c r="X608" s="507">
        <f t="shared" si="52"/>
        <v>448859</v>
      </c>
      <c r="Y608" s="505">
        <f t="shared" si="53"/>
        <v>3.4232630177100071E-2</v>
      </c>
      <c r="AA608" s="508"/>
      <c r="AB608" s="508"/>
      <c r="AC608" s="508"/>
      <c r="AD608" s="508"/>
      <c r="AE608" s="508"/>
      <c r="AF608" s="508"/>
      <c r="AG608" s="508"/>
      <c r="AH608" s="508"/>
      <c r="AI608" s="508"/>
      <c r="AJ608" s="508"/>
      <c r="AK608" s="508"/>
    </row>
    <row r="609" spans="1:37" ht="21">
      <c r="A609" s="381" t="s">
        <v>3096</v>
      </c>
      <c r="B609" s="412" t="s">
        <v>3146</v>
      </c>
      <c r="C609" s="413" t="s">
        <v>3149</v>
      </c>
      <c r="D609" s="413" t="s">
        <v>1383</v>
      </c>
      <c r="E609" s="366" t="s">
        <v>4248</v>
      </c>
      <c r="F609" s="366" t="s">
        <v>5439</v>
      </c>
      <c r="G609" s="363" t="s">
        <v>1169</v>
      </c>
      <c r="H609" s="363" t="s">
        <v>3089</v>
      </c>
      <c r="I609" s="414" t="s">
        <v>4228</v>
      </c>
      <c r="J609" s="364" t="s">
        <v>2848</v>
      </c>
      <c r="K609" s="365" t="s">
        <v>2849</v>
      </c>
      <c r="L609" s="398" t="s">
        <v>2225</v>
      </c>
      <c r="N609" s="464">
        <f>[1]pdc2019!$N609</f>
        <v>1532908.26</v>
      </c>
      <c r="O609" s="464">
        <f>[1]pdc2019!$O609</f>
        <v>1554573.9100000001</v>
      </c>
      <c r="P609" s="464">
        <f>[1]pdc2019!$P609</f>
        <v>1860082</v>
      </c>
      <c r="Q609" s="464">
        <f>[1]pdc2019!$V609</f>
        <v>1955836</v>
      </c>
      <c r="R609" s="464">
        <f>[1]pdc2019!$AB609</f>
        <v>1968928</v>
      </c>
      <c r="S609" s="464">
        <f>[1]pdc2019!$AE609</f>
        <v>1974493</v>
      </c>
      <c r="T609" s="507">
        <f t="shared" si="50"/>
        <v>422927.74</v>
      </c>
      <c r="U609" s="505">
        <f t="shared" si="51"/>
        <v>0.27589892431005625</v>
      </c>
      <c r="V609" s="507">
        <f t="shared" si="54"/>
        <v>401262.08999999985</v>
      </c>
      <c r="W609" s="505">
        <f t="shared" si="55"/>
        <v>0.2581170875304345</v>
      </c>
      <c r="X609" s="507">
        <f t="shared" si="52"/>
        <v>95754</v>
      </c>
      <c r="Y609" s="505">
        <f t="shared" si="53"/>
        <v>5.1478375684512835E-2</v>
      </c>
      <c r="AA609" s="508"/>
      <c r="AB609" s="508"/>
      <c r="AC609" s="508"/>
      <c r="AD609" s="508"/>
      <c r="AE609" s="508"/>
      <c r="AF609" s="508"/>
      <c r="AG609" s="508"/>
      <c r="AH609" s="508"/>
      <c r="AI609" s="508"/>
      <c r="AJ609" s="508"/>
      <c r="AK609" s="508"/>
    </row>
    <row r="610" spans="1:37" ht="31.5">
      <c r="A610" s="381" t="s">
        <v>1610</v>
      </c>
      <c r="B610" s="412" t="s">
        <v>3146</v>
      </c>
      <c r="C610" s="413" t="s">
        <v>3149</v>
      </c>
      <c r="D610" s="413" t="s">
        <v>2607</v>
      </c>
      <c r="E610" s="366" t="s">
        <v>4249</v>
      </c>
      <c r="F610" s="366" t="s">
        <v>4250</v>
      </c>
      <c r="G610" s="363" t="s">
        <v>1159</v>
      </c>
      <c r="H610" s="363" t="s">
        <v>3083</v>
      </c>
      <c r="I610" s="414" t="s">
        <v>4217</v>
      </c>
      <c r="J610" s="364" t="s">
        <v>200</v>
      </c>
      <c r="K610" s="365" t="s">
        <v>2847</v>
      </c>
      <c r="L610" s="398" t="s">
        <v>2225</v>
      </c>
      <c r="N610" s="464">
        <f>[1]pdc2019!$N610</f>
        <v>0</v>
      </c>
      <c r="O610" s="464">
        <f>[1]pdc2019!$O610</f>
        <v>0</v>
      </c>
      <c r="P610" s="464">
        <f>[1]pdc2019!$P610</f>
        <v>0</v>
      </c>
      <c r="Q610" s="464">
        <f>[1]pdc2019!$V610</f>
        <v>0</v>
      </c>
      <c r="R610" s="464">
        <f>[1]pdc2019!$AB610</f>
        <v>0</v>
      </c>
      <c r="S610" s="464">
        <f>[1]pdc2019!$AE610</f>
        <v>0</v>
      </c>
      <c r="T610" s="507">
        <f t="shared" si="50"/>
        <v>0</v>
      </c>
      <c r="U610" s="505" t="str">
        <f t="shared" si="51"/>
        <v/>
      </c>
      <c r="V610" s="507">
        <f t="shared" si="54"/>
        <v>0</v>
      </c>
      <c r="W610" s="505" t="str">
        <f t="shared" si="55"/>
        <v/>
      </c>
      <c r="X610" s="507">
        <f t="shared" si="52"/>
        <v>0</v>
      </c>
      <c r="Y610" s="505" t="str">
        <f t="shared" si="53"/>
        <v/>
      </c>
      <c r="AA610" s="508"/>
      <c r="AB610" s="508"/>
      <c r="AC610" s="508"/>
      <c r="AD610" s="508"/>
      <c r="AE610" s="508"/>
      <c r="AF610" s="508"/>
      <c r="AG610" s="508"/>
      <c r="AH610" s="508"/>
      <c r="AI610" s="508"/>
      <c r="AJ610" s="508"/>
      <c r="AK610" s="508"/>
    </row>
    <row r="611" spans="1:37" ht="31.5">
      <c r="A611" s="381" t="s">
        <v>3097</v>
      </c>
      <c r="B611" s="412" t="s">
        <v>3146</v>
      </c>
      <c r="C611" s="413" t="s">
        <v>3149</v>
      </c>
      <c r="D611" s="413" t="s">
        <v>2795</v>
      </c>
      <c r="E611" s="366" t="s">
        <v>4251</v>
      </c>
      <c r="F611" s="366" t="s">
        <v>4252</v>
      </c>
      <c r="G611" s="363" t="s">
        <v>1161</v>
      </c>
      <c r="H611" s="363" t="s">
        <v>3085</v>
      </c>
      <c r="I611" s="414" t="s">
        <v>4220</v>
      </c>
      <c r="J611" s="364" t="s">
        <v>200</v>
      </c>
      <c r="K611" s="365" t="s">
        <v>2847</v>
      </c>
      <c r="L611" s="398" t="s">
        <v>2225</v>
      </c>
      <c r="N611" s="464">
        <f>[1]pdc2019!$N611</f>
        <v>0</v>
      </c>
      <c r="O611" s="464">
        <f>[1]pdc2019!$O611</f>
        <v>0</v>
      </c>
      <c r="P611" s="464">
        <f>[1]pdc2019!$P611</f>
        <v>0</v>
      </c>
      <c r="Q611" s="464">
        <f>[1]pdc2019!$V611</f>
        <v>0</v>
      </c>
      <c r="R611" s="464">
        <f>[1]pdc2019!$AB611</f>
        <v>0</v>
      </c>
      <c r="S611" s="464">
        <f>[1]pdc2019!$AE611</f>
        <v>0</v>
      </c>
      <c r="T611" s="507">
        <f t="shared" si="50"/>
        <v>0</v>
      </c>
      <c r="U611" s="505" t="str">
        <f t="shared" si="51"/>
        <v/>
      </c>
      <c r="V611" s="507">
        <f t="shared" si="54"/>
        <v>0</v>
      </c>
      <c r="W611" s="505" t="str">
        <f t="shared" si="55"/>
        <v/>
      </c>
      <c r="X611" s="507">
        <f t="shared" si="52"/>
        <v>0</v>
      </c>
      <c r="Y611" s="505" t="str">
        <f t="shared" si="53"/>
        <v/>
      </c>
      <c r="AA611" s="508"/>
      <c r="AB611" s="508"/>
      <c r="AC611" s="508"/>
      <c r="AD611" s="508"/>
      <c r="AE611" s="508"/>
      <c r="AF611" s="508"/>
      <c r="AG611" s="508"/>
      <c r="AH611" s="508"/>
      <c r="AI611" s="508"/>
      <c r="AJ611" s="508"/>
      <c r="AK611" s="508"/>
    </row>
    <row r="612" spans="1:37" ht="42">
      <c r="A612" s="381" t="s">
        <v>1611</v>
      </c>
      <c r="B612" s="412" t="s">
        <v>3146</v>
      </c>
      <c r="C612" s="413" t="s">
        <v>3149</v>
      </c>
      <c r="D612" s="413" t="s">
        <v>1390</v>
      </c>
      <c r="E612" s="366" t="s">
        <v>4253</v>
      </c>
      <c r="F612" s="366" t="s">
        <v>5440</v>
      </c>
      <c r="G612" s="363" t="s">
        <v>1167</v>
      </c>
      <c r="H612" s="363" t="s">
        <v>3087</v>
      </c>
      <c r="I612" s="414" t="s">
        <v>4226</v>
      </c>
      <c r="J612" s="364" t="s">
        <v>2848</v>
      </c>
      <c r="K612" s="365" t="s">
        <v>2849</v>
      </c>
      <c r="L612" s="398" t="s">
        <v>2225</v>
      </c>
      <c r="N612" s="464">
        <f>[1]pdc2019!$N612</f>
        <v>0</v>
      </c>
      <c r="O612" s="464">
        <f>[1]pdc2019!$O612</f>
        <v>0</v>
      </c>
      <c r="P612" s="464">
        <f>[1]pdc2019!$P612</f>
        <v>0</v>
      </c>
      <c r="Q612" s="464">
        <f>[1]pdc2019!$V612</f>
        <v>0</v>
      </c>
      <c r="R612" s="464">
        <f>[1]pdc2019!$AB612</f>
        <v>0</v>
      </c>
      <c r="S612" s="464">
        <f>[1]pdc2019!$AE612</f>
        <v>0</v>
      </c>
      <c r="T612" s="507">
        <f t="shared" si="50"/>
        <v>0</v>
      </c>
      <c r="U612" s="505" t="str">
        <f t="shared" si="51"/>
        <v/>
      </c>
      <c r="V612" s="507">
        <f t="shared" si="54"/>
        <v>0</v>
      </c>
      <c r="W612" s="505" t="str">
        <f t="shared" si="55"/>
        <v/>
      </c>
      <c r="X612" s="507">
        <f t="shared" si="52"/>
        <v>0</v>
      </c>
      <c r="Y612" s="505" t="str">
        <f t="shared" si="53"/>
        <v/>
      </c>
      <c r="AA612" s="508"/>
      <c r="AB612" s="508"/>
      <c r="AC612" s="508"/>
      <c r="AD612" s="508"/>
      <c r="AE612" s="508"/>
      <c r="AF612" s="508"/>
      <c r="AG612" s="508"/>
      <c r="AH612" s="508"/>
      <c r="AI612" s="508"/>
      <c r="AJ612" s="508"/>
      <c r="AK612" s="508"/>
    </row>
    <row r="613" spans="1:37" ht="42">
      <c r="A613" s="381" t="s">
        <v>2539</v>
      </c>
      <c r="B613" s="412" t="s">
        <v>3146</v>
      </c>
      <c r="C613" s="413" t="s">
        <v>3149</v>
      </c>
      <c r="D613" s="413" t="s">
        <v>1358</v>
      </c>
      <c r="E613" s="366" t="s">
        <v>4254</v>
      </c>
      <c r="F613" s="366" t="s">
        <v>5441</v>
      </c>
      <c r="G613" s="363" t="s">
        <v>1169</v>
      </c>
      <c r="H613" s="363" t="s">
        <v>3089</v>
      </c>
      <c r="I613" s="414" t="s">
        <v>4228</v>
      </c>
      <c r="J613" s="364" t="s">
        <v>2848</v>
      </c>
      <c r="K613" s="365" t="s">
        <v>2849</v>
      </c>
      <c r="L613" s="398" t="s">
        <v>2225</v>
      </c>
      <c r="N613" s="464">
        <f>[1]pdc2019!$N613</f>
        <v>0</v>
      </c>
      <c r="O613" s="464">
        <f>[1]pdc2019!$O613</f>
        <v>0</v>
      </c>
      <c r="P613" s="464">
        <f>[1]pdc2019!$P613</f>
        <v>0</v>
      </c>
      <c r="Q613" s="464">
        <f>[1]pdc2019!$V613</f>
        <v>0</v>
      </c>
      <c r="R613" s="464">
        <f>[1]pdc2019!$AB613</f>
        <v>0</v>
      </c>
      <c r="S613" s="464">
        <f>[1]pdc2019!$AE613</f>
        <v>0</v>
      </c>
      <c r="T613" s="507">
        <f t="shared" si="50"/>
        <v>0</v>
      </c>
      <c r="U613" s="505" t="str">
        <f t="shared" si="51"/>
        <v/>
      </c>
      <c r="V613" s="507">
        <f t="shared" si="54"/>
        <v>0</v>
      </c>
      <c r="W613" s="505" t="str">
        <f t="shared" si="55"/>
        <v/>
      </c>
      <c r="X613" s="507">
        <f t="shared" si="52"/>
        <v>0</v>
      </c>
      <c r="Y613" s="505" t="str">
        <f t="shared" si="53"/>
        <v/>
      </c>
      <c r="AA613" s="508"/>
      <c r="AB613" s="508"/>
      <c r="AC613" s="508"/>
      <c r="AD613" s="508"/>
      <c r="AE613" s="508"/>
      <c r="AF613" s="508"/>
      <c r="AG613" s="508"/>
      <c r="AH613" s="508"/>
      <c r="AI613" s="508"/>
      <c r="AJ613" s="508"/>
      <c r="AK613" s="508"/>
    </row>
    <row r="614" spans="1:37" ht="31.5">
      <c r="A614" s="404" t="s">
        <v>1612</v>
      </c>
      <c r="B614" s="405" t="s">
        <v>3146</v>
      </c>
      <c r="C614" s="406" t="s">
        <v>2605</v>
      </c>
      <c r="D614" s="406" t="s">
        <v>3140</v>
      </c>
      <c r="E614" s="362" t="s">
        <v>4255</v>
      </c>
      <c r="F614" s="362" t="s">
        <v>4256</v>
      </c>
      <c r="G614" s="363"/>
      <c r="H614" s="363"/>
      <c r="I614" s="414"/>
      <c r="J614" s="364"/>
      <c r="K614" s="365"/>
      <c r="N614" s="464">
        <f>[1]pdc2019!$N614</f>
        <v>0</v>
      </c>
      <c r="O614" s="464">
        <f>[1]pdc2019!$O614</f>
        <v>0</v>
      </c>
      <c r="P614" s="464">
        <f>[1]pdc2019!$P614</f>
        <v>0</v>
      </c>
      <c r="Q614" s="464">
        <f>[1]pdc2019!$V614</f>
        <v>0</v>
      </c>
      <c r="R614" s="464">
        <f>[1]pdc2019!$AB614</f>
        <v>0</v>
      </c>
      <c r="S614" s="464">
        <f>[1]pdc2019!$AE614</f>
        <v>0</v>
      </c>
      <c r="T614" s="507">
        <f t="shared" si="50"/>
        <v>0</v>
      </c>
      <c r="U614" s="505" t="str">
        <f t="shared" si="51"/>
        <v/>
      </c>
      <c r="V614" s="507">
        <f t="shared" si="54"/>
        <v>0</v>
      </c>
      <c r="W614" s="505" t="str">
        <f t="shared" si="55"/>
        <v/>
      </c>
      <c r="X614" s="507">
        <f t="shared" si="52"/>
        <v>0</v>
      </c>
      <c r="Y614" s="505" t="str">
        <f t="shared" si="53"/>
        <v/>
      </c>
      <c r="AA614" s="508"/>
      <c r="AB614" s="508"/>
      <c r="AC614" s="508"/>
      <c r="AD614" s="508"/>
      <c r="AE614" s="508"/>
      <c r="AF614" s="508"/>
      <c r="AG614" s="508"/>
      <c r="AH614" s="508"/>
      <c r="AI614" s="508"/>
      <c r="AJ614" s="508"/>
      <c r="AK614" s="508"/>
    </row>
    <row r="615" spans="1:37" ht="42">
      <c r="A615" s="381" t="s">
        <v>1613</v>
      </c>
      <c r="B615" s="412" t="s">
        <v>3146</v>
      </c>
      <c r="C615" s="413" t="s">
        <v>2605</v>
      </c>
      <c r="D615" s="413" t="s">
        <v>3138</v>
      </c>
      <c r="E615" s="366" t="s">
        <v>4257</v>
      </c>
      <c r="F615" s="366" t="s">
        <v>5442</v>
      </c>
      <c r="G615" s="363" t="s">
        <v>1159</v>
      </c>
      <c r="H615" s="363" t="s">
        <v>3083</v>
      </c>
      <c r="I615" s="414" t="s">
        <v>4217</v>
      </c>
      <c r="J615" s="364" t="s">
        <v>200</v>
      </c>
      <c r="K615" s="365" t="s">
        <v>2847</v>
      </c>
      <c r="L615" s="398" t="s">
        <v>2225</v>
      </c>
      <c r="N615" s="464">
        <f>[1]pdc2019!$N615</f>
        <v>1000000</v>
      </c>
      <c r="O615" s="464">
        <f>[1]pdc2019!$O615</f>
        <v>888612</v>
      </c>
      <c r="P615" s="464">
        <f>[1]pdc2019!$P615</f>
        <v>1400000</v>
      </c>
      <c r="Q615" s="464">
        <f>[1]pdc2019!$V615</f>
        <v>1400000</v>
      </c>
      <c r="R615" s="464">
        <f>[1]pdc2019!$AB615</f>
        <v>1400000</v>
      </c>
      <c r="S615" s="464">
        <f>[1]pdc2019!$AE615</f>
        <v>1400000</v>
      </c>
      <c r="T615" s="507">
        <f t="shared" si="50"/>
        <v>400000</v>
      </c>
      <c r="U615" s="505">
        <f t="shared" si="51"/>
        <v>0.4</v>
      </c>
      <c r="V615" s="507">
        <f t="shared" si="54"/>
        <v>511388</v>
      </c>
      <c r="W615" s="505">
        <f t="shared" si="55"/>
        <v>0.57549076537341382</v>
      </c>
      <c r="X615" s="507">
        <f t="shared" si="52"/>
        <v>0</v>
      </c>
      <c r="Y615" s="505">
        <f t="shared" si="53"/>
        <v>0</v>
      </c>
      <c r="AA615" s="508"/>
      <c r="AB615" s="508"/>
      <c r="AC615" s="508"/>
      <c r="AD615" s="508"/>
      <c r="AE615" s="508"/>
      <c r="AF615" s="508"/>
      <c r="AG615" s="508"/>
      <c r="AH615" s="508"/>
      <c r="AI615" s="508"/>
      <c r="AJ615" s="508"/>
      <c r="AK615" s="508"/>
    </row>
    <row r="616" spans="1:37" ht="42">
      <c r="A616" s="381" t="s">
        <v>2540</v>
      </c>
      <c r="B616" s="412" t="s">
        <v>3146</v>
      </c>
      <c r="C616" s="413" t="s">
        <v>2605</v>
      </c>
      <c r="D616" s="413" t="s">
        <v>2794</v>
      </c>
      <c r="E616" s="366" t="s">
        <v>4258</v>
      </c>
      <c r="F616" s="366" t="s">
        <v>5443</v>
      </c>
      <c r="G616" s="363" t="s">
        <v>1161</v>
      </c>
      <c r="H616" s="363" t="s">
        <v>3085</v>
      </c>
      <c r="I616" s="414" t="s">
        <v>4220</v>
      </c>
      <c r="J616" s="364" t="s">
        <v>200</v>
      </c>
      <c r="K616" s="365" t="s">
        <v>2847</v>
      </c>
      <c r="L616" s="398" t="s">
        <v>2225</v>
      </c>
      <c r="N616" s="464">
        <f>[1]pdc2019!$N616</f>
        <v>0</v>
      </c>
      <c r="O616" s="464">
        <f>[1]pdc2019!$O616</f>
        <v>0</v>
      </c>
      <c r="P616" s="464">
        <f>[1]pdc2019!$P616</f>
        <v>0</v>
      </c>
      <c r="Q616" s="464">
        <f>[1]pdc2019!$V616</f>
        <v>0</v>
      </c>
      <c r="R616" s="464">
        <f>[1]pdc2019!$AB616</f>
        <v>0</v>
      </c>
      <c r="S616" s="464">
        <f>[1]pdc2019!$AE616</f>
        <v>0</v>
      </c>
      <c r="T616" s="507">
        <f t="shared" si="50"/>
        <v>0</v>
      </c>
      <c r="U616" s="505" t="str">
        <f t="shared" si="51"/>
        <v/>
      </c>
      <c r="V616" s="507">
        <f t="shared" si="54"/>
        <v>0</v>
      </c>
      <c r="W616" s="505" t="str">
        <f t="shared" si="55"/>
        <v/>
      </c>
      <c r="X616" s="507">
        <f t="shared" si="52"/>
        <v>0</v>
      </c>
      <c r="Y616" s="505" t="str">
        <f t="shared" si="53"/>
        <v/>
      </c>
      <c r="AA616" s="508"/>
      <c r="AB616" s="508"/>
      <c r="AC616" s="508"/>
      <c r="AD616" s="508"/>
      <c r="AE616" s="508"/>
      <c r="AF616" s="508"/>
      <c r="AG616" s="508"/>
      <c r="AH616" s="508"/>
      <c r="AI616" s="508"/>
      <c r="AJ616" s="508"/>
      <c r="AK616" s="508"/>
    </row>
    <row r="617" spans="1:37" ht="42">
      <c r="A617" s="381" t="s">
        <v>1614</v>
      </c>
      <c r="B617" s="412" t="s">
        <v>3146</v>
      </c>
      <c r="C617" s="413" t="s">
        <v>2605</v>
      </c>
      <c r="D617" s="413" t="s">
        <v>2116</v>
      </c>
      <c r="E617" s="366" t="s">
        <v>4259</v>
      </c>
      <c r="F617" s="366" t="s">
        <v>5444</v>
      </c>
      <c r="G617" s="363" t="s">
        <v>1167</v>
      </c>
      <c r="H617" s="363" t="s">
        <v>3087</v>
      </c>
      <c r="I617" s="414" t="s">
        <v>4226</v>
      </c>
      <c r="J617" s="364" t="s">
        <v>2848</v>
      </c>
      <c r="K617" s="365" t="s">
        <v>2849</v>
      </c>
      <c r="L617" s="398" t="s">
        <v>2225</v>
      </c>
      <c r="N617" s="464">
        <f>[1]pdc2019!$N617</f>
        <v>1508201</v>
      </c>
      <c r="O617" s="464">
        <f>[1]pdc2019!$O617</f>
        <v>2939878.49</v>
      </c>
      <c r="P617" s="464">
        <f>[1]pdc2019!$P617</f>
        <v>2939878</v>
      </c>
      <c r="Q617" s="464">
        <f>[1]pdc2019!$V617</f>
        <v>2939878</v>
      </c>
      <c r="R617" s="464">
        <f>[1]pdc2019!$AB617</f>
        <v>2939878</v>
      </c>
      <c r="S617" s="464">
        <f>[1]pdc2019!$AE617</f>
        <v>2939878</v>
      </c>
      <c r="T617" s="507">
        <f t="shared" si="50"/>
        <v>1431677</v>
      </c>
      <c r="U617" s="505">
        <f t="shared" si="51"/>
        <v>0.94926140481275378</v>
      </c>
      <c r="V617" s="507">
        <f t="shared" si="54"/>
        <v>-0.49000000022351742</v>
      </c>
      <c r="W617" s="505">
        <f t="shared" si="55"/>
        <v>-1.6667355534939723E-7</v>
      </c>
      <c r="X617" s="507">
        <f t="shared" si="52"/>
        <v>0</v>
      </c>
      <c r="Y617" s="505">
        <f t="shared" si="53"/>
        <v>0</v>
      </c>
      <c r="AA617" s="508"/>
      <c r="AB617" s="508"/>
      <c r="AC617" s="508"/>
      <c r="AD617" s="508"/>
      <c r="AE617" s="508"/>
      <c r="AF617" s="508"/>
      <c r="AG617" s="508"/>
      <c r="AH617" s="508"/>
      <c r="AI617" s="508"/>
      <c r="AJ617" s="508"/>
      <c r="AK617" s="508"/>
    </row>
    <row r="618" spans="1:37" ht="42">
      <c r="A618" s="381" t="s">
        <v>2541</v>
      </c>
      <c r="B618" s="412" t="s">
        <v>3146</v>
      </c>
      <c r="C618" s="413" t="s">
        <v>2605</v>
      </c>
      <c r="D618" s="413" t="s">
        <v>2446</v>
      </c>
      <c r="E618" s="366" t="s">
        <v>4260</v>
      </c>
      <c r="F618" s="366" t="s">
        <v>5445</v>
      </c>
      <c r="G618" s="363" t="s">
        <v>1169</v>
      </c>
      <c r="H618" s="363" t="s">
        <v>3089</v>
      </c>
      <c r="I618" s="414" t="s">
        <v>4228</v>
      </c>
      <c r="J618" s="364" t="s">
        <v>2848</v>
      </c>
      <c r="K618" s="365" t="s">
        <v>2849</v>
      </c>
      <c r="L618" s="398" t="s">
        <v>2225</v>
      </c>
      <c r="N618" s="464">
        <f>[1]pdc2019!$N618</f>
        <v>242901</v>
      </c>
      <c r="O618" s="464">
        <f>[1]pdc2019!$O618</f>
        <v>279020.11</v>
      </c>
      <c r="P618" s="464">
        <f>[1]pdc2019!$P618</f>
        <v>279020</v>
      </c>
      <c r="Q618" s="464">
        <f>[1]pdc2019!$V618</f>
        <v>279020</v>
      </c>
      <c r="R618" s="464">
        <f>[1]pdc2019!$AB618</f>
        <v>279020</v>
      </c>
      <c r="S618" s="464">
        <f>[1]pdc2019!$AE618</f>
        <v>279020</v>
      </c>
      <c r="T618" s="507">
        <f t="shared" si="50"/>
        <v>36119</v>
      </c>
      <c r="U618" s="505">
        <f t="shared" si="51"/>
        <v>0.14869844092860879</v>
      </c>
      <c r="V618" s="507">
        <f t="shared" si="54"/>
        <v>-0.10999999998603016</v>
      </c>
      <c r="W618" s="505">
        <f t="shared" si="55"/>
        <v>-3.9423681678725657E-7</v>
      </c>
      <c r="X618" s="507">
        <f t="shared" si="52"/>
        <v>0</v>
      </c>
      <c r="Y618" s="505">
        <f t="shared" si="53"/>
        <v>0</v>
      </c>
      <c r="AA618" s="508"/>
      <c r="AB618" s="508"/>
      <c r="AC618" s="508"/>
      <c r="AD618" s="508"/>
      <c r="AE618" s="508"/>
      <c r="AF618" s="508"/>
      <c r="AG618" s="508"/>
      <c r="AH618" s="508"/>
      <c r="AI618" s="508"/>
      <c r="AJ618" s="508"/>
      <c r="AK618" s="508"/>
    </row>
    <row r="619" spans="1:37" ht="31.5">
      <c r="A619" s="381" t="s">
        <v>1615</v>
      </c>
      <c r="B619" s="412" t="s">
        <v>3146</v>
      </c>
      <c r="C619" s="413" t="s">
        <v>2605</v>
      </c>
      <c r="D619" s="413" t="s">
        <v>3148</v>
      </c>
      <c r="E619" s="366" t="s">
        <v>5446</v>
      </c>
      <c r="F619" s="366" t="s">
        <v>4261</v>
      </c>
      <c r="G619" s="363" t="s">
        <v>1159</v>
      </c>
      <c r="H619" s="363" t="s">
        <v>3083</v>
      </c>
      <c r="I619" s="414" t="s">
        <v>4217</v>
      </c>
      <c r="J619" s="364" t="s">
        <v>200</v>
      </c>
      <c r="K619" s="365" t="s">
        <v>2847</v>
      </c>
      <c r="L619" s="398" t="s">
        <v>2225</v>
      </c>
      <c r="N619" s="464">
        <f>[1]pdc2019!$N619</f>
        <v>0</v>
      </c>
      <c r="O619" s="464">
        <f>[1]pdc2019!$O619</f>
        <v>22998</v>
      </c>
      <c r="P619" s="464">
        <f>[1]pdc2019!$P619</f>
        <v>22998</v>
      </c>
      <c r="Q619" s="464">
        <f>[1]pdc2019!$V619</f>
        <v>22998</v>
      </c>
      <c r="R619" s="464">
        <f>[1]pdc2019!$AB619</f>
        <v>22998</v>
      </c>
      <c r="S619" s="464">
        <f>[1]pdc2019!$AE619</f>
        <v>22998</v>
      </c>
      <c r="T619" s="507">
        <f t="shared" ref="T619:T684" si="56">IF(N619="","",Q619-N619)</f>
        <v>22998</v>
      </c>
      <c r="U619" s="505" t="str">
        <f t="shared" ref="U619:U684" si="57">IF(N619=0,"",T619/N619)</f>
        <v/>
      </c>
      <c r="V619" s="507">
        <f t="shared" si="54"/>
        <v>0</v>
      </c>
      <c r="W619" s="505">
        <f t="shared" si="55"/>
        <v>0</v>
      </c>
      <c r="X619" s="507">
        <f t="shared" ref="X619:X684" si="58">IF(P619="","",Q619-P619)</f>
        <v>0</v>
      </c>
      <c r="Y619" s="505">
        <f t="shared" ref="Y619:Y684" si="59">IF(P619=0,"",X619/P619)</f>
        <v>0</v>
      </c>
      <c r="AA619" s="508"/>
      <c r="AB619" s="508"/>
      <c r="AC619" s="508"/>
      <c r="AD619" s="508"/>
      <c r="AE619" s="508"/>
      <c r="AF619" s="508"/>
      <c r="AG619" s="508"/>
      <c r="AH619" s="508"/>
      <c r="AI619" s="508"/>
      <c r="AJ619" s="508"/>
      <c r="AK619" s="508"/>
    </row>
    <row r="620" spans="1:37" ht="31.5">
      <c r="A620" s="381" t="s">
        <v>2542</v>
      </c>
      <c r="B620" s="412" t="s">
        <v>3146</v>
      </c>
      <c r="C620" s="413" t="s">
        <v>2605</v>
      </c>
      <c r="D620" s="413" t="s">
        <v>1383</v>
      </c>
      <c r="E620" s="366" t="s">
        <v>5447</v>
      </c>
      <c r="F620" s="366" t="s">
        <v>4262</v>
      </c>
      <c r="G620" s="363" t="s">
        <v>1161</v>
      </c>
      <c r="H620" s="363" t="s">
        <v>3085</v>
      </c>
      <c r="I620" s="414" t="s">
        <v>4220</v>
      </c>
      <c r="J620" s="364" t="s">
        <v>200</v>
      </c>
      <c r="K620" s="365" t="s">
        <v>2847</v>
      </c>
      <c r="L620" s="398" t="s">
        <v>2225</v>
      </c>
      <c r="N620" s="464">
        <f>[1]pdc2019!$N620</f>
        <v>0</v>
      </c>
      <c r="O620" s="464">
        <f>[1]pdc2019!$O620</f>
        <v>0</v>
      </c>
      <c r="P620" s="464">
        <f>[1]pdc2019!$P620</f>
        <v>0</v>
      </c>
      <c r="Q620" s="464">
        <f>[1]pdc2019!$V620</f>
        <v>0</v>
      </c>
      <c r="R620" s="464">
        <f>[1]pdc2019!$AB620</f>
        <v>0</v>
      </c>
      <c r="S620" s="464">
        <f>[1]pdc2019!$AE620</f>
        <v>0</v>
      </c>
      <c r="T620" s="507">
        <f t="shared" si="56"/>
        <v>0</v>
      </c>
      <c r="U620" s="505" t="str">
        <f t="shared" si="57"/>
        <v/>
      </c>
      <c r="V620" s="507">
        <f t="shared" si="54"/>
        <v>0</v>
      </c>
      <c r="W620" s="505" t="str">
        <f t="shared" si="55"/>
        <v/>
      </c>
      <c r="X620" s="507">
        <f t="shared" si="58"/>
        <v>0</v>
      </c>
      <c r="Y620" s="505" t="str">
        <f t="shared" si="59"/>
        <v/>
      </c>
      <c r="AA620" s="508"/>
      <c r="AB620" s="508"/>
      <c r="AC620" s="508"/>
      <c r="AD620" s="508"/>
      <c r="AE620" s="508"/>
      <c r="AF620" s="508"/>
      <c r="AG620" s="508"/>
      <c r="AH620" s="508"/>
      <c r="AI620" s="508"/>
      <c r="AJ620" s="508"/>
      <c r="AK620" s="508"/>
    </row>
    <row r="621" spans="1:37" ht="31.5">
      <c r="A621" s="381" t="s">
        <v>2316</v>
      </c>
      <c r="B621" s="412" t="s">
        <v>3146</v>
      </c>
      <c r="C621" s="413" t="s">
        <v>2605</v>
      </c>
      <c r="D621" s="413" t="s">
        <v>1387</v>
      </c>
      <c r="E621" s="366" t="s">
        <v>5448</v>
      </c>
      <c r="F621" s="366" t="s">
        <v>4263</v>
      </c>
      <c r="G621" s="363" t="s">
        <v>1167</v>
      </c>
      <c r="H621" s="363" t="s">
        <v>3087</v>
      </c>
      <c r="I621" s="414" t="s">
        <v>4226</v>
      </c>
      <c r="J621" s="364" t="s">
        <v>2848</v>
      </c>
      <c r="K621" s="365" t="s">
        <v>2849</v>
      </c>
      <c r="L621" s="398" t="s">
        <v>2225</v>
      </c>
      <c r="N621" s="464">
        <f>[1]pdc2019!$N621</f>
        <v>354063</v>
      </c>
      <c r="O621" s="464">
        <f>[1]pdc2019!$O621</f>
        <v>256641</v>
      </c>
      <c r="P621" s="464">
        <f>[1]pdc2019!$P621</f>
        <v>256641</v>
      </c>
      <c r="Q621" s="464">
        <f>[1]pdc2019!$V621</f>
        <v>256641</v>
      </c>
      <c r="R621" s="464">
        <f>[1]pdc2019!$AB621</f>
        <v>256641</v>
      </c>
      <c r="S621" s="464">
        <f>[1]pdc2019!$AE621</f>
        <v>256641</v>
      </c>
      <c r="T621" s="507">
        <f t="shared" si="56"/>
        <v>-97422</v>
      </c>
      <c r="U621" s="505">
        <f t="shared" si="57"/>
        <v>-0.27515442167071963</v>
      </c>
      <c r="V621" s="507">
        <f t="shared" si="54"/>
        <v>0</v>
      </c>
      <c r="W621" s="505">
        <f t="shared" si="55"/>
        <v>0</v>
      </c>
      <c r="X621" s="507">
        <f t="shared" si="58"/>
        <v>0</v>
      </c>
      <c r="Y621" s="505">
        <f t="shared" si="59"/>
        <v>0</v>
      </c>
      <c r="AA621" s="508"/>
      <c r="AB621" s="508"/>
      <c r="AC621" s="508"/>
      <c r="AD621" s="508"/>
      <c r="AE621" s="508"/>
      <c r="AF621" s="508"/>
      <c r="AG621" s="508"/>
      <c r="AH621" s="508"/>
      <c r="AI621" s="508"/>
      <c r="AJ621" s="508"/>
      <c r="AK621" s="508"/>
    </row>
    <row r="622" spans="1:37" ht="31.5">
      <c r="A622" s="381" t="s">
        <v>2543</v>
      </c>
      <c r="B622" s="412" t="s">
        <v>3146</v>
      </c>
      <c r="C622" s="413" t="s">
        <v>2605</v>
      </c>
      <c r="D622" s="413" t="s">
        <v>1388</v>
      </c>
      <c r="E622" s="366" t="s">
        <v>5449</v>
      </c>
      <c r="F622" s="366" t="s">
        <v>4264</v>
      </c>
      <c r="G622" s="363" t="s">
        <v>1169</v>
      </c>
      <c r="H622" s="363" t="s">
        <v>3089</v>
      </c>
      <c r="I622" s="414" t="s">
        <v>4228</v>
      </c>
      <c r="J622" s="364" t="s">
        <v>2848</v>
      </c>
      <c r="K622" s="365" t="s">
        <v>2849</v>
      </c>
      <c r="L622" s="398" t="s">
        <v>2225</v>
      </c>
      <c r="N622" s="464">
        <f>[1]pdc2019!$N622</f>
        <v>30862</v>
      </c>
      <c r="O622" s="464">
        <f>[1]pdc2019!$O622</f>
        <v>18493</v>
      </c>
      <c r="P622" s="464">
        <f>[1]pdc2019!$P622</f>
        <v>18493</v>
      </c>
      <c r="Q622" s="464">
        <f>[1]pdc2019!$V622</f>
        <v>18493</v>
      </c>
      <c r="R622" s="464">
        <f>[1]pdc2019!$AB622</f>
        <v>18493</v>
      </c>
      <c r="S622" s="464">
        <f>[1]pdc2019!$AE622</f>
        <v>18493</v>
      </c>
      <c r="T622" s="507">
        <f t="shared" si="56"/>
        <v>-12369</v>
      </c>
      <c r="U622" s="505">
        <f t="shared" si="57"/>
        <v>-0.40078413583047112</v>
      </c>
      <c r="V622" s="507">
        <f t="shared" si="54"/>
        <v>0</v>
      </c>
      <c r="W622" s="505">
        <f t="shared" si="55"/>
        <v>0</v>
      </c>
      <c r="X622" s="507">
        <f t="shared" si="58"/>
        <v>0</v>
      </c>
      <c r="Y622" s="505">
        <f t="shared" si="59"/>
        <v>0</v>
      </c>
      <c r="AA622" s="508"/>
      <c r="AB622" s="508"/>
      <c r="AC622" s="508"/>
      <c r="AD622" s="508"/>
      <c r="AE622" s="508"/>
      <c r="AF622" s="508"/>
      <c r="AG622" s="508"/>
      <c r="AH622" s="508"/>
      <c r="AI622" s="508"/>
      <c r="AJ622" s="508"/>
      <c r="AK622" s="508"/>
    </row>
    <row r="623" spans="1:37" ht="31.5">
      <c r="A623" s="381" t="s">
        <v>2317</v>
      </c>
      <c r="B623" s="412" t="s">
        <v>3146</v>
      </c>
      <c r="C623" s="413" t="s">
        <v>2605</v>
      </c>
      <c r="D623" s="413" t="s">
        <v>2607</v>
      </c>
      <c r="E623" s="366" t="s">
        <v>4265</v>
      </c>
      <c r="F623" s="366" t="s">
        <v>4266</v>
      </c>
      <c r="G623" s="363" t="s">
        <v>1159</v>
      </c>
      <c r="H623" s="363" t="s">
        <v>3083</v>
      </c>
      <c r="I623" s="414" t="s">
        <v>4217</v>
      </c>
      <c r="J623" s="364" t="s">
        <v>200</v>
      </c>
      <c r="K623" s="365" t="s">
        <v>2847</v>
      </c>
      <c r="L623" s="398" t="s">
        <v>2225</v>
      </c>
      <c r="N623" s="464">
        <f>[1]pdc2019!$N623</f>
        <v>265000</v>
      </c>
      <c r="O623" s="464">
        <f>[1]pdc2019!$O623</f>
        <v>508058</v>
      </c>
      <c r="P623" s="464">
        <f>[1]pdc2019!$P623</f>
        <v>371000</v>
      </c>
      <c r="Q623" s="464">
        <f>[1]pdc2019!$V623</f>
        <v>371000</v>
      </c>
      <c r="R623" s="464">
        <f>[1]pdc2019!$AB623</f>
        <v>371000</v>
      </c>
      <c r="S623" s="464">
        <f>[1]pdc2019!$AE623</f>
        <v>371000</v>
      </c>
      <c r="T623" s="507">
        <f t="shared" si="56"/>
        <v>106000</v>
      </c>
      <c r="U623" s="505">
        <f t="shared" si="57"/>
        <v>0.4</v>
      </c>
      <c r="V623" s="507">
        <f t="shared" si="54"/>
        <v>-137058</v>
      </c>
      <c r="W623" s="505">
        <f t="shared" si="55"/>
        <v>-0.26976841226789067</v>
      </c>
      <c r="X623" s="507">
        <f t="shared" si="58"/>
        <v>0</v>
      </c>
      <c r="Y623" s="505">
        <f t="shared" si="59"/>
        <v>0</v>
      </c>
      <c r="AA623" s="508"/>
      <c r="AB623" s="508"/>
      <c r="AC623" s="508"/>
      <c r="AD623" s="508"/>
      <c r="AE623" s="508"/>
      <c r="AF623" s="508"/>
      <c r="AG623" s="508"/>
      <c r="AH623" s="508"/>
      <c r="AI623" s="508"/>
      <c r="AJ623" s="508"/>
      <c r="AK623" s="508"/>
    </row>
    <row r="624" spans="1:37" ht="31.5">
      <c r="A624" s="381" t="s">
        <v>2544</v>
      </c>
      <c r="B624" s="412" t="s">
        <v>3146</v>
      </c>
      <c r="C624" s="413" t="s">
        <v>2605</v>
      </c>
      <c r="D624" s="413" t="s">
        <v>2795</v>
      </c>
      <c r="E624" s="366" t="s">
        <v>4267</v>
      </c>
      <c r="F624" s="366" t="s">
        <v>4268</v>
      </c>
      <c r="G624" s="363" t="s">
        <v>1161</v>
      </c>
      <c r="H624" s="363" t="s">
        <v>3085</v>
      </c>
      <c r="I624" s="414" t="s">
        <v>4220</v>
      </c>
      <c r="J624" s="364" t="s">
        <v>200</v>
      </c>
      <c r="K624" s="365" t="s">
        <v>2847</v>
      </c>
      <c r="L624" s="398" t="s">
        <v>2225</v>
      </c>
      <c r="N624" s="464">
        <f>[1]pdc2019!$N624</f>
        <v>0</v>
      </c>
      <c r="O624" s="464">
        <f>[1]pdc2019!$O624</f>
        <v>3434</v>
      </c>
      <c r="P624" s="464">
        <f>[1]pdc2019!$P624</f>
        <v>3434</v>
      </c>
      <c r="Q624" s="464">
        <f>[1]pdc2019!$V624</f>
        <v>3434</v>
      </c>
      <c r="R624" s="464">
        <f>[1]pdc2019!$AB624</f>
        <v>3434</v>
      </c>
      <c r="S624" s="464">
        <f>[1]pdc2019!$AE624</f>
        <v>3434</v>
      </c>
      <c r="T624" s="507">
        <f t="shared" si="56"/>
        <v>3434</v>
      </c>
      <c r="U624" s="505" t="str">
        <f t="shared" si="57"/>
        <v/>
      </c>
      <c r="V624" s="507">
        <f t="shared" si="54"/>
        <v>0</v>
      </c>
      <c r="W624" s="505">
        <f t="shared" si="55"/>
        <v>0</v>
      </c>
      <c r="X624" s="507">
        <f t="shared" si="58"/>
        <v>0</v>
      </c>
      <c r="Y624" s="505">
        <f t="shared" si="59"/>
        <v>0</v>
      </c>
      <c r="AA624" s="508"/>
      <c r="AB624" s="508"/>
      <c r="AC624" s="508"/>
      <c r="AD624" s="508"/>
      <c r="AE624" s="508"/>
      <c r="AF624" s="508"/>
      <c r="AG624" s="508"/>
      <c r="AH624" s="508"/>
      <c r="AI624" s="508"/>
      <c r="AJ624" s="508"/>
      <c r="AK624" s="508"/>
    </row>
    <row r="625" spans="1:37" ht="31.5">
      <c r="A625" s="381" t="s">
        <v>2318</v>
      </c>
      <c r="B625" s="412" t="s">
        <v>3146</v>
      </c>
      <c r="C625" s="413" t="s">
        <v>2605</v>
      </c>
      <c r="D625" s="413" t="s">
        <v>1538</v>
      </c>
      <c r="E625" s="366" t="s">
        <v>4269</v>
      </c>
      <c r="F625" s="366" t="s">
        <v>5450</v>
      </c>
      <c r="G625" s="363" t="s">
        <v>1167</v>
      </c>
      <c r="H625" s="363" t="s">
        <v>3087</v>
      </c>
      <c r="I625" s="414" t="s">
        <v>4226</v>
      </c>
      <c r="J625" s="364" t="s">
        <v>2848</v>
      </c>
      <c r="K625" s="365" t="s">
        <v>2849</v>
      </c>
      <c r="L625" s="398" t="s">
        <v>2225</v>
      </c>
      <c r="N625" s="464">
        <f>[1]pdc2019!$N625</f>
        <v>508074.96</v>
      </c>
      <c r="O625" s="464">
        <f>[1]pdc2019!$O625</f>
        <v>720683.41</v>
      </c>
      <c r="P625" s="464">
        <f>[1]pdc2019!$P625</f>
        <v>847078</v>
      </c>
      <c r="Q625" s="464">
        <f>[1]pdc2019!$V625</f>
        <v>847078</v>
      </c>
      <c r="R625" s="464">
        <f>[1]pdc2019!$AB625</f>
        <v>847078</v>
      </c>
      <c r="S625" s="464">
        <f>[1]pdc2019!$AE625</f>
        <v>847078</v>
      </c>
      <c r="T625" s="507">
        <f t="shared" si="56"/>
        <v>339003.04</v>
      </c>
      <c r="U625" s="505">
        <f t="shared" si="57"/>
        <v>0.66723036301572503</v>
      </c>
      <c r="V625" s="507">
        <f t="shared" si="54"/>
        <v>126394.58999999997</v>
      </c>
      <c r="W625" s="505">
        <f t="shared" si="55"/>
        <v>0.1753815728878787</v>
      </c>
      <c r="X625" s="507">
        <f t="shared" si="58"/>
        <v>0</v>
      </c>
      <c r="Y625" s="505">
        <f t="shared" si="59"/>
        <v>0</v>
      </c>
      <c r="AA625" s="508"/>
      <c r="AB625" s="508"/>
      <c r="AC625" s="508"/>
      <c r="AD625" s="508"/>
      <c r="AE625" s="508"/>
      <c r="AF625" s="508"/>
      <c r="AG625" s="508"/>
      <c r="AH625" s="508"/>
      <c r="AI625" s="508"/>
      <c r="AJ625" s="508"/>
      <c r="AK625" s="508"/>
    </row>
    <row r="626" spans="1:37" ht="31.5">
      <c r="A626" s="381" t="s">
        <v>2651</v>
      </c>
      <c r="B626" s="412" t="s">
        <v>3146</v>
      </c>
      <c r="C626" s="413" t="s">
        <v>2605</v>
      </c>
      <c r="D626" s="413" t="s">
        <v>3151</v>
      </c>
      <c r="E626" s="366" t="s">
        <v>4270</v>
      </c>
      <c r="F626" s="366" t="s">
        <v>5451</v>
      </c>
      <c r="G626" s="363" t="s">
        <v>1169</v>
      </c>
      <c r="H626" s="363" t="s">
        <v>3089</v>
      </c>
      <c r="I626" s="414" t="s">
        <v>4228</v>
      </c>
      <c r="J626" s="364" t="s">
        <v>2848</v>
      </c>
      <c r="K626" s="365" t="s">
        <v>2849</v>
      </c>
      <c r="L626" s="398" t="s">
        <v>2225</v>
      </c>
      <c r="N626" s="464">
        <f>[1]pdc2019!$N626</f>
        <v>75197.2</v>
      </c>
      <c r="O626" s="464">
        <f>[1]pdc2019!$O626</f>
        <v>93829.41</v>
      </c>
      <c r="P626" s="464">
        <f>[1]pdc2019!$P626</f>
        <v>78841</v>
      </c>
      <c r="Q626" s="464">
        <f>[1]pdc2019!$V626</f>
        <v>78841</v>
      </c>
      <c r="R626" s="464">
        <f>[1]pdc2019!$AB626</f>
        <v>78841</v>
      </c>
      <c r="S626" s="464">
        <f>[1]pdc2019!$AE626</f>
        <v>78841</v>
      </c>
      <c r="T626" s="507">
        <f t="shared" si="56"/>
        <v>3643.8000000000029</v>
      </c>
      <c r="U626" s="505">
        <f t="shared" si="57"/>
        <v>4.8456591468831328E-2</v>
      </c>
      <c r="V626" s="507">
        <f t="shared" si="54"/>
        <v>-14988.410000000003</v>
      </c>
      <c r="W626" s="505">
        <f t="shared" si="55"/>
        <v>-0.15974106626056803</v>
      </c>
      <c r="X626" s="507">
        <f t="shared" si="58"/>
        <v>0</v>
      </c>
      <c r="Y626" s="505">
        <f t="shared" si="59"/>
        <v>0</v>
      </c>
      <c r="AA626" s="508"/>
      <c r="AB626" s="508"/>
      <c r="AC626" s="508"/>
      <c r="AD626" s="508"/>
      <c r="AE626" s="508"/>
      <c r="AF626" s="508"/>
      <c r="AG626" s="508"/>
      <c r="AH626" s="508"/>
      <c r="AI626" s="508"/>
      <c r="AJ626" s="508"/>
      <c r="AK626" s="508"/>
    </row>
    <row r="627" spans="1:37" ht="31.5">
      <c r="A627" s="381" t="s">
        <v>2319</v>
      </c>
      <c r="B627" s="412" t="s">
        <v>3146</v>
      </c>
      <c r="C627" s="413" t="s">
        <v>2605</v>
      </c>
      <c r="D627" s="413" t="s">
        <v>1390</v>
      </c>
      <c r="E627" s="366" t="s">
        <v>4271</v>
      </c>
      <c r="F627" s="366" t="s">
        <v>4272</v>
      </c>
      <c r="G627" s="363" t="s">
        <v>1159</v>
      </c>
      <c r="H627" s="363" t="s">
        <v>3083</v>
      </c>
      <c r="I627" s="414" t="s">
        <v>4217</v>
      </c>
      <c r="J627" s="364" t="s">
        <v>200</v>
      </c>
      <c r="K627" s="365" t="s">
        <v>2847</v>
      </c>
      <c r="L627" s="398" t="s">
        <v>2225</v>
      </c>
      <c r="N627" s="464">
        <f>[1]pdc2019!$N627</f>
        <v>0</v>
      </c>
      <c r="O627" s="464">
        <f>[1]pdc2019!$O627</f>
        <v>940661</v>
      </c>
      <c r="P627" s="464">
        <f>[1]pdc2019!$P627</f>
        <v>0</v>
      </c>
      <c r="Q627" s="464">
        <f>[1]pdc2019!$V627</f>
        <v>0</v>
      </c>
      <c r="R627" s="464">
        <f>[1]pdc2019!$AB627</f>
        <v>0</v>
      </c>
      <c r="S627" s="464">
        <f>[1]pdc2019!$AE627</f>
        <v>0</v>
      </c>
      <c r="T627" s="507">
        <f t="shared" si="56"/>
        <v>0</v>
      </c>
      <c r="U627" s="505" t="str">
        <f t="shared" si="57"/>
        <v/>
      </c>
      <c r="V627" s="507">
        <f t="shared" si="54"/>
        <v>-940661</v>
      </c>
      <c r="W627" s="505">
        <f t="shared" si="55"/>
        <v>-1</v>
      </c>
      <c r="X627" s="507">
        <f t="shared" si="58"/>
        <v>0</v>
      </c>
      <c r="Y627" s="505" t="str">
        <f t="shared" si="59"/>
        <v/>
      </c>
      <c r="AA627" s="508"/>
      <c r="AB627" s="508"/>
      <c r="AC627" s="508"/>
      <c r="AD627" s="508"/>
      <c r="AE627" s="508"/>
      <c r="AF627" s="508"/>
      <c r="AG627" s="508"/>
      <c r="AH627" s="508"/>
      <c r="AI627" s="508"/>
      <c r="AJ627" s="508"/>
      <c r="AK627" s="508"/>
    </row>
    <row r="628" spans="1:37" ht="31.5">
      <c r="A628" s="381" t="s">
        <v>2652</v>
      </c>
      <c r="B628" s="412" t="s">
        <v>3146</v>
      </c>
      <c r="C628" s="413" t="s">
        <v>2605</v>
      </c>
      <c r="D628" s="413" t="s">
        <v>1358</v>
      </c>
      <c r="E628" s="366" t="s">
        <v>4273</v>
      </c>
      <c r="F628" s="366" t="s">
        <v>4274</v>
      </c>
      <c r="G628" s="363" t="s">
        <v>1161</v>
      </c>
      <c r="H628" s="363" t="s">
        <v>3085</v>
      </c>
      <c r="I628" s="414" t="s">
        <v>4220</v>
      </c>
      <c r="J628" s="364" t="s">
        <v>200</v>
      </c>
      <c r="K628" s="365" t="s">
        <v>2847</v>
      </c>
      <c r="L628" s="398" t="s">
        <v>2225</v>
      </c>
      <c r="N628" s="464">
        <f>[1]pdc2019!$N628</f>
        <v>0</v>
      </c>
      <c r="O628" s="464">
        <f>[1]pdc2019!$O628</f>
        <v>18966</v>
      </c>
      <c r="P628" s="464">
        <f>[1]pdc2019!$P628</f>
        <v>0</v>
      </c>
      <c r="Q628" s="464">
        <f>[1]pdc2019!$V628</f>
        <v>0</v>
      </c>
      <c r="R628" s="464">
        <f>[1]pdc2019!$AB628</f>
        <v>0</v>
      </c>
      <c r="S628" s="464">
        <f>[1]pdc2019!$AE628</f>
        <v>0</v>
      </c>
      <c r="T628" s="507">
        <f t="shared" si="56"/>
        <v>0</v>
      </c>
      <c r="U628" s="505" t="str">
        <f t="shared" si="57"/>
        <v/>
      </c>
      <c r="V628" s="507">
        <f t="shared" si="54"/>
        <v>-18966</v>
      </c>
      <c r="W628" s="505">
        <f t="shared" si="55"/>
        <v>-1</v>
      </c>
      <c r="X628" s="507">
        <f t="shared" si="58"/>
        <v>0</v>
      </c>
      <c r="Y628" s="505" t="str">
        <f t="shared" si="59"/>
        <v/>
      </c>
      <c r="AA628" s="508"/>
      <c r="AB628" s="508"/>
      <c r="AC628" s="508"/>
      <c r="AD628" s="508"/>
      <c r="AE628" s="508"/>
      <c r="AF628" s="508"/>
      <c r="AG628" s="508"/>
      <c r="AH628" s="508"/>
      <c r="AI628" s="508"/>
      <c r="AJ628" s="508"/>
      <c r="AK628" s="508"/>
    </row>
    <row r="629" spans="1:37" ht="31.5">
      <c r="A629" s="381" t="s">
        <v>2320</v>
      </c>
      <c r="B629" s="412" t="s">
        <v>3146</v>
      </c>
      <c r="C629" s="413" t="s">
        <v>2605</v>
      </c>
      <c r="D629" s="413" t="s">
        <v>1541</v>
      </c>
      <c r="E629" s="366" t="s">
        <v>4275</v>
      </c>
      <c r="F629" s="366" t="s">
        <v>4276</v>
      </c>
      <c r="G629" s="363" t="s">
        <v>1167</v>
      </c>
      <c r="H629" s="363" t="s">
        <v>3087</v>
      </c>
      <c r="I629" s="414" t="s">
        <v>4226</v>
      </c>
      <c r="J629" s="364" t="s">
        <v>2848</v>
      </c>
      <c r="K629" s="365" t="s">
        <v>2849</v>
      </c>
      <c r="L629" s="398" t="s">
        <v>2225</v>
      </c>
      <c r="N629" s="464">
        <f>[1]pdc2019!$N629</f>
        <v>55000</v>
      </c>
      <c r="O629" s="464">
        <f>[1]pdc2019!$O629</f>
        <v>41693</v>
      </c>
      <c r="P629" s="464">
        <f>[1]pdc2019!$P629</f>
        <v>40500</v>
      </c>
      <c r="Q629" s="464">
        <f>[1]pdc2019!$V629</f>
        <v>40500</v>
      </c>
      <c r="R629" s="464">
        <f>[1]pdc2019!$AB629</f>
        <v>0</v>
      </c>
      <c r="S629" s="464">
        <f>[1]pdc2019!$AE629</f>
        <v>0</v>
      </c>
      <c r="T629" s="507">
        <f t="shared" si="56"/>
        <v>-14500</v>
      </c>
      <c r="U629" s="505">
        <f t="shared" si="57"/>
        <v>-0.26363636363636361</v>
      </c>
      <c r="V629" s="507">
        <f t="shared" si="54"/>
        <v>-1193</v>
      </c>
      <c r="W629" s="505">
        <f t="shared" si="55"/>
        <v>-2.8613916005084786E-2</v>
      </c>
      <c r="X629" s="507">
        <f t="shared" si="58"/>
        <v>0</v>
      </c>
      <c r="Y629" s="505">
        <f t="shared" si="59"/>
        <v>0</v>
      </c>
      <c r="AA629" s="508"/>
      <c r="AB629" s="508"/>
      <c r="AC629" s="508"/>
      <c r="AD629" s="508"/>
      <c r="AE629" s="508"/>
      <c r="AF629" s="508"/>
      <c r="AG629" s="508"/>
      <c r="AH629" s="508"/>
      <c r="AI629" s="508"/>
      <c r="AJ629" s="508"/>
      <c r="AK629" s="508"/>
    </row>
    <row r="630" spans="1:37" ht="31.5">
      <c r="A630" s="381" t="s">
        <v>2653</v>
      </c>
      <c r="B630" s="412" t="s">
        <v>3146</v>
      </c>
      <c r="C630" s="413" t="s">
        <v>2605</v>
      </c>
      <c r="D630" s="413" t="s">
        <v>3109</v>
      </c>
      <c r="E630" s="366" t="s">
        <v>4277</v>
      </c>
      <c r="F630" s="366" t="s">
        <v>4278</v>
      </c>
      <c r="G630" s="363" t="s">
        <v>1169</v>
      </c>
      <c r="H630" s="363" t="s">
        <v>3089</v>
      </c>
      <c r="I630" s="414" t="s">
        <v>4228</v>
      </c>
      <c r="J630" s="364" t="s">
        <v>2848</v>
      </c>
      <c r="K630" s="365" t="s">
        <v>2849</v>
      </c>
      <c r="L630" s="398" t="s">
        <v>2225</v>
      </c>
      <c r="N630" s="464">
        <f>[1]pdc2019!$N630</f>
        <v>10000</v>
      </c>
      <c r="O630" s="464">
        <f>[1]pdc2019!$O630</f>
        <v>35030</v>
      </c>
      <c r="P630" s="464">
        <f>[1]pdc2019!$P630</f>
        <v>13500</v>
      </c>
      <c r="Q630" s="464">
        <f>[1]pdc2019!$V630</f>
        <v>13500</v>
      </c>
      <c r="R630" s="464">
        <f>[1]pdc2019!$AB630</f>
        <v>0</v>
      </c>
      <c r="S630" s="464">
        <f>[1]pdc2019!$AE630</f>
        <v>0</v>
      </c>
      <c r="T630" s="507">
        <f t="shared" si="56"/>
        <v>3500</v>
      </c>
      <c r="U630" s="505">
        <f t="shared" si="57"/>
        <v>0.35</v>
      </c>
      <c r="V630" s="507">
        <f t="shared" si="54"/>
        <v>-21530</v>
      </c>
      <c r="W630" s="505">
        <f t="shared" si="55"/>
        <v>-0.61461604339137876</v>
      </c>
      <c r="X630" s="507">
        <f t="shared" si="58"/>
        <v>0</v>
      </c>
      <c r="Y630" s="505">
        <f t="shared" si="59"/>
        <v>0</v>
      </c>
      <c r="AA630" s="508"/>
      <c r="AB630" s="508"/>
      <c r="AC630" s="508"/>
      <c r="AD630" s="508"/>
      <c r="AE630" s="508"/>
      <c r="AF630" s="508"/>
      <c r="AG630" s="508"/>
      <c r="AH630" s="508"/>
      <c r="AI630" s="508"/>
      <c r="AJ630" s="508"/>
      <c r="AK630" s="508"/>
    </row>
    <row r="631" spans="1:37" ht="31.5">
      <c r="A631" s="381" t="s">
        <v>2321</v>
      </c>
      <c r="B631" s="412" t="s">
        <v>3146</v>
      </c>
      <c r="C631" s="413" t="s">
        <v>2605</v>
      </c>
      <c r="D631" s="413" t="s">
        <v>2269</v>
      </c>
      <c r="E631" s="366" t="s">
        <v>4279</v>
      </c>
      <c r="F631" s="366" t="s">
        <v>4280</v>
      </c>
      <c r="G631" s="363" t="s">
        <v>4810</v>
      </c>
      <c r="H631" s="363" t="s">
        <v>4919</v>
      </c>
      <c r="I631" s="414" t="s">
        <v>4920</v>
      </c>
      <c r="J631" s="364" t="s">
        <v>2869</v>
      </c>
      <c r="K631" s="365" t="s">
        <v>2701</v>
      </c>
      <c r="L631" s="398" t="s">
        <v>199</v>
      </c>
      <c r="N631" s="464">
        <f>[1]pdc2019!$N631</f>
        <v>220160.8</v>
      </c>
      <c r="O631" s="464">
        <f>[1]pdc2019!$O631</f>
        <v>88373.84</v>
      </c>
      <c r="P631" s="464">
        <f>[1]pdc2019!$P631</f>
        <v>0</v>
      </c>
      <c r="Q631" s="464">
        <f>[1]pdc2019!$V631</f>
        <v>235340.25</v>
      </c>
      <c r="R631" s="464">
        <f>[1]pdc2019!$AB631</f>
        <v>346855.05</v>
      </c>
      <c r="S631" s="464">
        <f>[1]pdc2019!$AE631</f>
        <v>352634.26</v>
      </c>
      <c r="T631" s="507">
        <f t="shared" si="56"/>
        <v>15179.450000000012</v>
      </c>
      <c r="U631" s="505">
        <f t="shared" si="57"/>
        <v>6.8947105933481398E-2</v>
      </c>
      <c r="V631" s="507">
        <f t="shared" si="54"/>
        <v>146966.41</v>
      </c>
      <c r="W631" s="505">
        <f t="shared" si="55"/>
        <v>1.6630080802192142</v>
      </c>
      <c r="X631" s="507">
        <f t="shared" si="58"/>
        <v>235340.25</v>
      </c>
      <c r="Y631" s="505" t="str">
        <f t="shared" si="59"/>
        <v/>
      </c>
      <c r="AA631" s="508"/>
      <c r="AB631" s="508"/>
      <c r="AC631" s="508"/>
      <c r="AD631" s="508"/>
      <c r="AE631" s="508"/>
      <c r="AF631" s="508"/>
      <c r="AG631" s="508"/>
      <c r="AH631" s="508"/>
      <c r="AI631" s="508"/>
      <c r="AJ631" s="508"/>
      <c r="AK631" s="508"/>
    </row>
    <row r="632" spans="1:37" ht="31.5">
      <c r="A632" s="381" t="s">
        <v>2654</v>
      </c>
      <c r="B632" s="412" t="s">
        <v>3146</v>
      </c>
      <c r="C632" s="413" t="s">
        <v>2605</v>
      </c>
      <c r="D632" s="413" t="s">
        <v>2608</v>
      </c>
      <c r="E632" s="366" t="s">
        <v>4281</v>
      </c>
      <c r="F632" s="366" t="s">
        <v>4282</v>
      </c>
      <c r="G632" s="363" t="s">
        <v>4810</v>
      </c>
      <c r="H632" s="363" t="s">
        <v>4919</v>
      </c>
      <c r="I632" s="414" t="s">
        <v>4920</v>
      </c>
      <c r="J632" s="364" t="s">
        <v>2869</v>
      </c>
      <c r="K632" s="365" t="s">
        <v>2701</v>
      </c>
      <c r="L632" s="398" t="s">
        <v>199</v>
      </c>
      <c r="N632" s="464">
        <f>[1]pdc2019!$N632</f>
        <v>2013.92</v>
      </c>
      <c r="O632" s="464">
        <f>[1]pdc2019!$O632</f>
        <v>911.6</v>
      </c>
      <c r="P632" s="464">
        <f>[1]pdc2019!$P632</f>
        <v>0</v>
      </c>
      <c r="Q632" s="464">
        <f>[1]pdc2019!$V632</f>
        <v>1820.81</v>
      </c>
      <c r="R632" s="464">
        <f>[1]pdc2019!$AB632</f>
        <v>2683.59</v>
      </c>
      <c r="S632" s="464">
        <f>[1]pdc2019!$AE632</f>
        <v>2728.3</v>
      </c>
      <c r="T632" s="507">
        <f t="shared" si="56"/>
        <v>-193.11000000000013</v>
      </c>
      <c r="U632" s="505">
        <f t="shared" si="57"/>
        <v>-9.588762214983719E-2</v>
      </c>
      <c r="V632" s="507">
        <f t="shared" si="54"/>
        <v>909.20999999999992</v>
      </c>
      <c r="W632" s="505">
        <f t="shared" si="55"/>
        <v>0.997378236068451</v>
      </c>
      <c r="X632" s="507">
        <f t="shared" si="58"/>
        <v>1820.81</v>
      </c>
      <c r="Y632" s="505" t="str">
        <f t="shared" si="59"/>
        <v/>
      </c>
      <c r="AA632" s="508"/>
      <c r="AB632" s="508"/>
      <c r="AC632" s="508"/>
      <c r="AD632" s="508"/>
      <c r="AE632" s="508"/>
      <c r="AF632" s="508"/>
      <c r="AG632" s="508"/>
      <c r="AH632" s="508"/>
      <c r="AI632" s="508"/>
      <c r="AJ632" s="508"/>
      <c r="AK632" s="508"/>
    </row>
    <row r="633" spans="1:37" ht="31.5">
      <c r="A633" s="381" t="s">
        <v>2322</v>
      </c>
      <c r="B633" s="412" t="s">
        <v>3146</v>
      </c>
      <c r="C633" s="413" t="s">
        <v>2605</v>
      </c>
      <c r="D633" s="413" t="s">
        <v>80</v>
      </c>
      <c r="E633" s="366" t="s">
        <v>4283</v>
      </c>
      <c r="F633" s="366" t="s">
        <v>5452</v>
      </c>
      <c r="G633" s="363" t="s">
        <v>4810</v>
      </c>
      <c r="H633" s="363" t="s">
        <v>4919</v>
      </c>
      <c r="I633" s="414" t="s">
        <v>4920</v>
      </c>
      <c r="J633" s="364" t="s">
        <v>2869</v>
      </c>
      <c r="K633" s="365" t="s">
        <v>2701</v>
      </c>
      <c r="L633" s="398" t="s">
        <v>199</v>
      </c>
      <c r="N633" s="464">
        <f>[1]pdc2019!$N633</f>
        <v>1362380.15</v>
      </c>
      <c r="O633" s="464">
        <f>[1]pdc2019!$O633</f>
        <v>553916.06000000006</v>
      </c>
      <c r="P633" s="464">
        <f>[1]pdc2019!$P633</f>
        <v>0</v>
      </c>
      <c r="Q633" s="464">
        <f>[1]pdc2019!$V633</f>
        <v>1252573.69</v>
      </c>
      <c r="R633" s="464">
        <f>[1]pdc2019!$AB633</f>
        <v>1846099.47</v>
      </c>
      <c r="S633" s="464">
        <f>[1]pdc2019!$AE633</f>
        <v>1876858.72</v>
      </c>
      <c r="T633" s="507">
        <f t="shared" si="56"/>
        <v>-109806.45999999996</v>
      </c>
      <c r="U633" s="505">
        <f t="shared" si="57"/>
        <v>-8.0598987000801481E-2</v>
      </c>
      <c r="V633" s="507">
        <f t="shared" si="54"/>
        <v>698657.62999999989</v>
      </c>
      <c r="W633" s="505">
        <f t="shared" si="55"/>
        <v>1.2613059639397346</v>
      </c>
      <c r="X633" s="507">
        <f t="shared" si="58"/>
        <v>1252573.69</v>
      </c>
      <c r="Y633" s="505" t="str">
        <f t="shared" si="59"/>
        <v/>
      </c>
      <c r="AA633" s="508"/>
      <c r="AB633" s="508"/>
      <c r="AC633" s="508"/>
      <c r="AD633" s="508"/>
      <c r="AE633" s="508"/>
      <c r="AF633" s="508"/>
      <c r="AG633" s="508"/>
      <c r="AH633" s="508"/>
      <c r="AI633" s="508"/>
      <c r="AJ633" s="508"/>
      <c r="AK633" s="508"/>
    </row>
    <row r="634" spans="1:37" ht="31.5">
      <c r="A634" s="381" t="s">
        <v>2655</v>
      </c>
      <c r="B634" s="412" t="s">
        <v>3146</v>
      </c>
      <c r="C634" s="413" t="s">
        <v>2605</v>
      </c>
      <c r="D634" s="413" t="s">
        <v>3366</v>
      </c>
      <c r="E634" s="366" t="s">
        <v>4284</v>
      </c>
      <c r="F634" s="366" t="s">
        <v>5453</v>
      </c>
      <c r="G634" s="363" t="s">
        <v>4810</v>
      </c>
      <c r="H634" s="363" t="s">
        <v>4919</v>
      </c>
      <c r="I634" s="414" t="s">
        <v>4920</v>
      </c>
      <c r="J634" s="364" t="s">
        <v>2869</v>
      </c>
      <c r="K634" s="365" t="s">
        <v>2701</v>
      </c>
      <c r="L634" s="398" t="s">
        <v>199</v>
      </c>
      <c r="N634" s="464">
        <f>[1]pdc2019!$N634</f>
        <v>19580.490000000002</v>
      </c>
      <c r="O634" s="464">
        <f>[1]pdc2019!$O634</f>
        <v>7335.69</v>
      </c>
      <c r="P634" s="464">
        <f>[1]pdc2019!$P634</f>
        <v>0</v>
      </c>
      <c r="Q634" s="464">
        <f>[1]pdc2019!$V634</f>
        <v>14912.33</v>
      </c>
      <c r="R634" s="464">
        <f>[1]pdc2019!$AB634</f>
        <v>21978.46</v>
      </c>
      <c r="S634" s="464">
        <f>[1]pdc2019!$AE634</f>
        <v>22344.66</v>
      </c>
      <c r="T634" s="507">
        <f t="shared" si="56"/>
        <v>-4668.1600000000017</v>
      </c>
      <c r="U634" s="505">
        <f t="shared" si="57"/>
        <v>-0.23840874257998657</v>
      </c>
      <c r="V634" s="507">
        <f t="shared" si="54"/>
        <v>7576.64</v>
      </c>
      <c r="W634" s="505">
        <f t="shared" si="55"/>
        <v>1.0328462625874322</v>
      </c>
      <c r="X634" s="507">
        <f t="shared" si="58"/>
        <v>14912.33</v>
      </c>
      <c r="Y634" s="505" t="str">
        <f t="shared" si="59"/>
        <v/>
      </c>
      <c r="AA634" s="508"/>
      <c r="AB634" s="508"/>
      <c r="AC634" s="508"/>
      <c r="AD634" s="508"/>
      <c r="AE634" s="508"/>
      <c r="AF634" s="508"/>
      <c r="AG634" s="508"/>
      <c r="AH634" s="508"/>
      <c r="AI634" s="508"/>
      <c r="AJ634" s="508"/>
      <c r="AK634" s="508"/>
    </row>
    <row r="635" spans="1:37" ht="21">
      <c r="A635" s="399" t="s">
        <v>2323</v>
      </c>
      <c r="B635" s="400" t="s">
        <v>2324</v>
      </c>
      <c r="C635" s="401" t="s">
        <v>3139</v>
      </c>
      <c r="D635" s="401" t="s">
        <v>3140</v>
      </c>
      <c r="E635" s="358" t="s">
        <v>2326</v>
      </c>
      <c r="F635" s="358" t="s">
        <v>2325</v>
      </c>
      <c r="G635" s="359"/>
      <c r="H635" s="359"/>
      <c r="I635" s="402"/>
      <c r="J635" s="360"/>
      <c r="K635" s="361"/>
      <c r="L635" s="403"/>
      <c r="N635" s="464">
        <f>[1]pdc2019!$N635</f>
        <v>0</v>
      </c>
      <c r="O635" s="464">
        <f>[1]pdc2019!$O635</f>
        <v>0</v>
      </c>
      <c r="P635" s="464">
        <f>[1]pdc2019!$P635</f>
        <v>0</v>
      </c>
      <c r="Q635" s="464">
        <f>[1]pdc2019!$V635</f>
        <v>0</v>
      </c>
      <c r="R635" s="464">
        <f>[1]pdc2019!$AB635</f>
        <v>0</v>
      </c>
      <c r="S635" s="464">
        <f>[1]pdc2019!$AE635</f>
        <v>0</v>
      </c>
      <c r="T635" s="507">
        <f t="shared" si="56"/>
        <v>0</v>
      </c>
      <c r="U635" s="505" t="str">
        <f t="shared" si="57"/>
        <v/>
      </c>
      <c r="V635" s="507">
        <f t="shared" si="54"/>
        <v>0</v>
      </c>
      <c r="W635" s="505" t="str">
        <f t="shared" si="55"/>
        <v/>
      </c>
      <c r="X635" s="507">
        <f t="shared" si="58"/>
        <v>0</v>
      </c>
      <c r="Y635" s="505" t="str">
        <f t="shared" si="59"/>
        <v/>
      </c>
      <c r="AA635" s="508"/>
      <c r="AB635" s="508"/>
      <c r="AC635" s="508"/>
      <c r="AD635" s="508"/>
      <c r="AE635" s="508"/>
      <c r="AF635" s="508"/>
      <c r="AG635" s="508"/>
      <c r="AH635" s="508"/>
      <c r="AI635" s="508"/>
      <c r="AJ635" s="508"/>
      <c r="AK635" s="508"/>
    </row>
    <row r="636" spans="1:37" ht="31.5">
      <c r="A636" s="404" t="s">
        <v>2327</v>
      </c>
      <c r="B636" s="405" t="s">
        <v>2324</v>
      </c>
      <c r="C636" s="406" t="s">
        <v>3141</v>
      </c>
      <c r="D636" s="406" t="s">
        <v>3140</v>
      </c>
      <c r="E636" s="362" t="s">
        <v>2656</v>
      </c>
      <c r="F636" s="362" t="s">
        <v>5227</v>
      </c>
      <c r="G636" s="363"/>
      <c r="H636" s="363"/>
      <c r="I636" s="414"/>
      <c r="J636" s="364"/>
      <c r="K636" s="365"/>
      <c r="N636" s="464">
        <f>[1]pdc2019!$N636</f>
        <v>0</v>
      </c>
      <c r="O636" s="464">
        <f>[1]pdc2019!$O636</f>
        <v>0</v>
      </c>
      <c r="P636" s="464">
        <f>[1]pdc2019!$P636</f>
        <v>0</v>
      </c>
      <c r="Q636" s="464">
        <f>[1]pdc2019!$V636</f>
        <v>0</v>
      </c>
      <c r="R636" s="464">
        <f>[1]pdc2019!$AB636</f>
        <v>0</v>
      </c>
      <c r="S636" s="464">
        <f>[1]pdc2019!$AE636</f>
        <v>0</v>
      </c>
      <c r="T636" s="507">
        <f t="shared" si="56"/>
        <v>0</v>
      </c>
      <c r="U636" s="505" t="str">
        <f t="shared" si="57"/>
        <v/>
      </c>
      <c r="V636" s="507">
        <f t="shared" si="54"/>
        <v>0</v>
      </c>
      <c r="W636" s="505" t="str">
        <f t="shared" si="55"/>
        <v/>
      </c>
      <c r="X636" s="507">
        <f t="shared" si="58"/>
        <v>0</v>
      </c>
      <c r="Y636" s="505" t="str">
        <f t="shared" si="59"/>
        <v/>
      </c>
      <c r="AA636" s="508"/>
      <c r="AB636" s="508"/>
      <c r="AC636" s="508"/>
      <c r="AD636" s="508"/>
      <c r="AE636" s="508"/>
      <c r="AF636" s="508"/>
      <c r="AG636" s="508"/>
      <c r="AH636" s="508"/>
      <c r="AI636" s="508"/>
      <c r="AJ636" s="508"/>
      <c r="AK636" s="508"/>
    </row>
    <row r="637" spans="1:37" ht="31.5">
      <c r="A637" s="381" t="s">
        <v>2657</v>
      </c>
      <c r="B637" s="412" t="s">
        <v>2324</v>
      </c>
      <c r="C637" s="413" t="s">
        <v>3141</v>
      </c>
      <c r="D637" s="413" t="s">
        <v>3058</v>
      </c>
      <c r="E637" s="366" t="s">
        <v>5454</v>
      </c>
      <c r="F637" s="366" t="s">
        <v>2658</v>
      </c>
      <c r="G637" s="363" t="s">
        <v>654</v>
      </c>
      <c r="H637" s="363" t="s">
        <v>2659</v>
      </c>
      <c r="I637" s="414" t="s">
        <v>2660</v>
      </c>
      <c r="J637" s="364" t="s">
        <v>3553</v>
      </c>
      <c r="K637" s="365" t="s">
        <v>2329</v>
      </c>
      <c r="L637" s="398" t="s">
        <v>2225</v>
      </c>
      <c r="N637" s="464">
        <f>[1]pdc2019!$N637</f>
        <v>0</v>
      </c>
      <c r="O637" s="464">
        <f>[1]pdc2019!$O637</f>
        <v>0</v>
      </c>
      <c r="P637" s="464">
        <f>[1]pdc2019!$P637</f>
        <v>0</v>
      </c>
      <c r="Q637" s="464">
        <f>[1]pdc2019!$V637</f>
        <v>0</v>
      </c>
      <c r="R637" s="464">
        <f>[1]pdc2019!$AB637</f>
        <v>0</v>
      </c>
      <c r="S637" s="464">
        <f>[1]pdc2019!$AE637</f>
        <v>0</v>
      </c>
      <c r="T637" s="507">
        <f t="shared" si="56"/>
        <v>0</v>
      </c>
      <c r="U637" s="505" t="str">
        <f t="shared" si="57"/>
        <v/>
      </c>
      <c r="V637" s="507">
        <f t="shared" si="54"/>
        <v>0</v>
      </c>
      <c r="W637" s="505" t="str">
        <f t="shared" si="55"/>
        <v/>
      </c>
      <c r="X637" s="507">
        <f t="shared" si="58"/>
        <v>0</v>
      </c>
      <c r="Y637" s="505" t="str">
        <f t="shared" si="59"/>
        <v/>
      </c>
      <c r="AA637" s="508"/>
      <c r="AB637" s="508"/>
      <c r="AC637" s="508"/>
      <c r="AD637" s="508"/>
      <c r="AE637" s="508"/>
      <c r="AF637" s="508"/>
      <c r="AG637" s="508"/>
      <c r="AH637" s="508"/>
      <c r="AI637" s="508"/>
      <c r="AJ637" s="508"/>
      <c r="AK637" s="508"/>
    </row>
    <row r="638" spans="1:37" ht="31.5">
      <c r="A638" s="381" t="s">
        <v>2328</v>
      </c>
      <c r="B638" s="412" t="s">
        <v>2324</v>
      </c>
      <c r="C638" s="413" t="s">
        <v>3141</v>
      </c>
      <c r="D638" s="413" t="s">
        <v>3138</v>
      </c>
      <c r="E638" s="366" t="s">
        <v>5455</v>
      </c>
      <c r="F638" s="366" t="s">
        <v>2661</v>
      </c>
      <c r="G638" s="363" t="s">
        <v>656</v>
      </c>
      <c r="H638" s="363" t="s">
        <v>2662</v>
      </c>
      <c r="I638" s="414" t="s">
        <v>2663</v>
      </c>
      <c r="J638" s="364" t="s">
        <v>3553</v>
      </c>
      <c r="K638" s="365" t="s">
        <v>2329</v>
      </c>
      <c r="L638" s="398" t="s">
        <v>2225</v>
      </c>
      <c r="N638" s="464">
        <f>[1]pdc2019!$N638</f>
        <v>3015474.24</v>
      </c>
      <c r="O638" s="464">
        <f>[1]pdc2019!$O638</f>
        <v>3356930.13</v>
      </c>
      <c r="P638" s="464">
        <f>[1]pdc2019!$P638</f>
        <v>3132049.91</v>
      </c>
      <c r="Q638" s="464">
        <f>[1]pdc2019!$V638</f>
        <v>3220690.19</v>
      </c>
      <c r="R638" s="464">
        <f>[1]pdc2019!$AB638</f>
        <v>3356930</v>
      </c>
      <c r="S638" s="464">
        <f>[1]pdc2019!$AE638</f>
        <v>3356930</v>
      </c>
      <c r="T638" s="507">
        <f t="shared" si="56"/>
        <v>205215.94999999972</v>
      </c>
      <c r="U638" s="505">
        <f t="shared" si="57"/>
        <v>6.8054287208900083E-2</v>
      </c>
      <c r="V638" s="507">
        <f t="shared" si="54"/>
        <v>-136239.93999999994</v>
      </c>
      <c r="W638" s="505">
        <f t="shared" si="55"/>
        <v>-4.058468145716216E-2</v>
      </c>
      <c r="X638" s="507">
        <f t="shared" si="58"/>
        <v>88640.279999999795</v>
      </c>
      <c r="Y638" s="505">
        <f t="shared" si="59"/>
        <v>2.8301043261472099E-2</v>
      </c>
      <c r="AA638" s="508"/>
      <c r="AB638" s="508"/>
      <c r="AC638" s="508"/>
      <c r="AD638" s="508"/>
      <c r="AE638" s="508"/>
      <c r="AF638" s="508"/>
      <c r="AG638" s="508"/>
      <c r="AH638" s="508"/>
      <c r="AI638" s="508"/>
      <c r="AJ638" s="508"/>
      <c r="AK638" s="508"/>
    </row>
    <row r="639" spans="1:37" ht="42">
      <c r="A639" s="381" t="s">
        <v>2664</v>
      </c>
      <c r="B639" s="412" t="s">
        <v>2324</v>
      </c>
      <c r="C639" s="413" t="s">
        <v>3141</v>
      </c>
      <c r="D639" s="413" t="s">
        <v>3148</v>
      </c>
      <c r="E639" s="366" t="s">
        <v>5456</v>
      </c>
      <c r="F639" s="366" t="s">
        <v>2665</v>
      </c>
      <c r="G639" s="363" t="s">
        <v>321</v>
      </c>
      <c r="H639" s="363" t="s">
        <v>2666</v>
      </c>
      <c r="I639" s="414" t="s">
        <v>2667</v>
      </c>
      <c r="J639" s="364" t="s">
        <v>3553</v>
      </c>
      <c r="K639" s="365" t="s">
        <v>2329</v>
      </c>
      <c r="L639" s="398" t="s">
        <v>2225</v>
      </c>
      <c r="N639" s="464">
        <f>[1]pdc2019!$N639</f>
        <v>178218.96</v>
      </c>
      <c r="O639" s="464">
        <f>[1]pdc2019!$O639</f>
        <v>71183</v>
      </c>
      <c r="P639" s="464">
        <f>[1]pdc2019!$P639</f>
        <v>16472</v>
      </c>
      <c r="Q639" s="464">
        <f>[1]pdc2019!$V639</f>
        <v>16472</v>
      </c>
      <c r="R639" s="464">
        <f>[1]pdc2019!$AB639</f>
        <v>16472</v>
      </c>
      <c r="S639" s="464">
        <f>[1]pdc2019!$AE639</f>
        <v>16472</v>
      </c>
      <c r="T639" s="507">
        <f t="shared" si="56"/>
        <v>-161746.96</v>
      </c>
      <c r="U639" s="505">
        <f t="shared" si="57"/>
        <v>-0.90757436806948033</v>
      </c>
      <c r="V639" s="507">
        <f t="shared" si="54"/>
        <v>-54711</v>
      </c>
      <c r="W639" s="505">
        <f t="shared" si="55"/>
        <v>-0.76859643454195525</v>
      </c>
      <c r="X639" s="507">
        <f t="shared" si="58"/>
        <v>0</v>
      </c>
      <c r="Y639" s="505">
        <f t="shared" si="59"/>
        <v>0</v>
      </c>
      <c r="AA639" s="508"/>
      <c r="AB639" s="508"/>
      <c r="AC639" s="508"/>
      <c r="AD639" s="508"/>
      <c r="AE639" s="508"/>
      <c r="AF639" s="508"/>
      <c r="AG639" s="508"/>
      <c r="AH639" s="508"/>
      <c r="AI639" s="508"/>
      <c r="AJ639" s="508"/>
      <c r="AK639" s="508"/>
    </row>
    <row r="640" spans="1:37" ht="21">
      <c r="A640" s="381" t="s">
        <v>2668</v>
      </c>
      <c r="B640" s="412" t="s">
        <v>2324</v>
      </c>
      <c r="C640" s="413" t="s">
        <v>3141</v>
      </c>
      <c r="D640" s="413" t="s">
        <v>1390</v>
      </c>
      <c r="E640" s="366" t="s">
        <v>5457</v>
      </c>
      <c r="F640" s="366" t="s">
        <v>3470</v>
      </c>
      <c r="G640" s="363" t="s">
        <v>325</v>
      </c>
      <c r="H640" s="363" t="s">
        <v>3471</v>
      </c>
      <c r="I640" s="414" t="s">
        <v>3472</v>
      </c>
      <c r="J640" s="364" t="s">
        <v>3553</v>
      </c>
      <c r="K640" s="365" t="s">
        <v>2329</v>
      </c>
      <c r="L640" s="398" t="s">
        <v>2225</v>
      </c>
      <c r="N640" s="464">
        <f>[1]pdc2019!$N640</f>
        <v>7157.8</v>
      </c>
      <c r="O640" s="464">
        <f>[1]pdc2019!$O640</f>
        <v>6364</v>
      </c>
      <c r="P640" s="464">
        <f>[1]pdc2019!$P640</f>
        <v>19362</v>
      </c>
      <c r="Q640" s="464">
        <f>[1]pdc2019!$V640</f>
        <v>19362</v>
      </c>
      <c r="R640" s="464">
        <f>[1]pdc2019!$AB640</f>
        <v>19362</v>
      </c>
      <c r="S640" s="464">
        <f>[1]pdc2019!$AE640</f>
        <v>19362</v>
      </c>
      <c r="T640" s="507">
        <f t="shared" si="56"/>
        <v>12204.2</v>
      </c>
      <c r="U640" s="505">
        <f t="shared" si="57"/>
        <v>1.7050210958674454</v>
      </c>
      <c r="V640" s="507">
        <f t="shared" si="54"/>
        <v>12998</v>
      </c>
      <c r="W640" s="505">
        <f t="shared" si="55"/>
        <v>2.0424261470773097</v>
      </c>
      <c r="X640" s="507">
        <f t="shared" si="58"/>
        <v>0</v>
      </c>
      <c r="Y640" s="505">
        <f t="shared" si="59"/>
        <v>0</v>
      </c>
      <c r="AA640" s="508"/>
      <c r="AB640" s="508"/>
      <c r="AC640" s="508"/>
      <c r="AD640" s="508"/>
      <c r="AE640" s="508"/>
      <c r="AF640" s="508"/>
      <c r="AG640" s="508"/>
      <c r="AH640" s="508"/>
      <c r="AI640" s="508"/>
      <c r="AJ640" s="508"/>
      <c r="AK640" s="508"/>
    </row>
    <row r="641" spans="1:37" ht="31.5">
      <c r="A641" s="381" t="s">
        <v>3473</v>
      </c>
      <c r="B641" s="412" t="s">
        <v>2324</v>
      </c>
      <c r="C641" s="413" t="s">
        <v>3141</v>
      </c>
      <c r="D641" s="413" t="s">
        <v>1391</v>
      </c>
      <c r="E641" s="366" t="s">
        <v>5458</v>
      </c>
      <c r="F641" s="366" t="s">
        <v>3474</v>
      </c>
      <c r="G641" s="363" t="s">
        <v>1340</v>
      </c>
      <c r="H641" s="363" t="s">
        <v>4864</v>
      </c>
      <c r="I641" s="414" t="s">
        <v>3421</v>
      </c>
      <c r="J641" s="364" t="s">
        <v>2582</v>
      </c>
      <c r="K641" s="365" t="s">
        <v>3532</v>
      </c>
      <c r="L641" s="398" t="s">
        <v>2225</v>
      </c>
      <c r="N641" s="464">
        <f>[1]pdc2019!$N641</f>
        <v>767579.86</v>
      </c>
      <c r="O641" s="464">
        <f>[1]pdc2019!$O641</f>
        <v>1000000</v>
      </c>
      <c r="P641" s="464">
        <f>[1]pdc2019!$P641</f>
        <v>1133998</v>
      </c>
      <c r="Q641" s="464">
        <f>[1]pdc2019!$V641</f>
        <v>1133998</v>
      </c>
      <c r="R641" s="464">
        <f>[1]pdc2019!$AB641</f>
        <v>1133998</v>
      </c>
      <c r="S641" s="464">
        <f>[1]pdc2019!$AE641</f>
        <v>1133998</v>
      </c>
      <c r="T641" s="507">
        <f t="shared" si="56"/>
        <v>366418.14</v>
      </c>
      <c r="U641" s="505">
        <f t="shared" si="57"/>
        <v>0.47736810082536563</v>
      </c>
      <c r="V641" s="507">
        <f t="shared" si="54"/>
        <v>133998</v>
      </c>
      <c r="W641" s="505">
        <f t="shared" si="55"/>
        <v>0.13399800000000001</v>
      </c>
      <c r="X641" s="507">
        <f t="shared" si="58"/>
        <v>0</v>
      </c>
      <c r="Y641" s="505">
        <f t="shared" si="59"/>
        <v>0</v>
      </c>
      <c r="AA641" s="508"/>
      <c r="AB641" s="508"/>
      <c r="AC641" s="508"/>
      <c r="AD641" s="508"/>
      <c r="AE641" s="508"/>
      <c r="AF641" s="508"/>
      <c r="AG641" s="508"/>
      <c r="AH641" s="508"/>
      <c r="AI641" s="508"/>
      <c r="AJ641" s="508"/>
      <c r="AK641" s="508"/>
    </row>
    <row r="642" spans="1:37" ht="42">
      <c r="A642" s="381" t="s">
        <v>5985</v>
      </c>
      <c r="B642" s="412" t="s">
        <v>2324</v>
      </c>
      <c r="C642" s="413" t="s">
        <v>3141</v>
      </c>
      <c r="D642" s="413" t="s">
        <v>2269</v>
      </c>
      <c r="E642" s="366" t="s">
        <v>5986</v>
      </c>
      <c r="F642" s="366" t="s">
        <v>5987</v>
      </c>
      <c r="G642" s="363" t="s">
        <v>1300</v>
      </c>
      <c r="H642" s="363" t="s">
        <v>3395</v>
      </c>
      <c r="I642" s="414" t="s">
        <v>3396</v>
      </c>
      <c r="J642" s="364" t="s">
        <v>3558</v>
      </c>
      <c r="K642" s="365" t="s">
        <v>2828</v>
      </c>
      <c r="L642" s="398" t="s">
        <v>1934</v>
      </c>
      <c r="N642" s="464">
        <f>[1]pdc2019!$N642</f>
        <v>338784.57</v>
      </c>
      <c r="O642" s="464">
        <f>[1]pdc2019!$O642</f>
        <v>350000</v>
      </c>
      <c r="P642" s="464">
        <f>[1]pdc2019!$P642</f>
        <v>547919</v>
      </c>
      <c r="Q642" s="464">
        <f>[1]pdc2019!$V642</f>
        <v>547919</v>
      </c>
      <c r="R642" s="464">
        <f>[1]pdc2019!$AB642</f>
        <v>547919</v>
      </c>
      <c r="S642" s="464">
        <f>[1]pdc2019!$AE642</f>
        <v>547919</v>
      </c>
      <c r="T642" s="507">
        <f t="shared" si="56"/>
        <v>209134.43</v>
      </c>
      <c r="U642" s="505">
        <f t="shared" si="57"/>
        <v>0.61730801376225597</v>
      </c>
      <c r="V642" s="507">
        <f t="shared" si="54"/>
        <v>197919</v>
      </c>
      <c r="W642" s="505">
        <f t="shared" si="55"/>
        <v>0.56548285714285718</v>
      </c>
      <c r="X642" s="507">
        <f t="shared" si="58"/>
        <v>0</v>
      </c>
      <c r="Y642" s="505">
        <f t="shared" si="59"/>
        <v>0</v>
      </c>
      <c r="AA642" s="508"/>
      <c r="AB642" s="508"/>
      <c r="AC642" s="508"/>
      <c r="AD642" s="508"/>
      <c r="AE642" s="508"/>
      <c r="AF642" s="508"/>
      <c r="AG642" s="508"/>
      <c r="AH642" s="508"/>
      <c r="AI642" s="508"/>
      <c r="AJ642" s="508"/>
      <c r="AK642" s="508"/>
    </row>
    <row r="643" spans="1:37" ht="21">
      <c r="A643" s="404" t="s">
        <v>2330</v>
      </c>
      <c r="B643" s="405" t="s">
        <v>2324</v>
      </c>
      <c r="C643" s="406" t="s">
        <v>2728</v>
      </c>
      <c r="D643" s="406" t="s">
        <v>3140</v>
      </c>
      <c r="E643" s="362" t="s">
        <v>2332</v>
      </c>
      <c r="F643" s="362" t="s">
        <v>2331</v>
      </c>
      <c r="G643" s="363"/>
      <c r="H643" s="363"/>
      <c r="I643" s="414"/>
      <c r="J643" s="364"/>
      <c r="K643" s="365"/>
      <c r="N643" s="464">
        <f>[1]pdc2019!$N643</f>
        <v>0</v>
      </c>
      <c r="O643" s="464">
        <f>[1]pdc2019!$O643</f>
        <v>0</v>
      </c>
      <c r="P643" s="464">
        <f>[1]pdc2019!$P643</f>
        <v>0</v>
      </c>
      <c r="Q643" s="464">
        <f>[1]pdc2019!$V643</f>
        <v>0</v>
      </c>
      <c r="R643" s="464">
        <f>[1]pdc2019!$AB643</f>
        <v>0</v>
      </c>
      <c r="S643" s="464">
        <f>[1]pdc2019!$AE643</f>
        <v>0</v>
      </c>
      <c r="T643" s="507">
        <f t="shared" si="56"/>
        <v>0</v>
      </c>
      <c r="U643" s="505" t="str">
        <f t="shared" si="57"/>
        <v/>
      </c>
      <c r="V643" s="507">
        <f t="shared" si="54"/>
        <v>0</v>
      </c>
      <c r="W643" s="505" t="str">
        <f t="shared" si="55"/>
        <v/>
      </c>
      <c r="X643" s="507">
        <f t="shared" si="58"/>
        <v>0</v>
      </c>
      <c r="Y643" s="505" t="str">
        <f t="shared" si="59"/>
        <v/>
      </c>
      <c r="AA643" s="508"/>
      <c r="AB643" s="508"/>
      <c r="AC643" s="508"/>
      <c r="AD643" s="508"/>
      <c r="AE643" s="508"/>
      <c r="AF643" s="508"/>
      <c r="AG643" s="508"/>
      <c r="AH643" s="508"/>
      <c r="AI643" s="508"/>
      <c r="AJ643" s="508"/>
      <c r="AK643" s="508"/>
    </row>
    <row r="644" spans="1:37" ht="21">
      <c r="A644" s="381" t="s">
        <v>2333</v>
      </c>
      <c r="B644" s="412" t="s">
        <v>2324</v>
      </c>
      <c r="C644" s="413" t="s">
        <v>2728</v>
      </c>
      <c r="D644" s="413" t="s">
        <v>3138</v>
      </c>
      <c r="E644" s="366" t="s">
        <v>5459</v>
      </c>
      <c r="F644" s="366" t="s">
        <v>5228</v>
      </c>
      <c r="G644" s="363" t="s">
        <v>567</v>
      </c>
      <c r="H644" s="363" t="s">
        <v>3696</v>
      </c>
      <c r="I644" s="414" t="s">
        <v>3979</v>
      </c>
      <c r="J644" s="364" t="s">
        <v>996</v>
      </c>
      <c r="K644" s="365" t="s">
        <v>2844</v>
      </c>
      <c r="L644" s="398" t="s">
        <v>2225</v>
      </c>
      <c r="N644" s="464">
        <f>[1]pdc2019!$N644</f>
        <v>12125576.040000001</v>
      </c>
      <c r="O644" s="464">
        <f>[1]pdc2019!$O644</f>
        <v>9309988</v>
      </c>
      <c r="P644" s="464">
        <f>[1]pdc2019!$P644</f>
        <v>12261827</v>
      </c>
      <c r="Q644" s="464">
        <f>[1]pdc2019!$V644</f>
        <v>12261827</v>
      </c>
      <c r="R644" s="464">
        <f>[1]pdc2019!$AB644</f>
        <v>12261827</v>
      </c>
      <c r="S644" s="464">
        <f>[1]pdc2019!$AE644</f>
        <v>12261827</v>
      </c>
      <c r="T644" s="507">
        <f t="shared" si="56"/>
        <v>136250.95999999903</v>
      </c>
      <c r="U644" s="505">
        <f t="shared" si="57"/>
        <v>1.1236658741038996E-2</v>
      </c>
      <c r="V644" s="507">
        <f t="shared" si="54"/>
        <v>2951839</v>
      </c>
      <c r="W644" s="505">
        <f t="shared" si="55"/>
        <v>0.31706152575062396</v>
      </c>
      <c r="X644" s="507">
        <f t="shared" si="58"/>
        <v>0</v>
      </c>
      <c r="Y644" s="505">
        <f t="shared" si="59"/>
        <v>0</v>
      </c>
      <c r="AA644" s="508"/>
      <c r="AB644" s="508"/>
      <c r="AC644" s="508"/>
      <c r="AD644" s="508"/>
      <c r="AE644" s="508"/>
      <c r="AF644" s="508"/>
      <c r="AG644" s="508"/>
      <c r="AH644" s="508"/>
      <c r="AI644" s="508"/>
      <c r="AJ644" s="508"/>
      <c r="AK644" s="508"/>
    </row>
    <row r="645" spans="1:37" ht="21">
      <c r="A645" s="381" t="s">
        <v>2334</v>
      </c>
      <c r="B645" s="412" t="s">
        <v>2324</v>
      </c>
      <c r="C645" s="413" t="s">
        <v>2728</v>
      </c>
      <c r="D645" s="413" t="s">
        <v>2794</v>
      </c>
      <c r="E645" s="366" t="s">
        <v>5460</v>
      </c>
      <c r="F645" s="366" t="s">
        <v>5461</v>
      </c>
      <c r="G645" s="363" t="s">
        <v>575</v>
      </c>
      <c r="H645" s="363" t="s">
        <v>3700</v>
      </c>
      <c r="I645" s="414" t="s">
        <v>3989</v>
      </c>
      <c r="J645" s="364" t="s">
        <v>1019</v>
      </c>
      <c r="K645" s="365" t="s">
        <v>2845</v>
      </c>
      <c r="L645" s="398" t="s">
        <v>2225</v>
      </c>
      <c r="N645" s="464">
        <f>[1]pdc2019!$N645</f>
        <v>319758.92</v>
      </c>
      <c r="O645" s="464">
        <f>[1]pdc2019!$O645</f>
        <v>115368</v>
      </c>
      <c r="P645" s="464">
        <f>[1]pdc2019!$P645</f>
        <v>425621</v>
      </c>
      <c r="Q645" s="464">
        <f>[1]pdc2019!$V645</f>
        <v>425621</v>
      </c>
      <c r="R645" s="464">
        <f>[1]pdc2019!$AB645</f>
        <v>425621</v>
      </c>
      <c r="S645" s="464">
        <f>[1]pdc2019!$AE645</f>
        <v>425621</v>
      </c>
      <c r="T645" s="507">
        <f t="shared" si="56"/>
        <v>105862.08000000002</v>
      </c>
      <c r="U645" s="505">
        <f t="shared" si="57"/>
        <v>0.33106841866991554</v>
      </c>
      <c r="V645" s="507">
        <f t="shared" si="54"/>
        <v>310253</v>
      </c>
      <c r="W645" s="505">
        <f t="shared" si="55"/>
        <v>2.6892465848415505</v>
      </c>
      <c r="X645" s="507">
        <f t="shared" si="58"/>
        <v>0</v>
      </c>
      <c r="Y645" s="505">
        <f t="shared" si="59"/>
        <v>0</v>
      </c>
      <c r="AA645" s="508"/>
      <c r="AB645" s="508"/>
      <c r="AC645" s="508"/>
      <c r="AD645" s="508"/>
      <c r="AE645" s="508"/>
      <c r="AF645" s="508"/>
      <c r="AG645" s="508"/>
      <c r="AH645" s="508"/>
      <c r="AI645" s="508"/>
      <c r="AJ645" s="508"/>
      <c r="AK645" s="508"/>
    </row>
    <row r="646" spans="1:37" ht="21">
      <c r="A646" s="381" t="s">
        <v>2335</v>
      </c>
      <c r="B646" s="412" t="s">
        <v>2324</v>
      </c>
      <c r="C646" s="413" t="s">
        <v>2728</v>
      </c>
      <c r="D646" s="413" t="s">
        <v>1364</v>
      </c>
      <c r="E646" s="366" t="s">
        <v>4309</v>
      </c>
      <c r="F646" s="366" t="s">
        <v>5229</v>
      </c>
      <c r="G646" s="363" t="s">
        <v>1429</v>
      </c>
      <c r="H646" s="363" t="s">
        <v>3704</v>
      </c>
      <c r="I646" s="414" t="s">
        <v>3997</v>
      </c>
      <c r="J646" s="364" t="s">
        <v>1051</v>
      </c>
      <c r="K646" s="365" t="s">
        <v>2846</v>
      </c>
      <c r="L646" s="398" t="s">
        <v>2225</v>
      </c>
      <c r="N646" s="464">
        <f>[1]pdc2019!$N646</f>
        <v>27588.02</v>
      </c>
      <c r="O646" s="464">
        <f>[1]pdc2019!$O646</f>
        <v>0</v>
      </c>
      <c r="P646" s="464">
        <f>[1]pdc2019!$P646</f>
        <v>8000</v>
      </c>
      <c r="Q646" s="464">
        <f>[1]pdc2019!$V646</f>
        <v>10000</v>
      </c>
      <c r="R646" s="464">
        <f>[1]pdc2019!$AB646</f>
        <v>10000</v>
      </c>
      <c r="S646" s="464">
        <f>[1]pdc2019!$AE646</f>
        <v>10000</v>
      </c>
      <c r="T646" s="507">
        <f t="shared" si="56"/>
        <v>-17588.02</v>
      </c>
      <c r="U646" s="505">
        <f t="shared" si="57"/>
        <v>-0.63752382374668426</v>
      </c>
      <c r="V646" s="507">
        <f t="shared" si="54"/>
        <v>10000</v>
      </c>
      <c r="W646" s="505" t="str">
        <f t="shared" si="55"/>
        <v/>
      </c>
      <c r="X646" s="507">
        <f t="shared" si="58"/>
        <v>2000</v>
      </c>
      <c r="Y646" s="505">
        <f t="shared" si="59"/>
        <v>0.25</v>
      </c>
      <c r="AA646" s="508"/>
      <c r="AB646" s="508"/>
      <c r="AC646" s="508"/>
      <c r="AD646" s="508"/>
      <c r="AE646" s="508"/>
      <c r="AF646" s="508"/>
      <c r="AG646" s="508"/>
      <c r="AH646" s="508"/>
      <c r="AI646" s="508"/>
      <c r="AJ646" s="508"/>
      <c r="AK646" s="508"/>
    </row>
    <row r="647" spans="1:37" ht="21">
      <c r="A647" s="381" t="s">
        <v>2336</v>
      </c>
      <c r="B647" s="412" t="s">
        <v>2324</v>
      </c>
      <c r="C647" s="413" t="s">
        <v>2728</v>
      </c>
      <c r="D647" s="413" t="s">
        <v>1365</v>
      </c>
      <c r="E647" s="366" t="s">
        <v>5462</v>
      </c>
      <c r="F647" s="366" t="s">
        <v>3475</v>
      </c>
      <c r="G647" s="363" t="s">
        <v>1151</v>
      </c>
      <c r="H647" s="363" t="s">
        <v>3193</v>
      </c>
      <c r="I647" s="414" t="s">
        <v>4165</v>
      </c>
      <c r="J647" s="364" t="s">
        <v>2848</v>
      </c>
      <c r="K647" s="365" t="s">
        <v>2849</v>
      </c>
      <c r="L647" s="398" t="s">
        <v>2225</v>
      </c>
      <c r="N647" s="464">
        <f>[1]pdc2019!$N647</f>
        <v>176784.01</v>
      </c>
      <c r="O647" s="464">
        <f>[1]pdc2019!$O647</f>
        <v>58155</v>
      </c>
      <c r="P647" s="464">
        <f>[1]pdc2019!$P647</f>
        <v>58429</v>
      </c>
      <c r="Q647" s="464">
        <f>[1]pdc2019!$V647</f>
        <v>58429</v>
      </c>
      <c r="R647" s="464">
        <f>[1]pdc2019!$AB647</f>
        <v>58429</v>
      </c>
      <c r="S647" s="464">
        <f>[1]pdc2019!$AE647</f>
        <v>58429</v>
      </c>
      <c r="T647" s="507">
        <f t="shared" si="56"/>
        <v>-118355.01000000001</v>
      </c>
      <c r="U647" s="505">
        <f t="shared" si="57"/>
        <v>-0.66948933899621355</v>
      </c>
      <c r="V647" s="507">
        <f t="shared" si="54"/>
        <v>274</v>
      </c>
      <c r="W647" s="505">
        <f t="shared" si="55"/>
        <v>4.7115467285702003E-3</v>
      </c>
      <c r="X647" s="507">
        <f t="shared" si="58"/>
        <v>0</v>
      </c>
      <c r="Y647" s="505">
        <f t="shared" si="59"/>
        <v>0</v>
      </c>
      <c r="AA647" s="508"/>
      <c r="AB647" s="508"/>
      <c r="AC647" s="508"/>
      <c r="AD647" s="508"/>
      <c r="AE647" s="508"/>
      <c r="AF647" s="508"/>
      <c r="AG647" s="508"/>
      <c r="AH647" s="508"/>
      <c r="AI647" s="508"/>
      <c r="AJ647" s="508"/>
      <c r="AK647" s="508"/>
    </row>
    <row r="648" spans="1:37" ht="21">
      <c r="A648" s="381" t="s">
        <v>2337</v>
      </c>
      <c r="B648" s="412" t="s">
        <v>2324</v>
      </c>
      <c r="C648" s="413" t="s">
        <v>2728</v>
      </c>
      <c r="D648" s="413" t="s">
        <v>3148</v>
      </c>
      <c r="E648" s="366" t="s">
        <v>5463</v>
      </c>
      <c r="F648" s="366" t="s">
        <v>5230</v>
      </c>
      <c r="G648" s="363" t="s">
        <v>569</v>
      </c>
      <c r="H648" s="363" t="s">
        <v>3476</v>
      </c>
      <c r="I648" s="414" t="s">
        <v>3477</v>
      </c>
      <c r="J648" s="364" t="s">
        <v>996</v>
      </c>
      <c r="K648" s="365" t="s">
        <v>2844</v>
      </c>
      <c r="L648" s="398" t="s">
        <v>2095</v>
      </c>
      <c r="N648" s="464">
        <f>[1]pdc2019!$N648</f>
        <v>96375.23000000001</v>
      </c>
      <c r="O648" s="464">
        <f>[1]pdc2019!$O648</f>
        <v>90000</v>
      </c>
      <c r="P648" s="464">
        <f>[1]pdc2019!$P648</f>
        <v>117431</v>
      </c>
      <c r="Q648" s="464">
        <f>[1]pdc2019!$V648</f>
        <v>117431</v>
      </c>
      <c r="R648" s="464">
        <f>[1]pdc2019!$AB648</f>
        <v>117431</v>
      </c>
      <c r="S648" s="464">
        <f>[1]pdc2019!$AE648</f>
        <v>117431</v>
      </c>
      <c r="T648" s="507">
        <f t="shared" si="56"/>
        <v>21055.76999999999</v>
      </c>
      <c r="U648" s="505">
        <f t="shared" si="57"/>
        <v>0.21847698832988505</v>
      </c>
      <c r="V648" s="507">
        <f t="shared" si="54"/>
        <v>27431</v>
      </c>
      <c r="W648" s="505">
        <f t="shared" si="55"/>
        <v>0.30478888888888889</v>
      </c>
      <c r="X648" s="507">
        <f t="shared" si="58"/>
        <v>0</v>
      </c>
      <c r="Y648" s="505">
        <f t="shared" si="59"/>
        <v>0</v>
      </c>
      <c r="AA648" s="508"/>
      <c r="AB648" s="508"/>
      <c r="AC648" s="508"/>
      <c r="AD648" s="508"/>
      <c r="AE648" s="508"/>
      <c r="AF648" s="508"/>
      <c r="AG648" s="508"/>
      <c r="AH648" s="508"/>
      <c r="AI648" s="508"/>
      <c r="AJ648" s="508"/>
      <c r="AK648" s="508"/>
    </row>
    <row r="649" spans="1:37" ht="21">
      <c r="A649" s="404" t="s">
        <v>2338</v>
      </c>
      <c r="B649" s="405" t="s">
        <v>2324</v>
      </c>
      <c r="C649" s="406" t="s">
        <v>2339</v>
      </c>
      <c r="D649" s="406" t="s">
        <v>3140</v>
      </c>
      <c r="E649" s="362" t="s">
        <v>1634</v>
      </c>
      <c r="F649" s="362" t="s">
        <v>1633</v>
      </c>
      <c r="G649" s="363"/>
      <c r="H649" s="363"/>
      <c r="I649" s="414"/>
      <c r="J649" s="364"/>
      <c r="K649" s="365"/>
      <c r="N649" s="464">
        <f>[1]pdc2019!$N649</f>
        <v>0</v>
      </c>
      <c r="O649" s="464">
        <f>[1]pdc2019!$O649</f>
        <v>0</v>
      </c>
      <c r="P649" s="464">
        <f>[1]pdc2019!$P649</f>
        <v>0</v>
      </c>
      <c r="Q649" s="464">
        <f>[1]pdc2019!$V649</f>
        <v>0</v>
      </c>
      <c r="R649" s="464">
        <f>[1]pdc2019!$AB649</f>
        <v>0</v>
      </c>
      <c r="S649" s="464">
        <f>[1]pdc2019!$AE649</f>
        <v>0</v>
      </c>
      <c r="T649" s="507">
        <f t="shared" si="56"/>
        <v>0</v>
      </c>
      <c r="U649" s="505" t="str">
        <f t="shared" si="57"/>
        <v/>
      </c>
      <c r="V649" s="507">
        <f t="shared" si="54"/>
        <v>0</v>
      </c>
      <c r="W649" s="505" t="str">
        <f t="shared" si="55"/>
        <v/>
      </c>
      <c r="X649" s="507">
        <f t="shared" si="58"/>
        <v>0</v>
      </c>
      <c r="Y649" s="505" t="str">
        <f t="shared" si="59"/>
        <v/>
      </c>
      <c r="AA649" s="508"/>
      <c r="AB649" s="508"/>
      <c r="AC649" s="508"/>
      <c r="AD649" s="508"/>
      <c r="AE649" s="508"/>
      <c r="AF649" s="508"/>
      <c r="AG649" s="508"/>
      <c r="AH649" s="508"/>
      <c r="AI649" s="508"/>
      <c r="AJ649" s="508"/>
      <c r="AK649" s="508"/>
    </row>
    <row r="650" spans="1:37" ht="31.5">
      <c r="A650" s="381" t="s">
        <v>1635</v>
      </c>
      <c r="B650" s="412" t="s">
        <v>2324</v>
      </c>
      <c r="C650" s="413" t="s">
        <v>2339</v>
      </c>
      <c r="D650" s="413" t="s">
        <v>3138</v>
      </c>
      <c r="E650" s="366" t="s">
        <v>1636</v>
      </c>
      <c r="F650" s="366" t="s">
        <v>5231</v>
      </c>
      <c r="G650" s="363" t="s">
        <v>1302</v>
      </c>
      <c r="H650" s="363" t="s">
        <v>3478</v>
      </c>
      <c r="I650" s="414" t="s">
        <v>1637</v>
      </c>
      <c r="J650" s="364" t="s">
        <v>3558</v>
      </c>
      <c r="K650" s="365" t="s">
        <v>2828</v>
      </c>
      <c r="L650" s="398" t="s">
        <v>2225</v>
      </c>
      <c r="N650" s="464">
        <f>[1]pdc2019!$N650</f>
        <v>79966.34</v>
      </c>
      <c r="O650" s="464">
        <f>[1]pdc2019!$O650</f>
        <v>71385</v>
      </c>
      <c r="P650" s="464">
        <f>[1]pdc2019!$P650</f>
        <v>0</v>
      </c>
      <c r="Q650" s="464">
        <f>[1]pdc2019!$V650</f>
        <v>0</v>
      </c>
      <c r="R650" s="464">
        <f>[1]pdc2019!$AB650</f>
        <v>0</v>
      </c>
      <c r="S650" s="464">
        <f>[1]pdc2019!$AE650</f>
        <v>0</v>
      </c>
      <c r="T650" s="507">
        <f t="shared" si="56"/>
        <v>-79966.34</v>
      </c>
      <c r="U650" s="505">
        <f t="shared" si="57"/>
        <v>-1</v>
      </c>
      <c r="V650" s="507">
        <f t="shared" si="54"/>
        <v>-71385</v>
      </c>
      <c r="W650" s="505">
        <f t="shared" si="55"/>
        <v>-1</v>
      </c>
      <c r="X650" s="507">
        <f t="shared" si="58"/>
        <v>0</v>
      </c>
      <c r="Y650" s="505" t="str">
        <f t="shared" si="59"/>
        <v/>
      </c>
      <c r="AA650" s="508"/>
      <c r="AB650" s="508"/>
      <c r="AC650" s="508"/>
      <c r="AD650" s="508"/>
      <c r="AE650" s="508"/>
      <c r="AF650" s="508"/>
      <c r="AG650" s="508"/>
      <c r="AH650" s="508"/>
      <c r="AI650" s="508"/>
      <c r="AJ650" s="508"/>
      <c r="AK650" s="508"/>
    </row>
    <row r="651" spans="1:37" ht="31.5">
      <c r="A651" s="381" t="s">
        <v>1638</v>
      </c>
      <c r="B651" s="412" t="s">
        <v>2324</v>
      </c>
      <c r="C651" s="413" t="s">
        <v>2339</v>
      </c>
      <c r="D651" s="413" t="s">
        <v>2116</v>
      </c>
      <c r="E651" s="366" t="s">
        <v>1639</v>
      </c>
      <c r="F651" s="366" t="s">
        <v>5232</v>
      </c>
      <c r="G651" s="363" t="s">
        <v>1302</v>
      </c>
      <c r="H651" s="363" t="s">
        <v>3478</v>
      </c>
      <c r="I651" s="414" t="s">
        <v>1637</v>
      </c>
      <c r="J651" s="364" t="s">
        <v>3558</v>
      </c>
      <c r="K651" s="365" t="s">
        <v>2828</v>
      </c>
      <c r="L651" s="398" t="s">
        <v>2225</v>
      </c>
      <c r="N651" s="464">
        <f>[1]pdc2019!$N651</f>
        <v>16890.57</v>
      </c>
      <c r="O651" s="464">
        <f>[1]pdc2019!$O651</f>
        <v>16332</v>
      </c>
      <c r="P651" s="464">
        <f>[1]pdc2019!$P651</f>
        <v>0</v>
      </c>
      <c r="Q651" s="464">
        <f>[1]pdc2019!$V651</f>
        <v>0</v>
      </c>
      <c r="R651" s="464">
        <f>[1]pdc2019!$AB651</f>
        <v>0</v>
      </c>
      <c r="S651" s="464">
        <f>[1]pdc2019!$AE651</f>
        <v>0</v>
      </c>
      <c r="T651" s="507">
        <f t="shared" si="56"/>
        <v>-16890.57</v>
      </c>
      <c r="U651" s="505">
        <f t="shared" si="57"/>
        <v>-1</v>
      </c>
      <c r="V651" s="507">
        <f t="shared" si="54"/>
        <v>-16332</v>
      </c>
      <c r="W651" s="505">
        <f t="shared" si="55"/>
        <v>-1</v>
      </c>
      <c r="X651" s="507">
        <f t="shared" si="58"/>
        <v>0</v>
      </c>
      <c r="Y651" s="505" t="str">
        <f t="shared" si="59"/>
        <v/>
      </c>
      <c r="AA651" s="508"/>
      <c r="AB651" s="508"/>
      <c r="AC651" s="508"/>
      <c r="AD651" s="508"/>
      <c r="AE651" s="508"/>
      <c r="AF651" s="508"/>
      <c r="AG651" s="508"/>
      <c r="AH651" s="508"/>
      <c r="AI651" s="508"/>
      <c r="AJ651" s="508"/>
      <c r="AK651" s="508"/>
    </row>
    <row r="652" spans="1:37" ht="21">
      <c r="A652" s="381" t="s">
        <v>1640</v>
      </c>
      <c r="B652" s="412" t="s">
        <v>2324</v>
      </c>
      <c r="C652" s="413" t="s">
        <v>2339</v>
      </c>
      <c r="D652" s="413" t="s">
        <v>3148</v>
      </c>
      <c r="E652" s="366" t="s">
        <v>1641</v>
      </c>
      <c r="F652" s="366" t="s">
        <v>5233</v>
      </c>
      <c r="G652" s="363" t="s">
        <v>909</v>
      </c>
      <c r="H652" s="363" t="s">
        <v>3479</v>
      </c>
      <c r="I652" s="414" t="s">
        <v>1642</v>
      </c>
      <c r="J652" s="364" t="s">
        <v>2838</v>
      </c>
      <c r="K652" s="365" t="s">
        <v>3399</v>
      </c>
      <c r="L652" s="398" t="s">
        <v>2225</v>
      </c>
      <c r="N652" s="464">
        <f>[1]pdc2019!$N652</f>
        <v>0</v>
      </c>
      <c r="O652" s="464">
        <f>[1]pdc2019!$O652</f>
        <v>0</v>
      </c>
      <c r="P652" s="464">
        <f>[1]pdc2019!$P652</f>
        <v>0</v>
      </c>
      <c r="Q652" s="464">
        <f>[1]pdc2019!$V652</f>
        <v>0</v>
      </c>
      <c r="R652" s="464">
        <f>[1]pdc2019!$AB652</f>
        <v>0</v>
      </c>
      <c r="S652" s="464">
        <f>[1]pdc2019!$AE652</f>
        <v>0</v>
      </c>
      <c r="T652" s="507">
        <f t="shared" si="56"/>
        <v>0</v>
      </c>
      <c r="U652" s="505" t="str">
        <f t="shared" si="57"/>
        <v/>
      </c>
      <c r="V652" s="507">
        <f t="shared" si="54"/>
        <v>0</v>
      </c>
      <c r="W652" s="505" t="str">
        <f t="shared" si="55"/>
        <v/>
      </c>
      <c r="X652" s="507">
        <f t="shared" si="58"/>
        <v>0</v>
      </c>
      <c r="Y652" s="505" t="str">
        <f t="shared" si="59"/>
        <v/>
      </c>
      <c r="AA652" s="508"/>
      <c r="AB652" s="508"/>
      <c r="AC652" s="508"/>
      <c r="AD652" s="508"/>
      <c r="AE652" s="508"/>
      <c r="AF652" s="508"/>
      <c r="AG652" s="508"/>
      <c r="AH652" s="508"/>
      <c r="AI652" s="508"/>
      <c r="AJ652" s="508"/>
      <c r="AK652" s="508"/>
    </row>
    <row r="653" spans="1:37" ht="31.5">
      <c r="A653" s="435" t="s">
        <v>1643</v>
      </c>
      <c r="B653" s="436" t="s">
        <v>2324</v>
      </c>
      <c r="C653" s="437" t="s">
        <v>2339</v>
      </c>
      <c r="D653" s="437" t="s">
        <v>1387</v>
      </c>
      <c r="E653" s="366" t="s">
        <v>1644</v>
      </c>
      <c r="F653" s="366" t="s">
        <v>5234</v>
      </c>
      <c r="G653" s="363" t="s">
        <v>909</v>
      </c>
      <c r="H653" s="363" t="s">
        <v>3479</v>
      </c>
      <c r="I653" s="414" t="s">
        <v>1642</v>
      </c>
      <c r="J653" s="364" t="s">
        <v>2838</v>
      </c>
      <c r="K653" s="365" t="s">
        <v>3399</v>
      </c>
      <c r="L653" s="398" t="s">
        <v>2225</v>
      </c>
      <c r="N653" s="464">
        <f>[1]pdc2019!$N653</f>
        <v>1748.42</v>
      </c>
      <c r="O653" s="464">
        <f>[1]pdc2019!$O653</f>
        <v>0</v>
      </c>
      <c r="P653" s="464">
        <f>[1]pdc2019!$P653</f>
        <v>0</v>
      </c>
      <c r="Q653" s="464">
        <f>[1]pdc2019!$V653</f>
        <v>0</v>
      </c>
      <c r="R653" s="464">
        <f>[1]pdc2019!$AB653</f>
        <v>0</v>
      </c>
      <c r="S653" s="464">
        <f>[1]pdc2019!$AE653</f>
        <v>0</v>
      </c>
      <c r="T653" s="507">
        <f t="shared" si="56"/>
        <v>-1748.42</v>
      </c>
      <c r="U653" s="505">
        <f t="shared" si="57"/>
        <v>-1</v>
      </c>
      <c r="V653" s="507">
        <f t="shared" si="54"/>
        <v>0</v>
      </c>
      <c r="W653" s="505" t="str">
        <f t="shared" si="55"/>
        <v/>
      </c>
      <c r="X653" s="507">
        <f t="shared" si="58"/>
        <v>0</v>
      </c>
      <c r="Y653" s="505" t="str">
        <f t="shared" si="59"/>
        <v/>
      </c>
      <c r="AA653" s="508"/>
      <c r="AB653" s="508"/>
      <c r="AC653" s="508"/>
      <c r="AD653" s="508"/>
      <c r="AE653" s="508"/>
      <c r="AF653" s="508"/>
      <c r="AG653" s="508"/>
      <c r="AH653" s="508"/>
      <c r="AI653" s="508"/>
      <c r="AJ653" s="508"/>
      <c r="AK653" s="508"/>
    </row>
    <row r="654" spans="1:37" ht="21">
      <c r="A654" s="438" t="s">
        <v>1645</v>
      </c>
      <c r="B654" s="439" t="s">
        <v>2324</v>
      </c>
      <c r="C654" s="440" t="s">
        <v>2826</v>
      </c>
      <c r="D654" s="440" t="s">
        <v>3140</v>
      </c>
      <c r="E654" s="362" t="s">
        <v>1196</v>
      </c>
      <c r="F654" s="362" t="s">
        <v>1646</v>
      </c>
      <c r="G654" s="363"/>
      <c r="H654" s="363"/>
      <c r="I654" s="414"/>
      <c r="J654" s="364"/>
      <c r="K654" s="365"/>
      <c r="N654" s="464">
        <f>[1]pdc2019!$N654</f>
        <v>0</v>
      </c>
      <c r="O654" s="464">
        <f>[1]pdc2019!$O654</f>
        <v>0</v>
      </c>
      <c r="P654" s="464">
        <f>[1]pdc2019!$P654</f>
        <v>0</v>
      </c>
      <c r="Q654" s="464">
        <f>[1]pdc2019!$V654</f>
        <v>0</v>
      </c>
      <c r="R654" s="464">
        <f>[1]pdc2019!$AB654</f>
        <v>0</v>
      </c>
      <c r="S654" s="464">
        <f>[1]pdc2019!$AE654</f>
        <v>0</v>
      </c>
      <c r="T654" s="507">
        <f t="shared" si="56"/>
        <v>0</v>
      </c>
      <c r="U654" s="505" t="str">
        <f t="shared" si="57"/>
        <v/>
      </c>
      <c r="V654" s="507">
        <f t="shared" si="54"/>
        <v>0</v>
      </c>
      <c r="W654" s="505" t="str">
        <f t="shared" si="55"/>
        <v/>
      </c>
      <c r="X654" s="507">
        <f t="shared" si="58"/>
        <v>0</v>
      </c>
      <c r="Y654" s="505" t="str">
        <f t="shared" si="59"/>
        <v/>
      </c>
      <c r="AA654" s="508"/>
      <c r="AB654" s="508"/>
      <c r="AC654" s="508"/>
      <c r="AD654" s="508"/>
      <c r="AE654" s="508"/>
      <c r="AF654" s="508"/>
      <c r="AG654" s="508"/>
      <c r="AH654" s="508"/>
      <c r="AI654" s="508"/>
      <c r="AJ654" s="508"/>
      <c r="AK654" s="508"/>
    </row>
    <row r="655" spans="1:37" ht="21">
      <c r="A655" s="435" t="s">
        <v>1197</v>
      </c>
      <c r="B655" s="436" t="s">
        <v>2324</v>
      </c>
      <c r="C655" s="437" t="s">
        <v>2826</v>
      </c>
      <c r="D655" s="437" t="s">
        <v>3138</v>
      </c>
      <c r="E655" s="366" t="s">
        <v>1196</v>
      </c>
      <c r="F655" s="366" t="s">
        <v>1646</v>
      </c>
      <c r="G655" s="363" t="s">
        <v>915</v>
      </c>
      <c r="H655" s="363" t="s">
        <v>3480</v>
      </c>
      <c r="I655" s="414" t="s">
        <v>3481</v>
      </c>
      <c r="J655" s="364" t="s">
        <v>2838</v>
      </c>
      <c r="K655" s="365" t="s">
        <v>3399</v>
      </c>
      <c r="L655" s="398" t="s">
        <v>2225</v>
      </c>
      <c r="N655" s="464">
        <f>[1]pdc2019!$N655</f>
        <v>13944.61</v>
      </c>
      <c r="O655" s="464">
        <f>[1]pdc2019!$O655</f>
        <v>61012</v>
      </c>
      <c r="P655" s="464">
        <f>[1]pdc2019!$P655</f>
        <v>0</v>
      </c>
      <c r="Q655" s="464">
        <f>[1]pdc2019!$V655</f>
        <v>0</v>
      </c>
      <c r="R655" s="464">
        <f>[1]pdc2019!$AB655</f>
        <v>0</v>
      </c>
      <c r="S655" s="464">
        <f>[1]pdc2019!$AE655</f>
        <v>0</v>
      </c>
      <c r="T655" s="507">
        <f t="shared" si="56"/>
        <v>-13944.61</v>
      </c>
      <c r="U655" s="505">
        <f t="shared" si="57"/>
        <v>-1</v>
      </c>
      <c r="V655" s="507">
        <f t="shared" si="54"/>
        <v>-61012</v>
      </c>
      <c r="W655" s="505">
        <f t="shared" si="55"/>
        <v>-1</v>
      </c>
      <c r="X655" s="507">
        <f t="shared" si="58"/>
        <v>0</v>
      </c>
      <c r="Y655" s="505" t="str">
        <f t="shared" si="59"/>
        <v/>
      </c>
      <c r="AA655" s="508"/>
      <c r="AB655" s="508"/>
      <c r="AC655" s="508"/>
      <c r="AD655" s="508"/>
      <c r="AE655" s="508"/>
      <c r="AF655" s="508"/>
      <c r="AG655" s="508"/>
      <c r="AH655" s="508"/>
      <c r="AI655" s="508"/>
      <c r="AJ655" s="508"/>
      <c r="AK655" s="508"/>
    </row>
    <row r="656" spans="1:37" ht="31.5">
      <c r="A656" s="438" t="s">
        <v>1198</v>
      </c>
      <c r="B656" s="439" t="s">
        <v>2324</v>
      </c>
      <c r="C656" s="440" t="s">
        <v>3144</v>
      </c>
      <c r="D656" s="440" t="s">
        <v>3140</v>
      </c>
      <c r="E656" s="362" t="s">
        <v>1199</v>
      </c>
      <c r="F656" s="362" t="s">
        <v>1201</v>
      </c>
      <c r="G656" s="363"/>
      <c r="H656" s="363"/>
      <c r="I656" s="414"/>
      <c r="J656" s="364"/>
      <c r="K656" s="365"/>
      <c r="N656" s="464">
        <f>[1]pdc2019!$N656</f>
        <v>0</v>
      </c>
      <c r="O656" s="464">
        <f>[1]pdc2019!$O656</f>
        <v>0</v>
      </c>
      <c r="P656" s="464">
        <f>[1]pdc2019!$P656</f>
        <v>0</v>
      </c>
      <c r="Q656" s="464">
        <f>[1]pdc2019!$V656</f>
        <v>0</v>
      </c>
      <c r="R656" s="464">
        <f>[1]pdc2019!$AB656</f>
        <v>0</v>
      </c>
      <c r="S656" s="464">
        <f>[1]pdc2019!$AE656</f>
        <v>0</v>
      </c>
      <c r="T656" s="507">
        <f t="shared" si="56"/>
        <v>0</v>
      </c>
      <c r="U656" s="505" t="str">
        <f t="shared" si="57"/>
        <v/>
      </c>
      <c r="V656" s="507">
        <f t="shared" si="54"/>
        <v>0</v>
      </c>
      <c r="W656" s="505" t="str">
        <f t="shared" si="55"/>
        <v/>
      </c>
      <c r="X656" s="507">
        <f t="shared" si="58"/>
        <v>0</v>
      </c>
      <c r="Y656" s="505" t="str">
        <f t="shared" si="59"/>
        <v/>
      </c>
      <c r="AA656" s="508"/>
      <c r="AB656" s="508"/>
      <c r="AC656" s="508"/>
      <c r="AD656" s="508"/>
      <c r="AE656" s="508"/>
      <c r="AF656" s="508"/>
      <c r="AG656" s="508"/>
      <c r="AH656" s="508"/>
      <c r="AI656" s="508"/>
      <c r="AJ656" s="508"/>
      <c r="AK656" s="508"/>
    </row>
    <row r="657" spans="1:37" ht="31.5">
      <c r="A657" s="435" t="s">
        <v>1200</v>
      </c>
      <c r="B657" s="436" t="s">
        <v>2324</v>
      </c>
      <c r="C657" s="437" t="s">
        <v>3144</v>
      </c>
      <c r="D657" s="437" t="s">
        <v>3138</v>
      </c>
      <c r="E657" s="366" t="s">
        <v>1199</v>
      </c>
      <c r="F657" s="366" t="s">
        <v>1201</v>
      </c>
      <c r="G657" s="363" t="s">
        <v>1307</v>
      </c>
      <c r="H657" s="363" t="s">
        <v>3482</v>
      </c>
      <c r="I657" s="414" t="s">
        <v>3483</v>
      </c>
      <c r="J657" s="364" t="s">
        <v>3558</v>
      </c>
      <c r="K657" s="365" t="s">
        <v>2828</v>
      </c>
      <c r="L657" s="398" t="s">
        <v>2225</v>
      </c>
      <c r="N657" s="464">
        <f>[1]pdc2019!$N657</f>
        <v>140198.85999999999</v>
      </c>
      <c r="O657" s="464">
        <f>[1]pdc2019!$O657</f>
        <v>204412</v>
      </c>
      <c r="P657" s="464">
        <f>[1]pdc2019!$P657</f>
        <v>289268</v>
      </c>
      <c r="Q657" s="464">
        <f>[1]pdc2019!$V657</f>
        <v>289268</v>
      </c>
      <c r="R657" s="464">
        <f>[1]pdc2019!$AB657</f>
        <v>289268</v>
      </c>
      <c r="S657" s="464">
        <f>[1]pdc2019!$AE657</f>
        <v>289268</v>
      </c>
      <c r="T657" s="507">
        <f t="shared" si="56"/>
        <v>149069.14000000001</v>
      </c>
      <c r="U657" s="505">
        <f t="shared" si="57"/>
        <v>1.0632692733735498</v>
      </c>
      <c r="V657" s="507">
        <f t="shared" si="54"/>
        <v>84856</v>
      </c>
      <c r="W657" s="505">
        <f t="shared" si="55"/>
        <v>0.41512239985910809</v>
      </c>
      <c r="X657" s="507">
        <f t="shared" si="58"/>
        <v>0</v>
      </c>
      <c r="Y657" s="505">
        <f t="shared" si="59"/>
        <v>0</v>
      </c>
      <c r="AA657" s="508"/>
      <c r="AB657" s="508"/>
      <c r="AC657" s="508"/>
      <c r="AD657" s="508"/>
      <c r="AE657" s="508"/>
      <c r="AF657" s="508"/>
      <c r="AG657" s="508"/>
      <c r="AH657" s="508"/>
      <c r="AI657" s="508"/>
      <c r="AJ657" s="508"/>
      <c r="AK657" s="508"/>
    </row>
    <row r="658" spans="1:37" ht="31.5">
      <c r="A658" s="438" t="s">
        <v>1202</v>
      </c>
      <c r="B658" s="439" t="s">
        <v>2324</v>
      </c>
      <c r="C658" s="440" t="s">
        <v>3145</v>
      </c>
      <c r="D658" s="440" t="s">
        <v>3140</v>
      </c>
      <c r="E658" s="362" t="s">
        <v>1204</v>
      </c>
      <c r="F658" s="362" t="s">
        <v>1203</v>
      </c>
      <c r="G658" s="363"/>
      <c r="H658" s="363"/>
      <c r="I658" s="414"/>
      <c r="J658" s="364"/>
      <c r="K658" s="365"/>
      <c r="N658" s="464">
        <f>[1]pdc2019!$N658</f>
        <v>0</v>
      </c>
      <c r="O658" s="464">
        <f>[1]pdc2019!$O658</f>
        <v>0</v>
      </c>
      <c r="P658" s="464">
        <f>[1]pdc2019!$P658</f>
        <v>0</v>
      </c>
      <c r="Q658" s="464">
        <f>[1]pdc2019!$V658</f>
        <v>0</v>
      </c>
      <c r="R658" s="464">
        <f>[1]pdc2019!$AB658</f>
        <v>0</v>
      </c>
      <c r="S658" s="464">
        <f>[1]pdc2019!$AE658</f>
        <v>0</v>
      </c>
      <c r="T658" s="507">
        <f t="shared" si="56"/>
        <v>0</v>
      </c>
      <c r="U658" s="505" t="str">
        <f t="shared" si="57"/>
        <v/>
      </c>
      <c r="V658" s="507">
        <f t="shared" si="54"/>
        <v>0</v>
      </c>
      <c r="W658" s="505" t="str">
        <f t="shared" si="55"/>
        <v/>
      </c>
      <c r="X658" s="507">
        <f t="shared" si="58"/>
        <v>0</v>
      </c>
      <c r="Y658" s="505" t="str">
        <f t="shared" si="59"/>
        <v/>
      </c>
      <c r="AA658" s="508"/>
      <c r="AB658" s="508"/>
      <c r="AC658" s="508"/>
      <c r="AD658" s="508"/>
      <c r="AE658" s="508"/>
      <c r="AF658" s="508"/>
      <c r="AG658" s="508"/>
      <c r="AH658" s="508"/>
      <c r="AI658" s="508"/>
      <c r="AJ658" s="508"/>
      <c r="AK658" s="508"/>
    </row>
    <row r="659" spans="1:37" ht="31.5">
      <c r="A659" s="435" t="s">
        <v>1205</v>
      </c>
      <c r="B659" s="436" t="s">
        <v>2324</v>
      </c>
      <c r="C659" s="437" t="s">
        <v>3145</v>
      </c>
      <c r="D659" s="437" t="s">
        <v>3138</v>
      </c>
      <c r="E659" s="366" t="s">
        <v>1204</v>
      </c>
      <c r="F659" s="366" t="s">
        <v>1203</v>
      </c>
      <c r="G659" s="363" t="s">
        <v>32</v>
      </c>
      <c r="H659" s="363" t="s">
        <v>3484</v>
      </c>
      <c r="I659" s="414" t="s">
        <v>1206</v>
      </c>
      <c r="J659" s="364" t="s">
        <v>2840</v>
      </c>
      <c r="K659" s="365" t="s">
        <v>2841</v>
      </c>
      <c r="L659" s="398" t="s">
        <v>2225</v>
      </c>
      <c r="N659" s="464">
        <f>[1]pdc2019!$N659</f>
        <v>4929766.53</v>
      </c>
      <c r="O659" s="464">
        <f>[1]pdc2019!$O659</f>
        <v>5950052</v>
      </c>
      <c r="P659" s="464">
        <f>[1]pdc2019!$P659</f>
        <v>5665525</v>
      </c>
      <c r="Q659" s="464">
        <f>[1]pdc2019!$V659</f>
        <v>6115525</v>
      </c>
      <c r="R659" s="464">
        <f>[1]pdc2019!$AB659</f>
        <v>6115525</v>
      </c>
      <c r="S659" s="464">
        <f>[1]pdc2019!$AE659</f>
        <v>6115525</v>
      </c>
      <c r="T659" s="507">
        <f t="shared" si="56"/>
        <v>1185758.4699999997</v>
      </c>
      <c r="U659" s="505">
        <f t="shared" si="57"/>
        <v>0.24053035022735644</v>
      </c>
      <c r="V659" s="507">
        <f t="shared" si="54"/>
        <v>165473</v>
      </c>
      <c r="W659" s="505">
        <f t="shared" si="55"/>
        <v>2.7810345186899208E-2</v>
      </c>
      <c r="X659" s="507">
        <f t="shared" si="58"/>
        <v>450000</v>
      </c>
      <c r="Y659" s="505">
        <f t="shared" si="59"/>
        <v>7.942776706483512E-2</v>
      </c>
      <c r="AA659" s="508"/>
      <c r="AB659" s="508"/>
      <c r="AC659" s="508"/>
      <c r="AD659" s="508"/>
      <c r="AE659" s="508"/>
      <c r="AF659" s="508"/>
      <c r="AG659" s="508"/>
      <c r="AH659" s="508"/>
      <c r="AI659" s="508"/>
      <c r="AJ659" s="508"/>
      <c r="AK659" s="508"/>
    </row>
    <row r="660" spans="1:37" ht="21">
      <c r="A660" s="435" t="s">
        <v>6041</v>
      </c>
      <c r="B660" s="421" t="s">
        <v>2324</v>
      </c>
      <c r="C660" s="422" t="s">
        <v>3145</v>
      </c>
      <c r="D660" s="422" t="s">
        <v>3148</v>
      </c>
      <c r="E660" s="423" t="s">
        <v>6042</v>
      </c>
      <c r="F660" s="423" t="s">
        <v>6043</v>
      </c>
      <c r="G660" s="424" t="s">
        <v>32</v>
      </c>
      <c r="H660" s="424" t="s">
        <v>3484</v>
      </c>
      <c r="I660" s="425" t="s">
        <v>1206</v>
      </c>
      <c r="J660" s="426" t="s">
        <v>2840</v>
      </c>
      <c r="K660" s="365" t="s">
        <v>2841</v>
      </c>
      <c r="L660" s="398" t="s">
        <v>2225</v>
      </c>
      <c r="N660" s="464">
        <f>[1]pdc2019!$N660</f>
        <v>0</v>
      </c>
      <c r="O660" s="464">
        <f>[1]pdc2019!$O660</f>
        <v>1500000</v>
      </c>
      <c r="P660" s="464">
        <f>[1]pdc2019!$P660</f>
        <v>870000</v>
      </c>
      <c r="Q660" s="464">
        <f>[1]pdc2019!$V660</f>
        <v>500000</v>
      </c>
      <c r="R660" s="464">
        <f>[1]pdc2019!$AB660</f>
        <v>500000</v>
      </c>
      <c r="S660" s="464">
        <f>[1]pdc2019!$AE660</f>
        <v>500000</v>
      </c>
      <c r="T660" s="507"/>
      <c r="U660" s="505"/>
      <c r="V660" s="507"/>
      <c r="W660" s="505"/>
      <c r="X660" s="507"/>
      <c r="Y660" s="505"/>
      <c r="AA660" s="508"/>
      <c r="AB660" s="508"/>
      <c r="AC660" s="508"/>
      <c r="AD660" s="508"/>
      <c r="AE660" s="508"/>
      <c r="AF660" s="508"/>
      <c r="AG660" s="508"/>
      <c r="AH660" s="508"/>
      <c r="AI660" s="508"/>
      <c r="AJ660" s="508"/>
      <c r="AK660" s="508"/>
    </row>
    <row r="661" spans="1:37" ht="21">
      <c r="A661" s="438" t="s">
        <v>1207</v>
      </c>
      <c r="B661" s="439" t="s">
        <v>2324</v>
      </c>
      <c r="C661" s="440" t="s">
        <v>1249</v>
      </c>
      <c r="D661" s="440" t="s">
        <v>3140</v>
      </c>
      <c r="E661" s="362" t="s">
        <v>5464</v>
      </c>
      <c r="F661" s="362" t="s">
        <v>1208</v>
      </c>
      <c r="G661" s="363"/>
      <c r="H661" s="363"/>
      <c r="I661" s="414"/>
      <c r="J661" s="364"/>
      <c r="K661" s="365"/>
      <c r="N661" s="464">
        <f>[1]pdc2019!$N661</f>
        <v>0</v>
      </c>
      <c r="O661" s="464">
        <f>[1]pdc2019!$O661</f>
        <v>0</v>
      </c>
      <c r="P661" s="464">
        <f>[1]pdc2019!$P661</f>
        <v>0</v>
      </c>
      <c r="Q661" s="464">
        <f>[1]pdc2019!$V661</f>
        <v>0</v>
      </c>
      <c r="R661" s="464">
        <f>[1]pdc2019!$AB661</f>
        <v>0</v>
      </c>
      <c r="S661" s="464">
        <f>[1]pdc2019!$AE661</f>
        <v>0</v>
      </c>
      <c r="T661" s="507">
        <f t="shared" si="56"/>
        <v>0</v>
      </c>
      <c r="U661" s="505" t="str">
        <f t="shared" si="57"/>
        <v/>
      </c>
      <c r="V661" s="507">
        <f t="shared" si="54"/>
        <v>0</v>
      </c>
      <c r="W661" s="505" t="str">
        <f t="shared" si="55"/>
        <v/>
      </c>
      <c r="X661" s="507">
        <f t="shared" si="58"/>
        <v>0</v>
      </c>
      <c r="Y661" s="505" t="str">
        <f t="shared" si="59"/>
        <v/>
      </c>
      <c r="AA661" s="508"/>
      <c r="AB661" s="508"/>
      <c r="AC661" s="508"/>
      <c r="AD661" s="508"/>
      <c r="AE661" s="508"/>
      <c r="AF661" s="508"/>
      <c r="AG661" s="508"/>
      <c r="AH661" s="508"/>
      <c r="AI661" s="508"/>
      <c r="AJ661" s="508"/>
      <c r="AK661" s="508"/>
    </row>
    <row r="662" spans="1:37" ht="31.5">
      <c r="A662" s="435" t="s">
        <v>1209</v>
      </c>
      <c r="B662" s="436" t="s">
        <v>2324</v>
      </c>
      <c r="C662" s="437" t="s">
        <v>1249</v>
      </c>
      <c r="D662" s="437" t="s">
        <v>3138</v>
      </c>
      <c r="E662" s="366" t="s">
        <v>5464</v>
      </c>
      <c r="F662" s="366" t="s">
        <v>1208</v>
      </c>
      <c r="G662" s="363" t="s">
        <v>1307</v>
      </c>
      <c r="H662" s="363" t="s">
        <v>3482</v>
      </c>
      <c r="I662" s="414" t="s">
        <v>3483</v>
      </c>
      <c r="J662" s="364" t="s">
        <v>3558</v>
      </c>
      <c r="K662" s="365" t="s">
        <v>2828</v>
      </c>
      <c r="L662" s="398" t="s">
        <v>2225</v>
      </c>
      <c r="N662" s="464">
        <f>[1]pdc2019!$N662</f>
        <v>0</v>
      </c>
      <c r="O662" s="464">
        <f>[1]pdc2019!$O662</f>
        <v>0</v>
      </c>
      <c r="P662" s="464">
        <f>[1]pdc2019!$P662</f>
        <v>0</v>
      </c>
      <c r="Q662" s="464">
        <f>[1]pdc2019!$V662</f>
        <v>0</v>
      </c>
      <c r="R662" s="464">
        <f>[1]pdc2019!$AB662</f>
        <v>0</v>
      </c>
      <c r="S662" s="464">
        <f>[1]pdc2019!$AE662</f>
        <v>0</v>
      </c>
      <c r="T662" s="507">
        <f t="shared" si="56"/>
        <v>0</v>
      </c>
      <c r="U662" s="505" t="str">
        <f t="shared" si="57"/>
        <v/>
      </c>
      <c r="V662" s="507">
        <f t="shared" ref="V662:V725" si="60">IF(O662="","",Q662-O662)</f>
        <v>0</v>
      </c>
      <c r="W662" s="505" t="str">
        <f t="shared" ref="W662:W725" si="61">IF(O662=0,"",V662/O662)</f>
        <v/>
      </c>
      <c r="X662" s="507">
        <f t="shared" si="58"/>
        <v>0</v>
      </c>
      <c r="Y662" s="505" t="str">
        <f t="shared" si="59"/>
        <v/>
      </c>
      <c r="AA662" s="508"/>
      <c r="AB662" s="508"/>
      <c r="AC662" s="508"/>
      <c r="AD662" s="508"/>
      <c r="AE662" s="508"/>
      <c r="AF662" s="508"/>
      <c r="AG662" s="508"/>
      <c r="AH662" s="508"/>
      <c r="AI662" s="508"/>
      <c r="AJ662" s="508"/>
      <c r="AK662" s="508"/>
    </row>
    <row r="663" spans="1:37" ht="21">
      <c r="A663" s="438" t="s">
        <v>1210</v>
      </c>
      <c r="B663" s="439" t="s">
        <v>2324</v>
      </c>
      <c r="C663" s="440" t="s">
        <v>3146</v>
      </c>
      <c r="D663" s="440" t="s">
        <v>3140</v>
      </c>
      <c r="E663" s="362" t="s">
        <v>1212</v>
      </c>
      <c r="F663" s="362" t="s">
        <v>1211</v>
      </c>
      <c r="G663" s="363"/>
      <c r="H663" s="363"/>
      <c r="I663" s="414"/>
      <c r="J663" s="364"/>
      <c r="K663" s="365"/>
      <c r="N663" s="464">
        <f>[1]pdc2019!$N663</f>
        <v>0</v>
      </c>
      <c r="O663" s="464">
        <f>[1]pdc2019!$O663</f>
        <v>0</v>
      </c>
      <c r="P663" s="464">
        <f>[1]pdc2019!$P663</f>
        <v>0</v>
      </c>
      <c r="Q663" s="464">
        <f>[1]pdc2019!$V663</f>
        <v>0</v>
      </c>
      <c r="R663" s="464">
        <f>[1]pdc2019!$AB663</f>
        <v>0</v>
      </c>
      <c r="S663" s="464">
        <f>[1]pdc2019!$AE663</f>
        <v>0</v>
      </c>
      <c r="T663" s="507">
        <f t="shared" si="56"/>
        <v>0</v>
      </c>
      <c r="U663" s="505" t="str">
        <f t="shared" si="57"/>
        <v/>
      </c>
      <c r="V663" s="507">
        <f t="shared" si="60"/>
        <v>0</v>
      </c>
      <c r="W663" s="505" t="str">
        <f t="shared" si="61"/>
        <v/>
      </c>
      <c r="X663" s="507">
        <f t="shared" si="58"/>
        <v>0</v>
      </c>
      <c r="Y663" s="505" t="str">
        <f t="shared" si="59"/>
        <v/>
      </c>
      <c r="AA663" s="508"/>
      <c r="AB663" s="508"/>
      <c r="AC663" s="508"/>
      <c r="AD663" s="508"/>
      <c r="AE663" s="508"/>
      <c r="AF663" s="508"/>
      <c r="AG663" s="508"/>
      <c r="AH663" s="508"/>
      <c r="AI663" s="508"/>
      <c r="AJ663" s="508"/>
      <c r="AK663" s="508"/>
    </row>
    <row r="664" spans="1:37" ht="21">
      <c r="A664" s="435" t="s">
        <v>1213</v>
      </c>
      <c r="B664" s="436" t="s">
        <v>2324</v>
      </c>
      <c r="C664" s="437" t="s">
        <v>3146</v>
      </c>
      <c r="D664" s="437" t="s">
        <v>3138</v>
      </c>
      <c r="E664" s="366" t="s">
        <v>1212</v>
      </c>
      <c r="F664" s="366" t="s">
        <v>1211</v>
      </c>
      <c r="G664" s="363" t="s">
        <v>30</v>
      </c>
      <c r="H664" s="363" t="s">
        <v>3485</v>
      </c>
      <c r="I664" s="414" t="s">
        <v>1214</v>
      </c>
      <c r="J664" s="364" t="s">
        <v>2840</v>
      </c>
      <c r="K664" s="365" t="s">
        <v>2841</v>
      </c>
      <c r="L664" s="398" t="s">
        <v>2225</v>
      </c>
      <c r="N664" s="464">
        <f>[1]pdc2019!$N664</f>
        <v>355773.98</v>
      </c>
      <c r="O664" s="464">
        <f>[1]pdc2019!$O664</f>
        <v>666646</v>
      </c>
      <c r="P664" s="464">
        <f>[1]pdc2019!$P664</f>
        <v>684466</v>
      </c>
      <c r="Q664" s="464">
        <f>[1]pdc2019!$V664</f>
        <v>734466</v>
      </c>
      <c r="R664" s="464">
        <f>[1]pdc2019!$AB664</f>
        <v>734466</v>
      </c>
      <c r="S664" s="464">
        <f>[1]pdc2019!$AE664</f>
        <v>734466</v>
      </c>
      <c r="T664" s="507">
        <f t="shared" si="56"/>
        <v>378692.02</v>
      </c>
      <c r="U664" s="505">
        <f t="shared" si="57"/>
        <v>1.064417414674339</v>
      </c>
      <c r="V664" s="507">
        <f t="shared" si="60"/>
        <v>67820</v>
      </c>
      <c r="W664" s="505">
        <f t="shared" si="61"/>
        <v>0.10173315372776556</v>
      </c>
      <c r="X664" s="507">
        <f t="shared" si="58"/>
        <v>50000</v>
      </c>
      <c r="Y664" s="505">
        <f t="shared" si="59"/>
        <v>7.3049647462401349E-2</v>
      </c>
      <c r="AA664" s="508"/>
      <c r="AB664" s="508"/>
      <c r="AC664" s="508"/>
      <c r="AD664" s="508"/>
      <c r="AE664" s="508"/>
      <c r="AF664" s="508"/>
      <c r="AG664" s="508"/>
      <c r="AH664" s="508"/>
      <c r="AI664" s="508"/>
      <c r="AJ664" s="508"/>
      <c r="AK664" s="508"/>
    </row>
    <row r="665" spans="1:37" ht="21">
      <c r="A665" s="438" t="s">
        <v>1215</v>
      </c>
      <c r="B665" s="439" t="s">
        <v>2324</v>
      </c>
      <c r="C665" s="440" t="s">
        <v>3236</v>
      </c>
      <c r="D665" s="440" t="s">
        <v>3140</v>
      </c>
      <c r="E665" s="362" t="s">
        <v>1217</v>
      </c>
      <c r="F665" s="362" t="s">
        <v>1216</v>
      </c>
      <c r="G665" s="363"/>
      <c r="H665" s="363"/>
      <c r="I665" s="414"/>
      <c r="J665" s="364"/>
      <c r="K665" s="365"/>
      <c r="N665" s="464">
        <f>[1]pdc2019!$N665</f>
        <v>0</v>
      </c>
      <c r="O665" s="464">
        <f>[1]pdc2019!$O665</f>
        <v>0</v>
      </c>
      <c r="P665" s="464">
        <f>[1]pdc2019!$P665</f>
        <v>0</v>
      </c>
      <c r="Q665" s="464">
        <f>[1]pdc2019!$V665</f>
        <v>0</v>
      </c>
      <c r="R665" s="464">
        <f>[1]pdc2019!$AB665</f>
        <v>0</v>
      </c>
      <c r="S665" s="464">
        <f>[1]pdc2019!$AE665</f>
        <v>0</v>
      </c>
      <c r="T665" s="507">
        <f t="shared" si="56"/>
        <v>0</v>
      </c>
      <c r="U665" s="505" t="str">
        <f t="shared" si="57"/>
        <v/>
      </c>
      <c r="V665" s="507">
        <f t="shared" si="60"/>
        <v>0</v>
      </c>
      <c r="W665" s="505" t="str">
        <f t="shared" si="61"/>
        <v/>
      </c>
      <c r="X665" s="507">
        <f t="shared" si="58"/>
        <v>0</v>
      </c>
      <c r="Y665" s="505" t="str">
        <f t="shared" si="59"/>
        <v/>
      </c>
      <c r="AA665" s="508"/>
      <c r="AB665" s="508"/>
      <c r="AC665" s="508"/>
      <c r="AD665" s="508"/>
      <c r="AE665" s="508"/>
      <c r="AF665" s="508"/>
      <c r="AG665" s="508"/>
      <c r="AH665" s="508"/>
      <c r="AI665" s="508"/>
      <c r="AJ665" s="508"/>
      <c r="AK665" s="508"/>
    </row>
    <row r="666" spans="1:37">
      <c r="A666" s="435" t="s">
        <v>1218</v>
      </c>
      <c r="B666" s="436" t="s">
        <v>2324</v>
      </c>
      <c r="C666" s="437" t="s">
        <v>3236</v>
      </c>
      <c r="D666" s="437" t="s">
        <v>3138</v>
      </c>
      <c r="E666" s="366" t="s">
        <v>1217</v>
      </c>
      <c r="F666" s="366" t="s">
        <v>1216</v>
      </c>
      <c r="G666" s="363" t="s">
        <v>32</v>
      </c>
      <c r="H666" s="363" t="s">
        <v>3484</v>
      </c>
      <c r="I666" s="414" t="s">
        <v>1206</v>
      </c>
      <c r="J666" s="364" t="s">
        <v>2840</v>
      </c>
      <c r="K666" s="365" t="s">
        <v>2841</v>
      </c>
      <c r="L666" s="398" t="s">
        <v>2225</v>
      </c>
      <c r="N666" s="464">
        <f>[1]pdc2019!$N666</f>
        <v>622043.75</v>
      </c>
      <c r="O666" s="464">
        <f>[1]pdc2019!$O666</f>
        <v>735173</v>
      </c>
      <c r="P666" s="464">
        <f>[1]pdc2019!$P666</f>
        <v>736625</v>
      </c>
      <c r="Q666" s="464">
        <f>[1]pdc2019!$V666</f>
        <v>836625</v>
      </c>
      <c r="R666" s="464">
        <f>[1]pdc2019!$AB666</f>
        <v>936625</v>
      </c>
      <c r="S666" s="464">
        <f>[1]pdc2019!$AE666</f>
        <v>1036625</v>
      </c>
      <c r="T666" s="507">
        <f t="shared" si="56"/>
        <v>214581.25</v>
      </c>
      <c r="U666" s="505">
        <f t="shared" si="57"/>
        <v>0.3449616686929175</v>
      </c>
      <c r="V666" s="507">
        <f t="shared" si="60"/>
        <v>101452</v>
      </c>
      <c r="W666" s="505">
        <f t="shared" si="61"/>
        <v>0.13799745094011887</v>
      </c>
      <c r="X666" s="507">
        <f t="shared" si="58"/>
        <v>100000</v>
      </c>
      <c r="Y666" s="505">
        <f t="shared" si="59"/>
        <v>0.13575428474461226</v>
      </c>
      <c r="AA666" s="508"/>
      <c r="AB666" s="508"/>
      <c r="AC666" s="508"/>
      <c r="AD666" s="508"/>
      <c r="AE666" s="508"/>
      <c r="AF666" s="508"/>
      <c r="AG666" s="508"/>
      <c r="AH666" s="508"/>
      <c r="AI666" s="508"/>
      <c r="AJ666" s="508"/>
      <c r="AK666" s="508"/>
    </row>
    <row r="667" spans="1:37" ht="21">
      <c r="A667" s="438" t="s">
        <v>1219</v>
      </c>
      <c r="B667" s="439" t="s">
        <v>2324</v>
      </c>
      <c r="C667" s="440" t="s">
        <v>3149</v>
      </c>
      <c r="D667" s="440" t="s">
        <v>3140</v>
      </c>
      <c r="E667" s="362" t="s">
        <v>1221</v>
      </c>
      <c r="F667" s="362" t="s">
        <v>1220</v>
      </c>
      <c r="G667" s="363"/>
      <c r="H667" s="363"/>
      <c r="I667" s="414"/>
      <c r="J667" s="364"/>
      <c r="K667" s="365"/>
      <c r="N667" s="464">
        <f>[1]pdc2019!$N667</f>
        <v>0</v>
      </c>
      <c r="O667" s="464">
        <f>[1]pdc2019!$O667</f>
        <v>0</v>
      </c>
      <c r="P667" s="464">
        <f>[1]pdc2019!$P667</f>
        <v>0</v>
      </c>
      <c r="Q667" s="464">
        <f>[1]pdc2019!$V667</f>
        <v>0</v>
      </c>
      <c r="R667" s="464">
        <f>[1]pdc2019!$AB667</f>
        <v>0</v>
      </c>
      <c r="S667" s="464">
        <f>[1]pdc2019!$AE667</f>
        <v>0</v>
      </c>
      <c r="T667" s="507">
        <f t="shared" si="56"/>
        <v>0</v>
      </c>
      <c r="U667" s="505" t="str">
        <f t="shared" si="57"/>
        <v/>
      </c>
      <c r="V667" s="507">
        <f t="shared" si="60"/>
        <v>0</v>
      </c>
      <c r="W667" s="505" t="str">
        <f t="shared" si="61"/>
        <v/>
      </c>
      <c r="X667" s="507">
        <f t="shared" si="58"/>
        <v>0</v>
      </c>
      <c r="Y667" s="505" t="str">
        <f t="shared" si="59"/>
        <v/>
      </c>
      <c r="AA667" s="508"/>
      <c r="AB667" s="508"/>
      <c r="AC667" s="508"/>
      <c r="AD667" s="508"/>
      <c r="AE667" s="508"/>
      <c r="AF667" s="508"/>
      <c r="AG667" s="508"/>
      <c r="AH667" s="508"/>
      <c r="AI667" s="508"/>
      <c r="AJ667" s="508"/>
      <c r="AK667" s="508"/>
    </row>
    <row r="668" spans="1:37" ht="21">
      <c r="A668" s="435" t="s">
        <v>1222</v>
      </c>
      <c r="B668" s="436" t="s">
        <v>2324</v>
      </c>
      <c r="C668" s="437" t="s">
        <v>3149</v>
      </c>
      <c r="D668" s="437" t="s">
        <v>3138</v>
      </c>
      <c r="E668" s="366" t="s">
        <v>1221</v>
      </c>
      <c r="F668" s="366" t="s">
        <v>1220</v>
      </c>
      <c r="G668" s="363" t="s">
        <v>564</v>
      </c>
      <c r="H668" s="363" t="s">
        <v>3694</v>
      </c>
      <c r="I668" s="414" t="s">
        <v>3976</v>
      </c>
      <c r="J668" s="364" t="s">
        <v>996</v>
      </c>
      <c r="K668" s="365" t="s">
        <v>2844</v>
      </c>
      <c r="L668" s="398" t="s">
        <v>2225</v>
      </c>
      <c r="N668" s="464">
        <f>[1]pdc2019!$N668</f>
        <v>0</v>
      </c>
      <c r="O668" s="464">
        <f>[1]pdc2019!$O668</f>
        <v>0</v>
      </c>
      <c r="P668" s="464">
        <f>[1]pdc2019!$P668</f>
        <v>0</v>
      </c>
      <c r="Q668" s="464">
        <f>[1]pdc2019!$V668</f>
        <v>0</v>
      </c>
      <c r="R668" s="464">
        <f>[1]pdc2019!$AB668</f>
        <v>0</v>
      </c>
      <c r="S668" s="464">
        <f>[1]pdc2019!$AE668</f>
        <v>0</v>
      </c>
      <c r="T668" s="507">
        <f t="shared" si="56"/>
        <v>0</v>
      </c>
      <c r="U668" s="505" t="str">
        <f t="shared" si="57"/>
        <v/>
      </c>
      <c r="V668" s="507">
        <f t="shared" si="60"/>
        <v>0</v>
      </c>
      <c r="W668" s="505" t="str">
        <f t="shared" si="61"/>
        <v/>
      </c>
      <c r="X668" s="507">
        <f t="shared" si="58"/>
        <v>0</v>
      </c>
      <c r="Y668" s="505" t="str">
        <f t="shared" si="59"/>
        <v/>
      </c>
      <c r="AA668" s="508"/>
      <c r="AB668" s="508"/>
      <c r="AC668" s="508"/>
      <c r="AD668" s="508"/>
      <c r="AE668" s="508"/>
      <c r="AF668" s="508"/>
      <c r="AG668" s="508"/>
      <c r="AH668" s="508"/>
      <c r="AI668" s="508"/>
      <c r="AJ668" s="508"/>
      <c r="AK668" s="508"/>
    </row>
    <row r="669" spans="1:37" ht="21">
      <c r="A669" s="438" t="s">
        <v>1223</v>
      </c>
      <c r="B669" s="439" t="s">
        <v>2324</v>
      </c>
      <c r="C669" s="440" t="s">
        <v>2205</v>
      </c>
      <c r="D669" s="440" t="s">
        <v>3140</v>
      </c>
      <c r="E669" s="362" t="s">
        <v>1225</v>
      </c>
      <c r="F669" s="362" t="s">
        <v>1224</v>
      </c>
      <c r="G669" s="363"/>
      <c r="H669" s="363"/>
      <c r="I669" s="414"/>
      <c r="J669" s="364"/>
      <c r="K669" s="365"/>
      <c r="N669" s="464">
        <f>[1]pdc2019!$N669</f>
        <v>0</v>
      </c>
      <c r="O669" s="464">
        <f>[1]pdc2019!$O669</f>
        <v>0</v>
      </c>
      <c r="P669" s="464">
        <f>[1]pdc2019!$P669</f>
        <v>0</v>
      </c>
      <c r="Q669" s="464">
        <f>[1]pdc2019!$V669</f>
        <v>0</v>
      </c>
      <c r="R669" s="464">
        <f>[1]pdc2019!$AB669</f>
        <v>0</v>
      </c>
      <c r="S669" s="464">
        <f>[1]pdc2019!$AE669</f>
        <v>0</v>
      </c>
      <c r="T669" s="507">
        <f t="shared" si="56"/>
        <v>0</v>
      </c>
      <c r="U669" s="505" t="str">
        <f t="shared" si="57"/>
        <v/>
      </c>
      <c r="V669" s="507">
        <f t="shared" si="60"/>
        <v>0</v>
      </c>
      <c r="W669" s="505" t="str">
        <f t="shared" si="61"/>
        <v/>
      </c>
      <c r="X669" s="507">
        <f t="shared" si="58"/>
        <v>0</v>
      </c>
      <c r="Y669" s="505" t="str">
        <f t="shared" si="59"/>
        <v/>
      </c>
      <c r="AA669" s="508"/>
      <c r="AB669" s="508"/>
      <c r="AC669" s="508"/>
      <c r="AD669" s="508"/>
      <c r="AE669" s="508"/>
      <c r="AF669" s="508"/>
      <c r="AG669" s="508"/>
      <c r="AH669" s="508"/>
      <c r="AI669" s="508"/>
      <c r="AJ669" s="508"/>
      <c r="AK669" s="508"/>
    </row>
    <row r="670" spans="1:37" ht="21">
      <c r="A670" s="435" t="s">
        <v>1226</v>
      </c>
      <c r="B670" s="436" t="s">
        <v>2324</v>
      </c>
      <c r="C670" s="437" t="s">
        <v>2205</v>
      </c>
      <c r="D670" s="437" t="s">
        <v>3138</v>
      </c>
      <c r="E670" s="366" t="s">
        <v>1225</v>
      </c>
      <c r="F670" s="366" t="s">
        <v>1224</v>
      </c>
      <c r="G670" s="363" t="s">
        <v>564</v>
      </c>
      <c r="H670" s="363" t="s">
        <v>3694</v>
      </c>
      <c r="I670" s="414" t="s">
        <v>3976</v>
      </c>
      <c r="J670" s="364" t="s">
        <v>996</v>
      </c>
      <c r="K670" s="365" t="s">
        <v>2844</v>
      </c>
      <c r="L670" s="398" t="s">
        <v>2225</v>
      </c>
      <c r="N670" s="464">
        <f>[1]pdc2019!$N670</f>
        <v>817627.08</v>
      </c>
      <c r="O670" s="464">
        <f>[1]pdc2019!$O670</f>
        <v>840000</v>
      </c>
      <c r="P670" s="464">
        <f>[1]pdc2019!$P670</f>
        <v>840000</v>
      </c>
      <c r="Q670" s="464">
        <f>[1]pdc2019!$V670</f>
        <v>840000</v>
      </c>
      <c r="R670" s="464">
        <f>[1]pdc2019!$AB670</f>
        <v>840000</v>
      </c>
      <c r="S670" s="464">
        <f>[1]pdc2019!$AE670</f>
        <v>840000</v>
      </c>
      <c r="T670" s="507">
        <f t="shared" si="56"/>
        <v>22372.920000000042</v>
      </c>
      <c r="U670" s="505">
        <f t="shared" si="57"/>
        <v>2.7363232636570749E-2</v>
      </c>
      <c r="V670" s="507">
        <f t="shared" si="60"/>
        <v>0</v>
      </c>
      <c r="W670" s="505">
        <f t="shared" si="61"/>
        <v>0</v>
      </c>
      <c r="X670" s="507">
        <f t="shared" si="58"/>
        <v>0</v>
      </c>
      <c r="Y670" s="505">
        <f t="shared" si="59"/>
        <v>0</v>
      </c>
      <c r="AA670" s="508"/>
      <c r="AB670" s="508"/>
      <c r="AC670" s="508"/>
      <c r="AD670" s="508"/>
      <c r="AE670" s="508"/>
      <c r="AF670" s="508"/>
      <c r="AG670" s="508"/>
      <c r="AH670" s="508"/>
      <c r="AI670" s="508"/>
      <c r="AJ670" s="508"/>
      <c r="AK670" s="508"/>
    </row>
    <row r="671" spans="1:37" ht="21">
      <c r="A671" s="438" t="s">
        <v>1227</v>
      </c>
      <c r="B671" s="439" t="s">
        <v>2324</v>
      </c>
      <c r="C671" s="440" t="s">
        <v>2605</v>
      </c>
      <c r="D671" s="440" t="s">
        <v>3140</v>
      </c>
      <c r="E671" s="367" t="s">
        <v>3486</v>
      </c>
      <c r="F671" s="367" t="s">
        <v>1228</v>
      </c>
      <c r="G671" s="363"/>
      <c r="H671" s="363"/>
      <c r="I671" s="414"/>
      <c r="J671" s="364"/>
      <c r="K671" s="365"/>
      <c r="N671" s="464">
        <f>[1]pdc2019!$N671</f>
        <v>0</v>
      </c>
      <c r="O671" s="464">
        <f>[1]pdc2019!$O671</f>
        <v>0</v>
      </c>
      <c r="P671" s="464">
        <f>[1]pdc2019!$P671</f>
        <v>0</v>
      </c>
      <c r="Q671" s="464">
        <f>[1]pdc2019!$V671</f>
        <v>0</v>
      </c>
      <c r="R671" s="464">
        <f>[1]pdc2019!$AB671</f>
        <v>0</v>
      </c>
      <c r="S671" s="464">
        <f>[1]pdc2019!$AE671</f>
        <v>0</v>
      </c>
      <c r="T671" s="507">
        <f t="shared" si="56"/>
        <v>0</v>
      </c>
      <c r="U671" s="505" t="str">
        <f t="shared" si="57"/>
        <v/>
      </c>
      <c r="V671" s="507">
        <f t="shared" si="60"/>
        <v>0</v>
      </c>
      <c r="W671" s="505" t="str">
        <f t="shared" si="61"/>
        <v/>
      </c>
      <c r="X671" s="507">
        <f t="shared" si="58"/>
        <v>0</v>
      </c>
      <c r="Y671" s="505" t="str">
        <f t="shared" si="59"/>
        <v/>
      </c>
      <c r="AA671" s="508"/>
      <c r="AB671" s="508"/>
      <c r="AC671" s="508"/>
      <c r="AD671" s="508"/>
      <c r="AE671" s="508"/>
      <c r="AF671" s="508"/>
      <c r="AG671" s="508"/>
      <c r="AH671" s="508"/>
      <c r="AI671" s="508"/>
      <c r="AJ671" s="508"/>
      <c r="AK671" s="508"/>
    </row>
    <row r="672" spans="1:37" ht="31.5">
      <c r="A672" s="435" t="s">
        <v>1229</v>
      </c>
      <c r="B672" s="436" t="s">
        <v>2324</v>
      </c>
      <c r="C672" s="437" t="s">
        <v>2605</v>
      </c>
      <c r="D672" s="437" t="s">
        <v>1364</v>
      </c>
      <c r="E672" s="366" t="s">
        <v>1230</v>
      </c>
      <c r="F672" s="441" t="s">
        <v>5235</v>
      </c>
      <c r="G672" s="363" t="s">
        <v>1315</v>
      </c>
      <c r="H672" s="363" t="s">
        <v>3265</v>
      </c>
      <c r="I672" s="414" t="s">
        <v>3266</v>
      </c>
      <c r="J672" s="364" t="s">
        <v>3558</v>
      </c>
      <c r="K672" s="365" t="s">
        <v>2828</v>
      </c>
      <c r="L672" s="398" t="s">
        <v>2225</v>
      </c>
      <c r="N672" s="464">
        <f>[1]pdc2019!$N672</f>
        <v>26934.89</v>
      </c>
      <c r="O672" s="464">
        <f>[1]pdc2019!$O672</f>
        <v>0</v>
      </c>
      <c r="P672" s="464">
        <f>[1]pdc2019!$P672</f>
        <v>0</v>
      </c>
      <c r="Q672" s="464">
        <f>[1]pdc2019!$V672</f>
        <v>0</v>
      </c>
      <c r="R672" s="464">
        <f>[1]pdc2019!$AB672</f>
        <v>0</v>
      </c>
      <c r="S672" s="464">
        <f>[1]pdc2019!$AE672</f>
        <v>0</v>
      </c>
      <c r="T672" s="507">
        <f t="shared" si="56"/>
        <v>-26934.89</v>
      </c>
      <c r="U672" s="505">
        <f t="shared" si="57"/>
        <v>-1</v>
      </c>
      <c r="V672" s="507">
        <f t="shared" si="60"/>
        <v>0</v>
      </c>
      <c r="W672" s="505" t="str">
        <f t="shared" si="61"/>
        <v/>
      </c>
      <c r="X672" s="507">
        <f t="shared" si="58"/>
        <v>0</v>
      </c>
      <c r="Y672" s="505" t="str">
        <f t="shared" si="59"/>
        <v/>
      </c>
      <c r="AA672" s="508"/>
      <c r="AB672" s="508"/>
      <c r="AC672" s="508"/>
      <c r="AD672" s="508"/>
      <c r="AE672" s="508"/>
      <c r="AF672" s="508"/>
      <c r="AG672" s="508"/>
      <c r="AH672" s="508"/>
      <c r="AI672" s="508"/>
      <c r="AJ672" s="508"/>
      <c r="AK672" s="508"/>
    </row>
    <row r="673" spans="1:37" ht="31.5">
      <c r="A673" s="435" t="s">
        <v>1231</v>
      </c>
      <c r="B673" s="436" t="s">
        <v>2324</v>
      </c>
      <c r="C673" s="437" t="s">
        <v>2605</v>
      </c>
      <c r="D673" s="437" t="s">
        <v>1365</v>
      </c>
      <c r="E673" s="366" t="s">
        <v>1232</v>
      </c>
      <c r="F673" s="441" t="s">
        <v>5236</v>
      </c>
      <c r="G673" s="363" t="s">
        <v>1313</v>
      </c>
      <c r="H673" s="363" t="s">
        <v>3267</v>
      </c>
      <c r="I673" s="414" t="s">
        <v>3268</v>
      </c>
      <c r="J673" s="364" t="s">
        <v>3558</v>
      </c>
      <c r="K673" s="365" t="s">
        <v>2828</v>
      </c>
      <c r="L673" s="398" t="s">
        <v>2225</v>
      </c>
      <c r="N673" s="464">
        <f>[1]pdc2019!$N673</f>
        <v>0</v>
      </c>
      <c r="O673" s="464">
        <f>[1]pdc2019!$O673</f>
        <v>0</v>
      </c>
      <c r="P673" s="464">
        <f>[1]pdc2019!$P673</f>
        <v>0</v>
      </c>
      <c r="Q673" s="464">
        <f>[1]pdc2019!$V673</f>
        <v>0</v>
      </c>
      <c r="R673" s="464">
        <f>[1]pdc2019!$AB673</f>
        <v>0</v>
      </c>
      <c r="S673" s="464">
        <f>[1]pdc2019!$AE673</f>
        <v>0</v>
      </c>
      <c r="T673" s="507">
        <f t="shared" si="56"/>
        <v>0</v>
      </c>
      <c r="U673" s="505" t="str">
        <f t="shared" si="57"/>
        <v/>
      </c>
      <c r="V673" s="507">
        <f t="shared" si="60"/>
        <v>0</v>
      </c>
      <c r="W673" s="505" t="str">
        <f t="shared" si="61"/>
        <v/>
      </c>
      <c r="X673" s="507">
        <f t="shared" si="58"/>
        <v>0</v>
      </c>
      <c r="Y673" s="505" t="str">
        <f t="shared" si="59"/>
        <v/>
      </c>
      <c r="AA673" s="508"/>
      <c r="AB673" s="508"/>
      <c r="AC673" s="508"/>
      <c r="AD673" s="508"/>
      <c r="AE673" s="508"/>
      <c r="AF673" s="508"/>
      <c r="AG673" s="508"/>
      <c r="AH673" s="508"/>
      <c r="AI673" s="508"/>
      <c r="AJ673" s="508"/>
      <c r="AK673" s="508"/>
    </row>
    <row r="674" spans="1:37" ht="31.5">
      <c r="A674" s="435" t="s">
        <v>370</v>
      </c>
      <c r="B674" s="436" t="s">
        <v>2324</v>
      </c>
      <c r="C674" s="437" t="s">
        <v>2605</v>
      </c>
      <c r="D674" s="437" t="s">
        <v>1384</v>
      </c>
      <c r="E674" s="366" t="s">
        <v>5465</v>
      </c>
      <c r="F674" s="441" t="s">
        <v>5237</v>
      </c>
      <c r="G674" s="363" t="s">
        <v>26</v>
      </c>
      <c r="H674" s="363" t="s">
        <v>371</v>
      </c>
      <c r="I674" s="414" t="s">
        <v>3269</v>
      </c>
      <c r="J674" s="364" t="s">
        <v>2838</v>
      </c>
      <c r="K674" s="365" t="s">
        <v>3399</v>
      </c>
      <c r="L674" s="398" t="s">
        <v>2225</v>
      </c>
      <c r="N674" s="464">
        <f>[1]pdc2019!$N674</f>
        <v>0</v>
      </c>
      <c r="O674" s="464">
        <f>[1]pdc2019!$O674</f>
        <v>0</v>
      </c>
      <c r="P674" s="464">
        <f>[1]pdc2019!$P674</f>
        <v>0</v>
      </c>
      <c r="Q674" s="464">
        <f>[1]pdc2019!$V674</f>
        <v>0</v>
      </c>
      <c r="R674" s="464">
        <f>[1]pdc2019!$AB674</f>
        <v>0</v>
      </c>
      <c r="S674" s="464">
        <f>[1]pdc2019!$AE674</f>
        <v>0</v>
      </c>
      <c r="T674" s="507">
        <f t="shared" si="56"/>
        <v>0</v>
      </c>
      <c r="U674" s="505" t="str">
        <f t="shared" si="57"/>
        <v/>
      </c>
      <c r="V674" s="507">
        <f t="shared" si="60"/>
        <v>0</v>
      </c>
      <c r="W674" s="505" t="str">
        <f t="shared" si="61"/>
        <v/>
      </c>
      <c r="X674" s="507">
        <f t="shared" si="58"/>
        <v>0</v>
      </c>
      <c r="Y674" s="505" t="str">
        <f t="shared" si="59"/>
        <v/>
      </c>
      <c r="AA674" s="508"/>
      <c r="AB674" s="508"/>
      <c r="AC674" s="508"/>
      <c r="AD674" s="508"/>
      <c r="AE674" s="508"/>
      <c r="AF674" s="508"/>
      <c r="AG674" s="508"/>
      <c r="AH674" s="508"/>
      <c r="AI674" s="508"/>
      <c r="AJ674" s="508"/>
      <c r="AK674" s="508"/>
    </row>
    <row r="675" spans="1:37" ht="31.5">
      <c r="A675" s="435" t="s">
        <v>980</v>
      </c>
      <c r="B675" s="436" t="s">
        <v>2324</v>
      </c>
      <c r="C675" s="437" t="s">
        <v>2605</v>
      </c>
      <c r="D675" s="437" t="s">
        <v>1385</v>
      </c>
      <c r="E675" s="366" t="s">
        <v>981</v>
      </c>
      <c r="F675" s="441" t="s">
        <v>5238</v>
      </c>
      <c r="G675" s="363" t="s">
        <v>24</v>
      </c>
      <c r="H675" s="363" t="s">
        <v>3270</v>
      </c>
      <c r="I675" s="414" t="s">
        <v>3271</v>
      </c>
      <c r="J675" s="364" t="s">
        <v>2838</v>
      </c>
      <c r="K675" s="365" t="s">
        <v>3399</v>
      </c>
      <c r="L675" s="398" t="s">
        <v>2225</v>
      </c>
      <c r="N675" s="464">
        <f>[1]pdc2019!$N675</f>
        <v>35070.6</v>
      </c>
      <c r="O675" s="464">
        <f>[1]pdc2019!$O675</f>
        <v>0</v>
      </c>
      <c r="P675" s="464">
        <f>[1]pdc2019!$P675</f>
        <v>0</v>
      </c>
      <c r="Q675" s="464">
        <f>[1]pdc2019!$V675</f>
        <v>0</v>
      </c>
      <c r="R675" s="464">
        <f>[1]pdc2019!$AB675</f>
        <v>0</v>
      </c>
      <c r="S675" s="464">
        <f>[1]pdc2019!$AE675</f>
        <v>0</v>
      </c>
      <c r="T675" s="507">
        <f t="shared" si="56"/>
        <v>-35070.6</v>
      </c>
      <c r="U675" s="505">
        <f t="shared" si="57"/>
        <v>-1</v>
      </c>
      <c r="V675" s="507">
        <f t="shared" si="60"/>
        <v>0</v>
      </c>
      <c r="W675" s="505" t="str">
        <f t="shared" si="61"/>
        <v/>
      </c>
      <c r="X675" s="507">
        <f t="shared" si="58"/>
        <v>0</v>
      </c>
      <c r="Y675" s="505" t="str">
        <f t="shared" si="59"/>
        <v/>
      </c>
      <c r="AA675" s="508"/>
      <c r="AB675" s="508"/>
      <c r="AC675" s="508"/>
      <c r="AD675" s="508"/>
      <c r="AE675" s="508"/>
      <c r="AF675" s="508"/>
      <c r="AG675" s="508"/>
      <c r="AH675" s="508"/>
      <c r="AI675" s="508"/>
      <c r="AJ675" s="508"/>
      <c r="AK675" s="508"/>
    </row>
    <row r="676" spans="1:37" ht="21">
      <c r="A676" s="438" t="s">
        <v>982</v>
      </c>
      <c r="B676" s="439" t="s">
        <v>2324</v>
      </c>
      <c r="C676" s="440" t="s">
        <v>2606</v>
      </c>
      <c r="D676" s="440" t="s">
        <v>3140</v>
      </c>
      <c r="E676" s="362" t="s">
        <v>984</v>
      </c>
      <c r="F676" s="442" t="s">
        <v>983</v>
      </c>
      <c r="G676" s="363"/>
      <c r="H676" s="363"/>
      <c r="I676" s="414"/>
      <c r="J676" s="364"/>
      <c r="K676" s="365"/>
      <c r="N676" s="464">
        <f>[1]pdc2019!$N676</f>
        <v>0</v>
      </c>
      <c r="O676" s="464">
        <f>[1]pdc2019!$O676</f>
        <v>0</v>
      </c>
      <c r="P676" s="464">
        <f>[1]pdc2019!$P676</f>
        <v>0</v>
      </c>
      <c r="Q676" s="464">
        <f>[1]pdc2019!$V676</f>
        <v>0</v>
      </c>
      <c r="R676" s="464">
        <f>[1]pdc2019!$AB676</f>
        <v>0</v>
      </c>
      <c r="S676" s="464">
        <f>[1]pdc2019!$AE676</f>
        <v>0</v>
      </c>
      <c r="T676" s="507">
        <f t="shared" si="56"/>
        <v>0</v>
      </c>
      <c r="U676" s="505" t="str">
        <f t="shared" si="57"/>
        <v/>
      </c>
      <c r="V676" s="507">
        <f t="shared" si="60"/>
        <v>0</v>
      </c>
      <c r="W676" s="505" t="str">
        <f t="shared" si="61"/>
        <v/>
      </c>
      <c r="X676" s="507">
        <f t="shared" si="58"/>
        <v>0</v>
      </c>
      <c r="Y676" s="505" t="str">
        <f t="shared" si="59"/>
        <v/>
      </c>
      <c r="AA676" s="508"/>
      <c r="AB676" s="508"/>
      <c r="AC676" s="508"/>
      <c r="AD676" s="508"/>
      <c r="AE676" s="508"/>
      <c r="AF676" s="508"/>
      <c r="AG676" s="508"/>
      <c r="AH676" s="508"/>
      <c r="AI676" s="508"/>
      <c r="AJ676" s="508"/>
      <c r="AK676" s="508"/>
    </row>
    <row r="677" spans="1:37" ht="31.5">
      <c r="A677" s="435" t="s">
        <v>985</v>
      </c>
      <c r="B677" s="436" t="s">
        <v>2324</v>
      </c>
      <c r="C677" s="437" t="s">
        <v>2606</v>
      </c>
      <c r="D677" s="437" t="s">
        <v>3138</v>
      </c>
      <c r="E677" s="366" t="s">
        <v>4285</v>
      </c>
      <c r="F677" s="441" t="s">
        <v>5466</v>
      </c>
      <c r="G677" s="363" t="s">
        <v>564</v>
      </c>
      <c r="H677" s="363" t="s">
        <v>3694</v>
      </c>
      <c r="I677" s="414" t="s">
        <v>3976</v>
      </c>
      <c r="J677" s="364" t="s">
        <v>996</v>
      </c>
      <c r="K677" s="365" t="s">
        <v>2844</v>
      </c>
      <c r="L677" s="398" t="s">
        <v>2225</v>
      </c>
      <c r="N677" s="464">
        <f>[1]pdc2019!$N677</f>
        <v>1573528.74</v>
      </c>
      <c r="O677" s="464">
        <f>[1]pdc2019!$O677</f>
        <v>1700000</v>
      </c>
      <c r="P677" s="464">
        <f>[1]pdc2019!$P677</f>
        <v>1700000</v>
      </c>
      <c r="Q677" s="464">
        <f>[1]pdc2019!$V677</f>
        <v>1900000</v>
      </c>
      <c r="R677" s="464">
        <f>[1]pdc2019!$AB677</f>
        <v>1900000</v>
      </c>
      <c r="S677" s="464">
        <f>[1]pdc2019!$AE677</f>
        <v>1900000</v>
      </c>
      <c r="T677" s="507">
        <f t="shared" si="56"/>
        <v>326471.26</v>
      </c>
      <c r="U677" s="505">
        <f t="shared" si="57"/>
        <v>0.20747715100519867</v>
      </c>
      <c r="V677" s="507">
        <f t="shared" si="60"/>
        <v>200000</v>
      </c>
      <c r="W677" s="505">
        <f t="shared" si="61"/>
        <v>0.11764705882352941</v>
      </c>
      <c r="X677" s="507">
        <f t="shared" si="58"/>
        <v>200000</v>
      </c>
      <c r="Y677" s="505">
        <f t="shared" si="59"/>
        <v>0.11764705882352941</v>
      </c>
      <c r="AA677" s="508"/>
      <c r="AB677" s="508"/>
      <c r="AC677" s="508"/>
      <c r="AD677" s="508"/>
      <c r="AE677" s="508"/>
      <c r="AF677" s="508"/>
      <c r="AG677" s="508"/>
      <c r="AH677" s="508"/>
      <c r="AI677" s="508"/>
      <c r="AJ677" s="508"/>
      <c r="AK677" s="508"/>
    </row>
    <row r="678" spans="1:37" ht="21">
      <c r="A678" s="399" t="s">
        <v>986</v>
      </c>
      <c r="B678" s="400" t="s">
        <v>987</v>
      </c>
      <c r="C678" s="401" t="s">
        <v>3139</v>
      </c>
      <c r="D678" s="401" t="s">
        <v>3140</v>
      </c>
      <c r="E678" s="358" t="s">
        <v>989</v>
      </c>
      <c r="F678" s="358" t="s">
        <v>988</v>
      </c>
      <c r="G678" s="359"/>
      <c r="H678" s="359"/>
      <c r="I678" s="402"/>
      <c r="J678" s="360"/>
      <c r="K678" s="361"/>
      <c r="L678" s="403"/>
      <c r="N678" s="464">
        <f>[1]pdc2019!$N678</f>
        <v>0</v>
      </c>
      <c r="O678" s="464">
        <f>[1]pdc2019!$O678</f>
        <v>0</v>
      </c>
      <c r="P678" s="464">
        <f>[1]pdc2019!$P678</f>
        <v>0</v>
      </c>
      <c r="Q678" s="464">
        <f>[1]pdc2019!$V678</f>
        <v>0</v>
      </c>
      <c r="R678" s="464">
        <f>[1]pdc2019!$AB678</f>
        <v>0</v>
      </c>
      <c r="S678" s="464">
        <f>[1]pdc2019!$AE678</f>
        <v>0</v>
      </c>
      <c r="T678" s="507">
        <f t="shared" si="56"/>
        <v>0</v>
      </c>
      <c r="U678" s="505" t="str">
        <f t="shared" si="57"/>
        <v/>
      </c>
      <c r="V678" s="507">
        <f t="shared" si="60"/>
        <v>0</v>
      </c>
      <c r="W678" s="505" t="str">
        <f t="shared" si="61"/>
        <v/>
      </c>
      <c r="X678" s="507">
        <f t="shared" si="58"/>
        <v>0</v>
      </c>
      <c r="Y678" s="505" t="str">
        <f t="shared" si="59"/>
        <v/>
      </c>
      <c r="AA678" s="508"/>
      <c r="AB678" s="508"/>
      <c r="AC678" s="508"/>
      <c r="AD678" s="508"/>
      <c r="AE678" s="508"/>
      <c r="AF678" s="508"/>
      <c r="AG678" s="508"/>
      <c r="AH678" s="508"/>
      <c r="AI678" s="508"/>
      <c r="AJ678" s="508"/>
      <c r="AK678" s="508"/>
    </row>
    <row r="679" spans="1:37" ht="21">
      <c r="A679" s="438" t="s">
        <v>990</v>
      </c>
      <c r="B679" s="439" t="s">
        <v>987</v>
      </c>
      <c r="C679" s="440" t="s">
        <v>3141</v>
      </c>
      <c r="D679" s="440" t="s">
        <v>3140</v>
      </c>
      <c r="E679" s="362" t="s">
        <v>992</v>
      </c>
      <c r="F679" s="442" t="s">
        <v>991</v>
      </c>
      <c r="G679" s="363"/>
      <c r="H679" s="363"/>
      <c r="I679" s="414"/>
      <c r="J679" s="364"/>
      <c r="K679" s="365"/>
      <c r="N679" s="464">
        <f>[1]pdc2019!$N679</f>
        <v>0</v>
      </c>
      <c r="O679" s="464">
        <f>[1]pdc2019!$O679</f>
        <v>0</v>
      </c>
      <c r="P679" s="464">
        <f>[1]pdc2019!$P679</f>
        <v>0</v>
      </c>
      <c r="Q679" s="464">
        <f>[1]pdc2019!$V679</f>
        <v>0</v>
      </c>
      <c r="R679" s="464">
        <f>[1]pdc2019!$AB679</f>
        <v>0</v>
      </c>
      <c r="S679" s="464">
        <f>[1]pdc2019!$AE679</f>
        <v>0</v>
      </c>
      <c r="T679" s="507">
        <f t="shared" si="56"/>
        <v>0</v>
      </c>
      <c r="U679" s="505" t="str">
        <f t="shared" si="57"/>
        <v/>
      </c>
      <c r="V679" s="507">
        <f t="shared" si="60"/>
        <v>0</v>
      </c>
      <c r="W679" s="505" t="str">
        <f t="shared" si="61"/>
        <v/>
      </c>
      <c r="X679" s="507">
        <f t="shared" si="58"/>
        <v>0</v>
      </c>
      <c r="Y679" s="505" t="str">
        <f t="shared" si="59"/>
        <v/>
      </c>
      <c r="AA679" s="508"/>
      <c r="AB679" s="508"/>
      <c r="AC679" s="508"/>
      <c r="AD679" s="508"/>
      <c r="AE679" s="508"/>
      <c r="AF679" s="508"/>
      <c r="AG679" s="508"/>
      <c r="AH679" s="508"/>
      <c r="AI679" s="508"/>
      <c r="AJ679" s="508"/>
      <c r="AK679" s="508"/>
    </row>
    <row r="680" spans="1:37" ht="21">
      <c r="A680" s="435" t="s">
        <v>993</v>
      </c>
      <c r="B680" s="436" t="s">
        <v>987</v>
      </c>
      <c r="C680" s="437" t="s">
        <v>3141</v>
      </c>
      <c r="D680" s="437" t="s">
        <v>3138</v>
      </c>
      <c r="E680" s="366" t="s">
        <v>992</v>
      </c>
      <c r="F680" s="441" t="s">
        <v>991</v>
      </c>
      <c r="G680" s="363" t="s">
        <v>1187</v>
      </c>
      <c r="H680" s="363" t="s">
        <v>3272</v>
      </c>
      <c r="I680" s="414" t="s">
        <v>994</v>
      </c>
      <c r="J680" s="364" t="s">
        <v>2851</v>
      </c>
      <c r="K680" s="365" t="s">
        <v>2852</v>
      </c>
      <c r="L680" s="3" t="s">
        <v>995</v>
      </c>
      <c r="N680" s="464">
        <f>[1]pdc2019!$N680</f>
        <v>0</v>
      </c>
      <c r="O680" s="464">
        <f>[1]pdc2019!$O680</f>
        <v>0</v>
      </c>
      <c r="P680" s="464">
        <f>[1]pdc2019!$P680</f>
        <v>0</v>
      </c>
      <c r="Q680" s="464">
        <f>[1]pdc2019!$V680</f>
        <v>0</v>
      </c>
      <c r="R680" s="464">
        <f>[1]pdc2019!$AB680</f>
        <v>0</v>
      </c>
      <c r="S680" s="464">
        <f>[1]pdc2019!$AE680</f>
        <v>0</v>
      </c>
      <c r="T680" s="507">
        <f t="shared" si="56"/>
        <v>0</v>
      </c>
      <c r="U680" s="505" t="str">
        <f t="shared" si="57"/>
        <v/>
      </c>
      <c r="V680" s="507">
        <f t="shared" si="60"/>
        <v>0</v>
      </c>
      <c r="W680" s="505" t="str">
        <f t="shared" si="61"/>
        <v/>
      </c>
      <c r="X680" s="507">
        <f t="shared" si="58"/>
        <v>0</v>
      </c>
      <c r="Y680" s="505" t="str">
        <f t="shared" si="59"/>
        <v/>
      </c>
      <c r="AA680" s="508"/>
      <c r="AB680" s="508"/>
      <c r="AC680" s="508"/>
      <c r="AD680" s="508"/>
      <c r="AE680" s="508"/>
      <c r="AF680" s="508"/>
      <c r="AG680" s="508"/>
      <c r="AH680" s="508"/>
      <c r="AI680" s="508"/>
      <c r="AJ680" s="508"/>
      <c r="AK680" s="508"/>
    </row>
    <row r="681" spans="1:37" ht="21">
      <c r="A681" s="438" t="s">
        <v>997</v>
      </c>
      <c r="B681" s="439" t="s">
        <v>987</v>
      </c>
      <c r="C681" s="440" t="s">
        <v>3142</v>
      </c>
      <c r="D681" s="440" t="s">
        <v>3140</v>
      </c>
      <c r="E681" s="362" t="s">
        <v>3273</v>
      </c>
      <c r="F681" s="442" t="s">
        <v>3274</v>
      </c>
      <c r="G681" s="363"/>
      <c r="H681" s="363"/>
      <c r="I681" s="414"/>
      <c r="J681" s="364"/>
      <c r="K681" s="365"/>
      <c r="N681" s="464">
        <f>[1]pdc2019!$N681</f>
        <v>0</v>
      </c>
      <c r="O681" s="464">
        <f>[1]pdc2019!$O681</f>
        <v>0</v>
      </c>
      <c r="P681" s="464">
        <f>[1]pdc2019!$P681</f>
        <v>0</v>
      </c>
      <c r="Q681" s="464">
        <f>[1]pdc2019!$V681</f>
        <v>0</v>
      </c>
      <c r="R681" s="464">
        <f>[1]pdc2019!$AB681</f>
        <v>0</v>
      </c>
      <c r="S681" s="464">
        <f>[1]pdc2019!$AE681</f>
        <v>0</v>
      </c>
      <c r="T681" s="507">
        <f t="shared" si="56"/>
        <v>0</v>
      </c>
      <c r="U681" s="505" t="str">
        <f t="shared" si="57"/>
        <v/>
      </c>
      <c r="V681" s="507">
        <f t="shared" si="60"/>
        <v>0</v>
      </c>
      <c r="W681" s="505" t="str">
        <f t="shared" si="61"/>
        <v/>
      </c>
      <c r="X681" s="507">
        <f t="shared" si="58"/>
        <v>0</v>
      </c>
      <c r="Y681" s="505" t="str">
        <f t="shared" si="59"/>
        <v/>
      </c>
      <c r="AA681" s="508"/>
      <c r="AB681" s="508"/>
      <c r="AC681" s="508"/>
      <c r="AD681" s="508"/>
      <c r="AE681" s="508"/>
      <c r="AF681" s="508"/>
      <c r="AG681" s="508"/>
      <c r="AH681" s="508"/>
      <c r="AI681" s="508"/>
      <c r="AJ681" s="508"/>
      <c r="AK681" s="508"/>
    </row>
    <row r="682" spans="1:37" ht="21">
      <c r="A682" s="435" t="s">
        <v>998</v>
      </c>
      <c r="B682" s="436" t="s">
        <v>987</v>
      </c>
      <c r="C682" s="437" t="s">
        <v>3142</v>
      </c>
      <c r="D682" s="437" t="s">
        <v>3138</v>
      </c>
      <c r="E682" s="366" t="s">
        <v>3275</v>
      </c>
      <c r="F682" s="441" t="s">
        <v>3274</v>
      </c>
      <c r="G682" s="363" t="s">
        <v>1187</v>
      </c>
      <c r="H682" s="363" t="s">
        <v>3272</v>
      </c>
      <c r="I682" s="414" t="s">
        <v>994</v>
      </c>
      <c r="J682" s="364" t="s">
        <v>2851</v>
      </c>
      <c r="K682" s="365" t="s">
        <v>2852</v>
      </c>
      <c r="L682" s="3" t="s">
        <v>995</v>
      </c>
      <c r="N682" s="464">
        <f>[1]pdc2019!$N682</f>
        <v>0</v>
      </c>
      <c r="O682" s="464">
        <f>[1]pdc2019!$O682</f>
        <v>0</v>
      </c>
      <c r="P682" s="464">
        <f>[1]pdc2019!$P682</f>
        <v>0</v>
      </c>
      <c r="Q682" s="464">
        <f>[1]pdc2019!$V682</f>
        <v>0</v>
      </c>
      <c r="R682" s="464">
        <f>[1]pdc2019!$AB682</f>
        <v>0</v>
      </c>
      <c r="S682" s="464">
        <f>[1]pdc2019!$AE682</f>
        <v>0</v>
      </c>
      <c r="T682" s="507">
        <f t="shared" si="56"/>
        <v>0</v>
      </c>
      <c r="U682" s="505" t="str">
        <f t="shared" si="57"/>
        <v/>
      </c>
      <c r="V682" s="507">
        <f t="shared" si="60"/>
        <v>0</v>
      </c>
      <c r="W682" s="505" t="str">
        <f t="shared" si="61"/>
        <v/>
      </c>
      <c r="X682" s="507">
        <f t="shared" si="58"/>
        <v>0</v>
      </c>
      <c r="Y682" s="505" t="str">
        <f t="shared" si="59"/>
        <v/>
      </c>
      <c r="AA682" s="508"/>
      <c r="AB682" s="508"/>
      <c r="AC682" s="508"/>
      <c r="AD682" s="508"/>
      <c r="AE682" s="508"/>
      <c r="AF682" s="508"/>
      <c r="AG682" s="508"/>
      <c r="AH682" s="508"/>
      <c r="AI682" s="508"/>
      <c r="AJ682" s="508"/>
      <c r="AK682" s="508"/>
    </row>
    <row r="683" spans="1:37" ht="31.5">
      <c r="A683" s="438" t="s">
        <v>999</v>
      </c>
      <c r="B683" s="439" t="s">
        <v>987</v>
      </c>
      <c r="C683" s="440" t="s">
        <v>3144</v>
      </c>
      <c r="D683" s="440" t="s">
        <v>3140</v>
      </c>
      <c r="E683" s="362" t="s">
        <v>1001</v>
      </c>
      <c r="F683" s="442" t="s">
        <v>1000</v>
      </c>
      <c r="G683" s="363"/>
      <c r="H683" s="363"/>
      <c r="I683" s="414"/>
      <c r="J683" s="364"/>
      <c r="K683" s="365"/>
      <c r="N683" s="464">
        <f>[1]pdc2019!$N683</f>
        <v>0</v>
      </c>
      <c r="O683" s="464">
        <f>[1]pdc2019!$O683</f>
        <v>0</v>
      </c>
      <c r="P683" s="464">
        <f>[1]pdc2019!$P683</f>
        <v>0</v>
      </c>
      <c r="Q683" s="464">
        <f>[1]pdc2019!$V683</f>
        <v>0</v>
      </c>
      <c r="R683" s="464">
        <f>[1]pdc2019!$AB683</f>
        <v>0</v>
      </c>
      <c r="S683" s="464">
        <f>[1]pdc2019!$AE683</f>
        <v>0</v>
      </c>
      <c r="T683" s="507">
        <f t="shared" si="56"/>
        <v>0</v>
      </c>
      <c r="U683" s="505" t="str">
        <f t="shared" si="57"/>
        <v/>
      </c>
      <c r="V683" s="507">
        <f t="shared" si="60"/>
        <v>0</v>
      </c>
      <c r="W683" s="505" t="str">
        <f t="shared" si="61"/>
        <v/>
      </c>
      <c r="X683" s="507">
        <f t="shared" si="58"/>
        <v>0</v>
      </c>
      <c r="Y683" s="505" t="str">
        <f t="shared" si="59"/>
        <v/>
      </c>
      <c r="AA683" s="508"/>
      <c r="AB683" s="508"/>
      <c r="AC683" s="508"/>
      <c r="AD683" s="508"/>
      <c r="AE683" s="508"/>
      <c r="AF683" s="508"/>
      <c r="AG683" s="508"/>
      <c r="AH683" s="508"/>
      <c r="AI683" s="508"/>
      <c r="AJ683" s="508"/>
      <c r="AK683" s="508"/>
    </row>
    <row r="684" spans="1:37" ht="21">
      <c r="A684" s="435" t="s">
        <v>1002</v>
      </c>
      <c r="B684" s="436" t="s">
        <v>987</v>
      </c>
      <c r="C684" s="437" t="s">
        <v>3144</v>
      </c>
      <c r="D684" s="437" t="s">
        <v>3138</v>
      </c>
      <c r="E684" s="366" t="s">
        <v>1001</v>
      </c>
      <c r="F684" s="441" t="s">
        <v>1000</v>
      </c>
      <c r="G684" s="363" t="s">
        <v>1187</v>
      </c>
      <c r="H684" s="363" t="s">
        <v>3272</v>
      </c>
      <c r="I684" s="414" t="s">
        <v>994</v>
      </c>
      <c r="J684" s="364" t="s">
        <v>2851</v>
      </c>
      <c r="K684" s="365" t="s">
        <v>2852</v>
      </c>
      <c r="L684" s="3" t="s">
        <v>995</v>
      </c>
      <c r="N684" s="464">
        <f>[1]pdc2019!$N684</f>
        <v>0</v>
      </c>
      <c r="O684" s="464">
        <f>[1]pdc2019!$O684</f>
        <v>0</v>
      </c>
      <c r="P684" s="464">
        <f>[1]pdc2019!$P684</f>
        <v>0</v>
      </c>
      <c r="Q684" s="464">
        <f>[1]pdc2019!$V684</f>
        <v>0</v>
      </c>
      <c r="R684" s="464">
        <f>[1]pdc2019!$AB684</f>
        <v>0</v>
      </c>
      <c r="S684" s="464">
        <f>[1]pdc2019!$AE684</f>
        <v>0</v>
      </c>
      <c r="T684" s="507">
        <f t="shared" si="56"/>
        <v>0</v>
      </c>
      <c r="U684" s="505" t="str">
        <f t="shared" si="57"/>
        <v/>
      </c>
      <c r="V684" s="507">
        <f t="shared" si="60"/>
        <v>0</v>
      </c>
      <c r="W684" s="505" t="str">
        <f t="shared" si="61"/>
        <v/>
      </c>
      <c r="X684" s="507">
        <f t="shared" si="58"/>
        <v>0</v>
      </c>
      <c r="Y684" s="505" t="str">
        <f t="shared" si="59"/>
        <v/>
      </c>
      <c r="AA684" s="508"/>
      <c r="AB684" s="508"/>
      <c r="AC684" s="508"/>
      <c r="AD684" s="508"/>
      <c r="AE684" s="508"/>
      <c r="AF684" s="508"/>
      <c r="AG684" s="508"/>
      <c r="AH684" s="508"/>
      <c r="AI684" s="508"/>
      <c r="AJ684" s="508"/>
      <c r="AK684" s="508"/>
    </row>
    <row r="685" spans="1:37" ht="31.5">
      <c r="A685" s="435" t="s">
        <v>3276</v>
      </c>
      <c r="B685" s="436" t="s">
        <v>987</v>
      </c>
      <c r="C685" s="437" t="s">
        <v>3144</v>
      </c>
      <c r="D685" s="437" t="s">
        <v>3148</v>
      </c>
      <c r="E685" s="366" t="s">
        <v>3277</v>
      </c>
      <c r="F685" s="441" t="s">
        <v>3278</v>
      </c>
      <c r="G685" s="363" t="s">
        <v>1187</v>
      </c>
      <c r="H685" s="363" t="s">
        <v>3272</v>
      </c>
      <c r="I685" s="414" t="s">
        <v>994</v>
      </c>
      <c r="J685" s="364" t="s">
        <v>2851</v>
      </c>
      <c r="K685" s="365" t="s">
        <v>2852</v>
      </c>
      <c r="L685" s="3" t="s">
        <v>995</v>
      </c>
      <c r="N685" s="464">
        <f>[1]pdc2019!$N685</f>
        <v>0</v>
      </c>
      <c r="O685" s="464">
        <f>[1]pdc2019!$O685</f>
        <v>0</v>
      </c>
      <c r="P685" s="464">
        <f>[1]pdc2019!$P685</f>
        <v>0</v>
      </c>
      <c r="Q685" s="464">
        <f>[1]pdc2019!$V685</f>
        <v>0</v>
      </c>
      <c r="R685" s="464">
        <f>[1]pdc2019!$AB685</f>
        <v>0</v>
      </c>
      <c r="S685" s="464">
        <f>[1]pdc2019!$AE685</f>
        <v>0</v>
      </c>
      <c r="T685" s="507">
        <f t="shared" ref="T685:T761" si="62">IF(N685="","",Q685-N685)</f>
        <v>0</v>
      </c>
      <c r="U685" s="505" t="str">
        <f t="shared" ref="U685:U761" si="63">IF(N685=0,"",T685/N685)</f>
        <v/>
      </c>
      <c r="V685" s="507">
        <f t="shared" si="60"/>
        <v>0</v>
      </c>
      <c r="W685" s="505" t="str">
        <f t="shared" si="61"/>
        <v/>
      </c>
      <c r="X685" s="507">
        <f t="shared" ref="X685:X761" si="64">IF(P685="","",Q685-P685)</f>
        <v>0</v>
      </c>
      <c r="Y685" s="505" t="str">
        <f t="shared" ref="Y685:Y761" si="65">IF(P685=0,"",X685/P685)</f>
        <v/>
      </c>
      <c r="AA685" s="508"/>
      <c r="AB685" s="508"/>
      <c r="AC685" s="508"/>
      <c r="AD685" s="508"/>
      <c r="AE685" s="508"/>
      <c r="AF685" s="508"/>
      <c r="AG685" s="508"/>
      <c r="AH685" s="508"/>
      <c r="AI685" s="508"/>
      <c r="AJ685" s="508"/>
      <c r="AK685" s="508"/>
    </row>
    <row r="686" spans="1:37" ht="21">
      <c r="A686" s="438" t="s">
        <v>1003</v>
      </c>
      <c r="B686" s="439" t="s">
        <v>987</v>
      </c>
      <c r="C686" s="440" t="s">
        <v>3145</v>
      </c>
      <c r="D686" s="440" t="s">
        <v>3140</v>
      </c>
      <c r="E686" s="362" t="s">
        <v>1005</v>
      </c>
      <c r="F686" s="442" t="s">
        <v>1004</v>
      </c>
      <c r="G686" s="363"/>
      <c r="H686" s="363"/>
      <c r="I686" s="414"/>
      <c r="J686" s="364"/>
      <c r="K686" s="365"/>
      <c r="N686" s="464">
        <f>[1]pdc2019!$N686</f>
        <v>0</v>
      </c>
      <c r="O686" s="464">
        <f>[1]pdc2019!$O686</f>
        <v>0</v>
      </c>
      <c r="P686" s="464">
        <f>[1]pdc2019!$P686</f>
        <v>0</v>
      </c>
      <c r="Q686" s="464">
        <f>[1]pdc2019!$V686</f>
        <v>0</v>
      </c>
      <c r="R686" s="464">
        <f>[1]pdc2019!$AB686</f>
        <v>0</v>
      </c>
      <c r="S686" s="464">
        <f>[1]pdc2019!$AE686</f>
        <v>0</v>
      </c>
      <c r="T686" s="507">
        <f t="shared" si="62"/>
        <v>0</v>
      </c>
      <c r="U686" s="505" t="str">
        <f t="shared" si="63"/>
        <v/>
      </c>
      <c r="V686" s="507">
        <f t="shared" si="60"/>
        <v>0</v>
      </c>
      <c r="W686" s="505" t="str">
        <f t="shared" si="61"/>
        <v/>
      </c>
      <c r="X686" s="507">
        <f t="shared" si="64"/>
        <v>0</v>
      </c>
      <c r="Y686" s="505" t="str">
        <f t="shared" si="65"/>
        <v/>
      </c>
      <c r="AA686" s="508"/>
      <c r="AB686" s="508"/>
      <c r="AC686" s="508"/>
      <c r="AD686" s="508"/>
      <c r="AE686" s="508"/>
      <c r="AF686" s="508"/>
      <c r="AG686" s="508"/>
      <c r="AH686" s="508"/>
      <c r="AI686" s="508"/>
      <c r="AJ686" s="508"/>
      <c r="AK686" s="508"/>
    </row>
    <row r="687" spans="1:37" ht="21">
      <c r="A687" s="435" t="s">
        <v>1006</v>
      </c>
      <c r="B687" s="436" t="s">
        <v>987</v>
      </c>
      <c r="C687" s="437" t="s">
        <v>3145</v>
      </c>
      <c r="D687" s="437" t="s">
        <v>3138</v>
      </c>
      <c r="E687" s="366" t="s">
        <v>1005</v>
      </c>
      <c r="F687" s="441" t="s">
        <v>1004</v>
      </c>
      <c r="G687" s="363" t="s">
        <v>1187</v>
      </c>
      <c r="H687" s="363" t="s">
        <v>3272</v>
      </c>
      <c r="I687" s="414" t="s">
        <v>994</v>
      </c>
      <c r="J687" s="364" t="s">
        <v>2851</v>
      </c>
      <c r="K687" s="365" t="s">
        <v>2852</v>
      </c>
      <c r="L687" s="3" t="s">
        <v>995</v>
      </c>
      <c r="N687" s="464">
        <f>[1]pdc2019!$N687</f>
        <v>7095580.7000000002</v>
      </c>
      <c r="O687" s="464">
        <f>[1]pdc2019!$O687</f>
        <v>6478000</v>
      </c>
      <c r="P687" s="464">
        <f>[1]pdc2019!$P687</f>
        <v>7096000</v>
      </c>
      <c r="Q687" s="464">
        <f>[1]pdc2019!$V687</f>
        <v>7696000</v>
      </c>
      <c r="R687" s="464">
        <f>[1]pdc2019!$AB687</f>
        <v>8096000</v>
      </c>
      <c r="S687" s="464">
        <f>[1]pdc2019!$AE687</f>
        <v>8096000</v>
      </c>
      <c r="T687" s="507">
        <f t="shared" si="62"/>
        <v>600419.29999999981</v>
      </c>
      <c r="U687" s="505">
        <f t="shared" si="63"/>
        <v>8.4618768411724193E-2</v>
      </c>
      <c r="V687" s="507">
        <f t="shared" si="60"/>
        <v>1218000</v>
      </c>
      <c r="W687" s="505">
        <f t="shared" si="61"/>
        <v>0.18802099413399198</v>
      </c>
      <c r="X687" s="507">
        <f t="shared" si="64"/>
        <v>600000</v>
      </c>
      <c r="Y687" s="505">
        <f t="shared" si="65"/>
        <v>8.4554678692220969E-2</v>
      </c>
      <c r="AA687" s="508"/>
      <c r="AB687" s="508"/>
      <c r="AC687" s="508"/>
      <c r="AD687" s="508"/>
      <c r="AE687" s="508"/>
      <c r="AF687" s="508"/>
      <c r="AG687" s="508"/>
      <c r="AH687" s="508"/>
      <c r="AI687" s="508"/>
      <c r="AJ687" s="508"/>
      <c r="AK687" s="508"/>
    </row>
    <row r="688" spans="1:37" ht="21">
      <c r="A688" s="438" t="s">
        <v>1007</v>
      </c>
      <c r="B688" s="439" t="s">
        <v>987</v>
      </c>
      <c r="C688" s="440" t="s">
        <v>3149</v>
      </c>
      <c r="D688" s="440" t="s">
        <v>3140</v>
      </c>
      <c r="E688" s="362" t="s">
        <v>4310</v>
      </c>
      <c r="F688" s="442" t="s">
        <v>1008</v>
      </c>
      <c r="G688" s="363"/>
      <c r="H688" s="363"/>
      <c r="I688" s="414"/>
      <c r="J688" s="364"/>
      <c r="K688" s="365"/>
      <c r="N688" s="464">
        <f>[1]pdc2019!$N688</f>
        <v>0</v>
      </c>
      <c r="O688" s="464">
        <f>[1]pdc2019!$O688</f>
        <v>0</v>
      </c>
      <c r="P688" s="464">
        <f>[1]pdc2019!$P688</f>
        <v>0</v>
      </c>
      <c r="Q688" s="464">
        <f>[1]pdc2019!$V688</f>
        <v>0</v>
      </c>
      <c r="R688" s="464">
        <f>[1]pdc2019!$AB688</f>
        <v>0</v>
      </c>
      <c r="S688" s="464">
        <f>[1]pdc2019!$AE688</f>
        <v>0</v>
      </c>
      <c r="T688" s="507">
        <f t="shared" si="62"/>
        <v>0</v>
      </c>
      <c r="U688" s="505" t="str">
        <f t="shared" si="63"/>
        <v/>
      </c>
      <c r="V688" s="507">
        <f t="shared" si="60"/>
        <v>0</v>
      </c>
      <c r="W688" s="505" t="str">
        <f t="shared" si="61"/>
        <v/>
      </c>
      <c r="X688" s="507">
        <f t="shared" si="64"/>
        <v>0</v>
      </c>
      <c r="Y688" s="505" t="str">
        <f t="shared" si="65"/>
        <v/>
      </c>
      <c r="AA688" s="508"/>
      <c r="AB688" s="508"/>
      <c r="AC688" s="508"/>
      <c r="AD688" s="508"/>
      <c r="AE688" s="508"/>
      <c r="AF688" s="508"/>
      <c r="AG688" s="508"/>
      <c r="AH688" s="508"/>
      <c r="AI688" s="508"/>
      <c r="AJ688" s="508"/>
      <c r="AK688" s="508"/>
    </row>
    <row r="689" spans="1:37" ht="21">
      <c r="A689" s="435" t="s">
        <v>3279</v>
      </c>
      <c r="B689" s="436" t="s">
        <v>987</v>
      </c>
      <c r="C689" s="437" t="s">
        <v>3149</v>
      </c>
      <c r="D689" s="437" t="s">
        <v>3058</v>
      </c>
      <c r="E689" s="366" t="s">
        <v>3280</v>
      </c>
      <c r="F689" s="441" t="s">
        <v>3281</v>
      </c>
      <c r="G689" s="363" t="s">
        <v>1187</v>
      </c>
      <c r="H689" s="363" t="s">
        <v>3272</v>
      </c>
      <c r="I689" s="414" t="s">
        <v>994</v>
      </c>
      <c r="J689" s="364" t="s">
        <v>2851</v>
      </c>
      <c r="K689" s="365" t="s">
        <v>2852</v>
      </c>
      <c r="L689" s="3" t="s">
        <v>995</v>
      </c>
      <c r="N689" s="464">
        <f>[1]pdc2019!$N689</f>
        <v>0</v>
      </c>
      <c r="O689" s="464">
        <f>[1]pdc2019!$O689</f>
        <v>0</v>
      </c>
      <c r="P689" s="464">
        <f>[1]pdc2019!$P689</f>
        <v>0</v>
      </c>
      <c r="Q689" s="464">
        <f>[1]pdc2019!$V689</f>
        <v>0</v>
      </c>
      <c r="R689" s="464">
        <f>[1]pdc2019!$AB689</f>
        <v>0</v>
      </c>
      <c r="S689" s="464">
        <f>[1]pdc2019!$AE689</f>
        <v>0</v>
      </c>
      <c r="T689" s="507">
        <f t="shared" si="62"/>
        <v>0</v>
      </c>
      <c r="U689" s="505" t="str">
        <f t="shared" si="63"/>
        <v/>
      </c>
      <c r="V689" s="507">
        <f t="shared" si="60"/>
        <v>0</v>
      </c>
      <c r="W689" s="505" t="str">
        <f t="shared" si="61"/>
        <v/>
      </c>
      <c r="X689" s="507">
        <f t="shared" si="64"/>
        <v>0</v>
      </c>
      <c r="Y689" s="505" t="str">
        <f t="shared" si="65"/>
        <v/>
      </c>
      <c r="AA689" s="508"/>
      <c r="AB689" s="508"/>
      <c r="AC689" s="508"/>
      <c r="AD689" s="508"/>
      <c r="AE689" s="508"/>
      <c r="AF689" s="508"/>
      <c r="AG689" s="508"/>
      <c r="AH689" s="508"/>
      <c r="AI689" s="508"/>
      <c r="AJ689" s="508"/>
      <c r="AK689" s="508"/>
    </row>
    <row r="690" spans="1:37" ht="21">
      <c r="A690" s="435" t="s">
        <v>1009</v>
      </c>
      <c r="B690" s="436" t="s">
        <v>987</v>
      </c>
      <c r="C690" s="437" t="s">
        <v>3149</v>
      </c>
      <c r="D690" s="437" t="s">
        <v>3138</v>
      </c>
      <c r="E690" s="366" t="s">
        <v>3282</v>
      </c>
      <c r="F690" s="441" t="s">
        <v>3283</v>
      </c>
      <c r="G690" s="363" t="s">
        <v>1187</v>
      </c>
      <c r="H690" s="363" t="s">
        <v>3272</v>
      </c>
      <c r="I690" s="414" t="s">
        <v>994</v>
      </c>
      <c r="J690" s="364" t="s">
        <v>2851</v>
      </c>
      <c r="K690" s="365" t="s">
        <v>2852</v>
      </c>
      <c r="L690" s="3" t="s">
        <v>995</v>
      </c>
      <c r="N690" s="464">
        <f>[1]pdc2019!$N690</f>
        <v>0</v>
      </c>
      <c r="O690" s="464">
        <f>[1]pdc2019!$O690</f>
        <v>0</v>
      </c>
      <c r="P690" s="464">
        <f>[1]pdc2019!$P690</f>
        <v>0</v>
      </c>
      <c r="Q690" s="464">
        <f>[1]pdc2019!$V690</f>
        <v>0</v>
      </c>
      <c r="R690" s="464">
        <f>[1]pdc2019!$AB690</f>
        <v>0</v>
      </c>
      <c r="S690" s="464">
        <f>[1]pdc2019!$AE690</f>
        <v>0</v>
      </c>
      <c r="T690" s="507">
        <f t="shared" si="62"/>
        <v>0</v>
      </c>
      <c r="U690" s="505" t="str">
        <f t="shared" si="63"/>
        <v/>
      </c>
      <c r="V690" s="507">
        <f t="shared" si="60"/>
        <v>0</v>
      </c>
      <c r="W690" s="505" t="str">
        <f t="shared" si="61"/>
        <v/>
      </c>
      <c r="X690" s="507">
        <f t="shared" si="64"/>
        <v>0</v>
      </c>
      <c r="Y690" s="505" t="str">
        <f t="shared" si="65"/>
        <v/>
      </c>
      <c r="AA690" s="508"/>
      <c r="AB690" s="508"/>
      <c r="AC690" s="508"/>
      <c r="AD690" s="508"/>
      <c r="AE690" s="508"/>
      <c r="AF690" s="508"/>
      <c r="AG690" s="508"/>
      <c r="AH690" s="508"/>
      <c r="AI690" s="508"/>
      <c r="AJ690" s="508"/>
      <c r="AK690" s="508"/>
    </row>
    <row r="691" spans="1:37" ht="31.5">
      <c r="A691" s="435" t="s">
        <v>3284</v>
      </c>
      <c r="B691" s="436" t="s">
        <v>987</v>
      </c>
      <c r="C691" s="437" t="s">
        <v>3149</v>
      </c>
      <c r="D691" s="437" t="s">
        <v>3148</v>
      </c>
      <c r="E691" s="366" t="s">
        <v>1042</v>
      </c>
      <c r="F691" s="441" t="s">
        <v>1041</v>
      </c>
      <c r="G691" s="363" t="s">
        <v>1187</v>
      </c>
      <c r="H691" s="363" t="s">
        <v>3272</v>
      </c>
      <c r="I691" s="414" t="s">
        <v>994</v>
      </c>
      <c r="J691" s="364" t="s">
        <v>2851</v>
      </c>
      <c r="K691" s="365" t="s">
        <v>2852</v>
      </c>
      <c r="L691" s="3" t="s">
        <v>995</v>
      </c>
      <c r="N691" s="464">
        <f>[1]pdc2019!$N691</f>
        <v>7538280.3300000001</v>
      </c>
      <c r="O691" s="464">
        <f>[1]pdc2019!$O691</f>
        <v>7522000</v>
      </c>
      <c r="P691" s="464">
        <f>[1]pdc2019!$P691</f>
        <v>7538280</v>
      </c>
      <c r="Q691" s="464">
        <f>[1]pdc2019!$V691</f>
        <v>7538000</v>
      </c>
      <c r="R691" s="464">
        <f>[1]pdc2019!$AB691</f>
        <v>7538000</v>
      </c>
      <c r="S691" s="464">
        <f>[1]pdc2019!$AE691</f>
        <v>7538000</v>
      </c>
      <c r="T691" s="507">
        <f t="shared" si="62"/>
        <v>-280.33000000007451</v>
      </c>
      <c r="U691" s="505">
        <f t="shared" si="63"/>
        <v>-3.7187526561522088E-5</v>
      </c>
      <c r="V691" s="507">
        <f t="shared" si="60"/>
        <v>16000</v>
      </c>
      <c r="W691" s="505">
        <f t="shared" si="61"/>
        <v>2.1270938580164852E-3</v>
      </c>
      <c r="X691" s="507">
        <f t="shared" si="64"/>
        <v>-280</v>
      </c>
      <c r="Y691" s="505">
        <f t="shared" si="65"/>
        <v>-3.7143751625039131E-5</v>
      </c>
      <c r="AA691" s="508"/>
      <c r="AB691" s="508"/>
      <c r="AC691" s="508"/>
      <c r="AD691" s="508"/>
      <c r="AE691" s="508"/>
      <c r="AF691" s="508"/>
      <c r="AG691" s="508"/>
      <c r="AH691" s="508"/>
      <c r="AI691" s="508"/>
      <c r="AJ691" s="508"/>
      <c r="AK691" s="508"/>
    </row>
    <row r="692" spans="1:37" ht="21">
      <c r="A692" s="399" t="s">
        <v>1010</v>
      </c>
      <c r="B692" s="400" t="s">
        <v>1011</v>
      </c>
      <c r="C692" s="401" t="s">
        <v>3139</v>
      </c>
      <c r="D692" s="401" t="s">
        <v>3140</v>
      </c>
      <c r="E692" s="358" t="s">
        <v>1013</v>
      </c>
      <c r="F692" s="358" t="s">
        <v>1012</v>
      </c>
      <c r="G692" s="359"/>
      <c r="H692" s="359"/>
      <c r="I692" s="402"/>
      <c r="J692" s="360"/>
      <c r="K692" s="361"/>
      <c r="L692" s="403"/>
      <c r="N692" s="464">
        <f>[1]pdc2019!$N692</f>
        <v>0</v>
      </c>
      <c r="O692" s="464">
        <f>[1]pdc2019!$O692</f>
        <v>0</v>
      </c>
      <c r="P692" s="464">
        <f>[1]pdc2019!$P692</f>
        <v>0</v>
      </c>
      <c r="Q692" s="464">
        <f>[1]pdc2019!$V692</f>
        <v>0</v>
      </c>
      <c r="R692" s="464">
        <f>[1]pdc2019!$AB692</f>
        <v>0</v>
      </c>
      <c r="S692" s="464">
        <f>[1]pdc2019!$AE692</f>
        <v>0</v>
      </c>
      <c r="T692" s="507">
        <f t="shared" si="62"/>
        <v>0</v>
      </c>
      <c r="U692" s="505" t="str">
        <f t="shared" si="63"/>
        <v/>
      </c>
      <c r="V692" s="507">
        <f t="shared" si="60"/>
        <v>0</v>
      </c>
      <c r="W692" s="505" t="str">
        <f t="shared" si="61"/>
        <v/>
      </c>
      <c r="X692" s="507">
        <f t="shared" si="64"/>
        <v>0</v>
      </c>
      <c r="Y692" s="505" t="str">
        <f t="shared" si="65"/>
        <v/>
      </c>
      <c r="AA692" s="508"/>
      <c r="AB692" s="508"/>
      <c r="AC692" s="508"/>
      <c r="AD692" s="508"/>
      <c r="AE692" s="508"/>
      <c r="AF692" s="508"/>
      <c r="AG692" s="508"/>
      <c r="AH692" s="508"/>
      <c r="AI692" s="508"/>
      <c r="AJ692" s="508"/>
      <c r="AK692" s="508"/>
    </row>
    <row r="693" spans="1:37" ht="21">
      <c r="A693" s="438" t="s">
        <v>1014</v>
      </c>
      <c r="B693" s="439" t="s">
        <v>1011</v>
      </c>
      <c r="C693" s="440" t="s">
        <v>3141</v>
      </c>
      <c r="D693" s="440" t="s">
        <v>3140</v>
      </c>
      <c r="E693" s="362" t="s">
        <v>1016</v>
      </c>
      <c r="F693" s="442" t="s">
        <v>1015</v>
      </c>
      <c r="G693" s="363"/>
      <c r="H693" s="363"/>
      <c r="I693" s="414"/>
      <c r="J693" s="364"/>
      <c r="K693" s="365"/>
      <c r="N693" s="464">
        <f>[1]pdc2019!$N693</f>
        <v>0</v>
      </c>
      <c r="O693" s="464">
        <f>[1]pdc2019!$O693</f>
        <v>0</v>
      </c>
      <c r="P693" s="464">
        <f>[1]pdc2019!$P693</f>
        <v>0</v>
      </c>
      <c r="Q693" s="464">
        <f>[1]pdc2019!$V693</f>
        <v>0</v>
      </c>
      <c r="R693" s="464">
        <f>[1]pdc2019!$AB693</f>
        <v>0</v>
      </c>
      <c r="S693" s="464">
        <f>[1]pdc2019!$AE693</f>
        <v>0</v>
      </c>
      <c r="T693" s="507">
        <f t="shared" si="62"/>
        <v>0</v>
      </c>
      <c r="U693" s="505" t="str">
        <f t="shared" si="63"/>
        <v/>
      </c>
      <c r="V693" s="507">
        <f t="shared" si="60"/>
        <v>0</v>
      </c>
      <c r="W693" s="505" t="str">
        <f t="shared" si="61"/>
        <v/>
      </c>
      <c r="X693" s="507">
        <f t="shared" si="64"/>
        <v>0</v>
      </c>
      <c r="Y693" s="505" t="str">
        <f t="shared" si="65"/>
        <v/>
      </c>
      <c r="AA693" s="508"/>
      <c r="AB693" s="508"/>
      <c r="AC693" s="508"/>
      <c r="AD693" s="508"/>
      <c r="AE693" s="508"/>
      <c r="AF693" s="508"/>
      <c r="AG693" s="508"/>
      <c r="AH693" s="508"/>
      <c r="AI693" s="508"/>
      <c r="AJ693" s="508"/>
      <c r="AK693" s="508"/>
    </row>
    <row r="694" spans="1:37" ht="21">
      <c r="A694" s="435" t="s">
        <v>1017</v>
      </c>
      <c r="B694" s="436" t="s">
        <v>1011</v>
      </c>
      <c r="C694" s="437" t="s">
        <v>3141</v>
      </c>
      <c r="D694" s="437" t="s">
        <v>3138</v>
      </c>
      <c r="E694" s="366" t="s">
        <v>1016</v>
      </c>
      <c r="F694" s="441" t="s">
        <v>1015</v>
      </c>
      <c r="G694" s="363" t="s">
        <v>1193</v>
      </c>
      <c r="H694" s="363" t="s">
        <v>4921</v>
      </c>
      <c r="I694" s="414" t="s">
        <v>1018</v>
      </c>
      <c r="J694" s="364" t="s">
        <v>2853</v>
      </c>
      <c r="K694" s="365" t="s">
        <v>2854</v>
      </c>
      <c r="L694" s="3" t="s">
        <v>995</v>
      </c>
      <c r="N694" s="464">
        <f>[1]pdc2019!$N694</f>
        <v>0</v>
      </c>
      <c r="O694" s="464">
        <f>[1]pdc2019!$O694</f>
        <v>0</v>
      </c>
      <c r="P694" s="464">
        <f>[1]pdc2019!$P694</f>
        <v>0</v>
      </c>
      <c r="Q694" s="464">
        <f>[1]pdc2019!$V694</f>
        <v>0</v>
      </c>
      <c r="R694" s="464">
        <f>[1]pdc2019!$AB694</f>
        <v>0</v>
      </c>
      <c r="S694" s="464">
        <f>[1]pdc2019!$AE694</f>
        <v>0</v>
      </c>
      <c r="T694" s="507">
        <f t="shared" si="62"/>
        <v>0</v>
      </c>
      <c r="U694" s="505" t="str">
        <f t="shared" si="63"/>
        <v/>
      </c>
      <c r="V694" s="507">
        <f t="shared" si="60"/>
        <v>0</v>
      </c>
      <c r="W694" s="505" t="str">
        <f t="shared" si="61"/>
        <v/>
      </c>
      <c r="X694" s="507">
        <f t="shared" si="64"/>
        <v>0</v>
      </c>
      <c r="Y694" s="505" t="str">
        <f t="shared" si="65"/>
        <v/>
      </c>
      <c r="AA694" s="508"/>
      <c r="AB694" s="508"/>
      <c r="AC694" s="508"/>
      <c r="AD694" s="508"/>
      <c r="AE694" s="508"/>
      <c r="AF694" s="508"/>
      <c r="AG694" s="508"/>
      <c r="AH694" s="508"/>
      <c r="AI694" s="508"/>
      <c r="AJ694" s="508"/>
      <c r="AK694" s="508"/>
    </row>
    <row r="695" spans="1:37" ht="21">
      <c r="A695" s="438" t="s">
        <v>1020</v>
      </c>
      <c r="B695" s="439" t="s">
        <v>1011</v>
      </c>
      <c r="C695" s="440" t="s">
        <v>3142</v>
      </c>
      <c r="D695" s="440" t="s">
        <v>3140</v>
      </c>
      <c r="E695" s="362" t="s">
        <v>1022</v>
      </c>
      <c r="F695" s="442" t="s">
        <v>1021</v>
      </c>
      <c r="G695" s="363"/>
      <c r="H695" s="363"/>
      <c r="I695" s="414"/>
      <c r="J695" s="364"/>
      <c r="K695" s="365"/>
      <c r="N695" s="464">
        <f>[1]pdc2019!$N695</f>
        <v>0</v>
      </c>
      <c r="O695" s="464">
        <f>[1]pdc2019!$O695</f>
        <v>0</v>
      </c>
      <c r="P695" s="464">
        <f>[1]pdc2019!$P695</f>
        <v>0</v>
      </c>
      <c r="Q695" s="464">
        <f>[1]pdc2019!$V695</f>
        <v>0</v>
      </c>
      <c r="R695" s="464">
        <f>[1]pdc2019!$AB695</f>
        <v>0</v>
      </c>
      <c r="S695" s="464">
        <f>[1]pdc2019!$AE695</f>
        <v>0</v>
      </c>
      <c r="T695" s="507">
        <f t="shared" si="62"/>
        <v>0</v>
      </c>
      <c r="U695" s="505" t="str">
        <f t="shared" si="63"/>
        <v/>
      </c>
      <c r="V695" s="507">
        <f t="shared" si="60"/>
        <v>0</v>
      </c>
      <c r="W695" s="505" t="str">
        <f t="shared" si="61"/>
        <v/>
      </c>
      <c r="X695" s="507">
        <f t="shared" si="64"/>
        <v>0</v>
      </c>
      <c r="Y695" s="505" t="str">
        <f t="shared" si="65"/>
        <v/>
      </c>
      <c r="AA695" s="508"/>
      <c r="AB695" s="508"/>
      <c r="AC695" s="508"/>
      <c r="AD695" s="508"/>
      <c r="AE695" s="508"/>
      <c r="AF695" s="508"/>
      <c r="AG695" s="508"/>
      <c r="AH695" s="508"/>
      <c r="AI695" s="508"/>
      <c r="AJ695" s="508"/>
      <c r="AK695" s="508"/>
    </row>
    <row r="696" spans="1:37" ht="21">
      <c r="A696" s="435" t="s">
        <v>1023</v>
      </c>
      <c r="B696" s="436" t="s">
        <v>1011</v>
      </c>
      <c r="C696" s="437" t="s">
        <v>3142</v>
      </c>
      <c r="D696" s="437" t="s">
        <v>3138</v>
      </c>
      <c r="E696" s="366" t="s">
        <v>1022</v>
      </c>
      <c r="F696" s="441" t="s">
        <v>1021</v>
      </c>
      <c r="G696" s="363" t="s">
        <v>1194</v>
      </c>
      <c r="H696" s="363" t="s">
        <v>4922</v>
      </c>
      <c r="I696" s="414" t="s">
        <v>1024</v>
      </c>
      <c r="J696" s="364" t="s">
        <v>2855</v>
      </c>
      <c r="K696" s="365" t="s">
        <v>1024</v>
      </c>
      <c r="L696" s="3" t="s">
        <v>995</v>
      </c>
      <c r="N696" s="464">
        <f>[1]pdc2019!$N696</f>
        <v>0</v>
      </c>
      <c r="O696" s="464">
        <f>[1]pdc2019!$O696</f>
        <v>0</v>
      </c>
      <c r="P696" s="464">
        <f>[1]pdc2019!$P696</f>
        <v>0</v>
      </c>
      <c r="Q696" s="464">
        <f>[1]pdc2019!$V696</f>
        <v>0</v>
      </c>
      <c r="R696" s="464">
        <f>[1]pdc2019!$AB696</f>
        <v>0</v>
      </c>
      <c r="S696" s="464">
        <f>[1]pdc2019!$AE696</f>
        <v>0</v>
      </c>
      <c r="T696" s="507">
        <f t="shared" si="62"/>
        <v>0</v>
      </c>
      <c r="U696" s="505" t="str">
        <f t="shared" si="63"/>
        <v/>
      </c>
      <c r="V696" s="507">
        <f t="shared" si="60"/>
        <v>0</v>
      </c>
      <c r="W696" s="505" t="str">
        <f t="shared" si="61"/>
        <v/>
      </c>
      <c r="X696" s="507">
        <f t="shared" si="64"/>
        <v>0</v>
      </c>
      <c r="Y696" s="505" t="str">
        <f t="shared" si="65"/>
        <v/>
      </c>
      <c r="AA696" s="508"/>
      <c r="AB696" s="508"/>
      <c r="AC696" s="508"/>
      <c r="AD696" s="508"/>
      <c r="AE696" s="508"/>
      <c r="AF696" s="508"/>
      <c r="AG696" s="508"/>
      <c r="AH696" s="508"/>
      <c r="AI696" s="508"/>
      <c r="AJ696" s="508"/>
      <c r="AK696" s="508"/>
    </row>
    <row r="697" spans="1:37" ht="21">
      <c r="A697" s="438" t="s">
        <v>1025</v>
      </c>
      <c r="B697" s="439" t="s">
        <v>1011</v>
      </c>
      <c r="C697" s="440" t="s">
        <v>3144</v>
      </c>
      <c r="D697" s="440" t="s">
        <v>3140</v>
      </c>
      <c r="E697" s="362" t="s">
        <v>1027</v>
      </c>
      <c r="F697" s="442" t="s">
        <v>1026</v>
      </c>
      <c r="G697" s="363"/>
      <c r="H697" s="363"/>
      <c r="I697" s="414"/>
      <c r="J697" s="364"/>
      <c r="K697" s="365"/>
      <c r="N697" s="464">
        <f>[1]pdc2019!$N697</f>
        <v>0</v>
      </c>
      <c r="O697" s="464">
        <f>[1]pdc2019!$O697</f>
        <v>0</v>
      </c>
      <c r="P697" s="464">
        <f>[1]pdc2019!$P697</f>
        <v>0</v>
      </c>
      <c r="Q697" s="464">
        <f>[1]pdc2019!$V697</f>
        <v>0</v>
      </c>
      <c r="R697" s="464">
        <f>[1]pdc2019!$AB697</f>
        <v>0</v>
      </c>
      <c r="S697" s="464">
        <f>[1]pdc2019!$AE697</f>
        <v>0</v>
      </c>
      <c r="T697" s="507">
        <f t="shared" si="62"/>
        <v>0</v>
      </c>
      <c r="U697" s="505" t="str">
        <f t="shared" si="63"/>
        <v/>
      </c>
      <c r="V697" s="507">
        <f t="shared" si="60"/>
        <v>0</v>
      </c>
      <c r="W697" s="505" t="str">
        <f t="shared" si="61"/>
        <v/>
      </c>
      <c r="X697" s="507">
        <f t="shared" si="64"/>
        <v>0</v>
      </c>
      <c r="Y697" s="505" t="str">
        <f t="shared" si="65"/>
        <v/>
      </c>
      <c r="AA697" s="508"/>
      <c r="AB697" s="508"/>
      <c r="AC697" s="508"/>
      <c r="AD697" s="508"/>
      <c r="AE697" s="508"/>
      <c r="AF697" s="508"/>
      <c r="AG697" s="508"/>
      <c r="AH697" s="508"/>
      <c r="AI697" s="508"/>
      <c r="AJ697" s="508"/>
      <c r="AK697" s="508"/>
    </row>
    <row r="698" spans="1:37" ht="21">
      <c r="A698" s="435" t="s">
        <v>1028</v>
      </c>
      <c r="B698" s="436" t="s">
        <v>1011</v>
      </c>
      <c r="C698" s="437" t="s">
        <v>3144</v>
      </c>
      <c r="D698" s="437" t="s">
        <v>3138</v>
      </c>
      <c r="E698" s="366" t="s">
        <v>1027</v>
      </c>
      <c r="F698" s="441" t="s">
        <v>1026</v>
      </c>
      <c r="G698" s="363" t="s">
        <v>1194</v>
      </c>
      <c r="H698" s="363" t="s">
        <v>4922</v>
      </c>
      <c r="I698" s="414" t="s">
        <v>1024</v>
      </c>
      <c r="J698" s="364" t="s">
        <v>2855</v>
      </c>
      <c r="K698" s="365" t="s">
        <v>1024</v>
      </c>
      <c r="L698" s="3" t="s">
        <v>995</v>
      </c>
      <c r="N698" s="464">
        <f>[1]pdc2019!$N698</f>
        <v>13322157.4</v>
      </c>
      <c r="O698" s="464">
        <f>[1]pdc2019!$O698</f>
        <v>12122000</v>
      </c>
      <c r="P698" s="464">
        <f>[1]pdc2019!$P698</f>
        <v>13722157.4</v>
      </c>
      <c r="Q698" s="464">
        <f>[1]pdc2019!$V698</f>
        <v>14322000</v>
      </c>
      <c r="R698" s="464">
        <f>[1]pdc2019!$AB698</f>
        <v>14822000</v>
      </c>
      <c r="S698" s="464">
        <f>[1]pdc2019!$AE698</f>
        <v>15322000</v>
      </c>
      <c r="T698" s="507">
        <f t="shared" si="62"/>
        <v>999842.59999999963</v>
      </c>
      <c r="U698" s="505">
        <f t="shared" si="63"/>
        <v>7.5051102458825444E-2</v>
      </c>
      <c r="V698" s="507">
        <f t="shared" si="60"/>
        <v>2200000</v>
      </c>
      <c r="W698" s="505">
        <f t="shared" si="61"/>
        <v>0.18148820326678766</v>
      </c>
      <c r="X698" s="507">
        <f t="shared" si="64"/>
        <v>599842.59999999963</v>
      </c>
      <c r="Y698" s="505">
        <f t="shared" si="65"/>
        <v>4.3713432408230474E-2</v>
      </c>
      <c r="AA698" s="508"/>
      <c r="AB698" s="508"/>
      <c r="AC698" s="508"/>
      <c r="AD698" s="508"/>
      <c r="AE698" s="508"/>
      <c r="AF698" s="508"/>
      <c r="AG698" s="508"/>
      <c r="AH698" s="508"/>
      <c r="AI698" s="508"/>
      <c r="AJ698" s="508"/>
      <c r="AK698" s="508"/>
    </row>
    <row r="699" spans="1:37" ht="21">
      <c r="A699" s="438" t="s">
        <v>1029</v>
      </c>
      <c r="B699" s="439" t="s">
        <v>1011</v>
      </c>
      <c r="C699" s="440" t="s">
        <v>3145</v>
      </c>
      <c r="D699" s="440" t="s">
        <v>3140</v>
      </c>
      <c r="E699" s="362" t="s">
        <v>1031</v>
      </c>
      <c r="F699" s="442" t="s">
        <v>1030</v>
      </c>
      <c r="G699" s="363"/>
      <c r="H699" s="363"/>
      <c r="I699" s="414"/>
      <c r="J699" s="364"/>
      <c r="K699" s="365"/>
      <c r="N699" s="464">
        <f>[1]pdc2019!$N699</f>
        <v>0</v>
      </c>
      <c r="O699" s="464">
        <f>[1]pdc2019!$O699</f>
        <v>0</v>
      </c>
      <c r="P699" s="464">
        <f>[1]pdc2019!$P699</f>
        <v>0</v>
      </c>
      <c r="Q699" s="464">
        <f>[1]pdc2019!$V699</f>
        <v>0</v>
      </c>
      <c r="R699" s="464">
        <f>[1]pdc2019!$AB699</f>
        <v>0</v>
      </c>
      <c r="S699" s="464">
        <f>[1]pdc2019!$AE699</f>
        <v>0</v>
      </c>
      <c r="T699" s="507">
        <f t="shared" si="62"/>
        <v>0</v>
      </c>
      <c r="U699" s="505" t="str">
        <f t="shared" si="63"/>
        <v/>
      </c>
      <c r="V699" s="507">
        <f t="shared" si="60"/>
        <v>0</v>
      </c>
      <c r="W699" s="505" t="str">
        <f t="shared" si="61"/>
        <v/>
      </c>
      <c r="X699" s="507">
        <f t="shared" si="64"/>
        <v>0</v>
      </c>
      <c r="Y699" s="505" t="str">
        <f t="shared" si="65"/>
        <v/>
      </c>
      <c r="AA699" s="508"/>
      <c r="AB699" s="508"/>
      <c r="AC699" s="508"/>
      <c r="AD699" s="508"/>
      <c r="AE699" s="508"/>
      <c r="AF699" s="508"/>
      <c r="AG699" s="508"/>
      <c r="AH699" s="508"/>
      <c r="AI699" s="508"/>
      <c r="AJ699" s="508"/>
      <c r="AK699" s="508"/>
    </row>
    <row r="700" spans="1:37" ht="21">
      <c r="A700" s="435" t="s">
        <v>1032</v>
      </c>
      <c r="B700" s="436" t="s">
        <v>1011</v>
      </c>
      <c r="C700" s="437" t="s">
        <v>3145</v>
      </c>
      <c r="D700" s="437" t="s">
        <v>3138</v>
      </c>
      <c r="E700" s="366" t="s">
        <v>1031</v>
      </c>
      <c r="F700" s="441" t="s">
        <v>1030</v>
      </c>
      <c r="G700" s="363" t="s">
        <v>1194</v>
      </c>
      <c r="H700" s="363" t="s">
        <v>4922</v>
      </c>
      <c r="I700" s="414" t="s">
        <v>1024</v>
      </c>
      <c r="J700" s="364" t="s">
        <v>2855</v>
      </c>
      <c r="K700" s="365" t="s">
        <v>1024</v>
      </c>
      <c r="L700" s="3" t="s">
        <v>995</v>
      </c>
      <c r="N700" s="464">
        <f>[1]pdc2019!$N700</f>
        <v>2904752.53</v>
      </c>
      <c r="O700" s="464">
        <f>[1]pdc2019!$O700</f>
        <v>3271000</v>
      </c>
      <c r="P700" s="464">
        <f>[1]pdc2019!$P700</f>
        <v>2904752.5333333332</v>
      </c>
      <c r="Q700" s="464">
        <f>[1]pdc2019!$V700</f>
        <v>3305000</v>
      </c>
      <c r="R700" s="464">
        <f>[1]pdc2019!$AB700</f>
        <v>3570000</v>
      </c>
      <c r="S700" s="464">
        <f>[1]pdc2019!$AE700</f>
        <v>3870000</v>
      </c>
      <c r="T700" s="507">
        <f t="shared" si="62"/>
        <v>400247.4700000002</v>
      </c>
      <c r="U700" s="505">
        <f t="shared" si="63"/>
        <v>0.1377905573250332</v>
      </c>
      <c r="V700" s="507">
        <f t="shared" si="60"/>
        <v>34000</v>
      </c>
      <c r="W700" s="505">
        <f t="shared" si="61"/>
        <v>1.0394374808926934E-2</v>
      </c>
      <c r="X700" s="507">
        <f t="shared" si="64"/>
        <v>400247.46666666679</v>
      </c>
      <c r="Y700" s="505">
        <f t="shared" si="65"/>
        <v>0.13779055601936765</v>
      </c>
      <c r="AA700" s="508"/>
      <c r="AB700" s="508"/>
      <c r="AC700" s="508"/>
      <c r="AD700" s="508"/>
      <c r="AE700" s="508"/>
      <c r="AF700" s="508"/>
      <c r="AG700" s="508"/>
      <c r="AH700" s="508"/>
      <c r="AI700" s="508"/>
      <c r="AJ700" s="508"/>
      <c r="AK700" s="508"/>
    </row>
    <row r="701" spans="1:37" ht="21">
      <c r="A701" s="438" t="s">
        <v>1033</v>
      </c>
      <c r="B701" s="439" t="s">
        <v>1011</v>
      </c>
      <c r="C701" s="440" t="s">
        <v>3146</v>
      </c>
      <c r="D701" s="440" t="s">
        <v>3140</v>
      </c>
      <c r="E701" s="362" t="s">
        <v>1035</v>
      </c>
      <c r="F701" s="442" t="s">
        <v>1034</v>
      </c>
      <c r="G701" s="363"/>
      <c r="H701" s="363"/>
      <c r="I701" s="414"/>
      <c r="J701" s="364"/>
      <c r="K701" s="365"/>
      <c r="N701" s="464">
        <f>[1]pdc2019!$N701</f>
        <v>0</v>
      </c>
      <c r="O701" s="464">
        <f>[1]pdc2019!$O701</f>
        <v>0</v>
      </c>
      <c r="P701" s="464">
        <f>[1]pdc2019!$P701</f>
        <v>0</v>
      </c>
      <c r="Q701" s="464">
        <f>[1]pdc2019!$V701</f>
        <v>0</v>
      </c>
      <c r="R701" s="464">
        <f>[1]pdc2019!$AB701</f>
        <v>0</v>
      </c>
      <c r="S701" s="464">
        <f>[1]pdc2019!$AE701</f>
        <v>0</v>
      </c>
      <c r="T701" s="507">
        <f t="shared" si="62"/>
        <v>0</v>
      </c>
      <c r="U701" s="505" t="str">
        <f t="shared" si="63"/>
        <v/>
      </c>
      <c r="V701" s="507">
        <f t="shared" si="60"/>
        <v>0</v>
      </c>
      <c r="W701" s="505" t="str">
        <f t="shared" si="61"/>
        <v/>
      </c>
      <c r="X701" s="507">
        <f t="shared" si="64"/>
        <v>0</v>
      </c>
      <c r="Y701" s="505" t="str">
        <f t="shared" si="65"/>
        <v/>
      </c>
      <c r="AA701" s="508"/>
      <c r="AB701" s="508"/>
      <c r="AC701" s="508"/>
      <c r="AD701" s="508"/>
      <c r="AE701" s="508"/>
      <c r="AF701" s="508"/>
      <c r="AG701" s="508"/>
      <c r="AH701" s="508"/>
      <c r="AI701" s="508"/>
      <c r="AJ701" s="508"/>
      <c r="AK701" s="508"/>
    </row>
    <row r="702" spans="1:37" ht="21">
      <c r="A702" s="435" t="s">
        <v>1036</v>
      </c>
      <c r="B702" s="436" t="s">
        <v>1011</v>
      </c>
      <c r="C702" s="437" t="s">
        <v>3146</v>
      </c>
      <c r="D702" s="437" t="s">
        <v>3138</v>
      </c>
      <c r="E702" s="366" t="s">
        <v>1035</v>
      </c>
      <c r="F702" s="441" t="s">
        <v>1034</v>
      </c>
      <c r="G702" s="363" t="s">
        <v>1194</v>
      </c>
      <c r="H702" s="363" t="s">
        <v>4922</v>
      </c>
      <c r="I702" s="414" t="s">
        <v>1024</v>
      </c>
      <c r="J702" s="364" t="s">
        <v>2855</v>
      </c>
      <c r="K702" s="365" t="s">
        <v>1024</v>
      </c>
      <c r="L702" s="3" t="s">
        <v>995</v>
      </c>
      <c r="N702" s="464">
        <f>[1]pdc2019!$N702</f>
        <v>522605.74</v>
      </c>
      <c r="O702" s="464">
        <f>[1]pdc2019!$O702</f>
        <v>446000</v>
      </c>
      <c r="P702" s="464">
        <f>[1]pdc2019!$P702</f>
        <v>522605.74666666664</v>
      </c>
      <c r="Q702" s="464">
        <f>[1]pdc2019!$V702</f>
        <v>523000</v>
      </c>
      <c r="R702" s="464">
        <f>[1]pdc2019!$AB702</f>
        <v>523000</v>
      </c>
      <c r="S702" s="464">
        <f>[1]pdc2019!$AE702</f>
        <v>523000</v>
      </c>
      <c r="T702" s="507">
        <f t="shared" si="62"/>
        <v>394.26000000000931</v>
      </c>
      <c r="U702" s="505">
        <f t="shared" si="63"/>
        <v>7.5441192054264338E-4</v>
      </c>
      <c r="V702" s="507">
        <f t="shared" si="60"/>
        <v>77000</v>
      </c>
      <c r="W702" s="505">
        <f t="shared" si="61"/>
        <v>0.1726457399103139</v>
      </c>
      <c r="X702" s="507">
        <f t="shared" si="64"/>
        <v>394.25333333335584</v>
      </c>
      <c r="Y702" s="505">
        <f t="shared" si="65"/>
        <v>7.5439915433004646E-4</v>
      </c>
      <c r="AA702" s="508"/>
      <c r="AB702" s="508"/>
      <c r="AC702" s="508"/>
      <c r="AD702" s="508"/>
      <c r="AE702" s="508"/>
      <c r="AF702" s="508"/>
      <c r="AG702" s="508"/>
      <c r="AH702" s="508"/>
      <c r="AI702" s="508"/>
      <c r="AJ702" s="508"/>
      <c r="AK702" s="508"/>
    </row>
    <row r="703" spans="1:37" ht="21">
      <c r="A703" s="438" t="s">
        <v>1037</v>
      </c>
      <c r="B703" s="439" t="s">
        <v>1011</v>
      </c>
      <c r="C703" s="440" t="s">
        <v>2117</v>
      </c>
      <c r="D703" s="440" t="s">
        <v>3140</v>
      </c>
      <c r="E703" s="362" t="s">
        <v>1039</v>
      </c>
      <c r="F703" s="442" t="s">
        <v>1038</v>
      </c>
      <c r="G703" s="363"/>
      <c r="H703" s="363"/>
      <c r="I703" s="414"/>
      <c r="J703" s="364"/>
      <c r="K703" s="365"/>
      <c r="N703" s="464">
        <f>[1]pdc2019!$N703</f>
        <v>0</v>
      </c>
      <c r="O703" s="464">
        <f>[1]pdc2019!$O703</f>
        <v>0</v>
      </c>
      <c r="P703" s="464">
        <f>[1]pdc2019!$P703</f>
        <v>0</v>
      </c>
      <c r="Q703" s="464">
        <f>[1]pdc2019!$V703</f>
        <v>0</v>
      </c>
      <c r="R703" s="464">
        <f>[1]pdc2019!$AB703</f>
        <v>0</v>
      </c>
      <c r="S703" s="464">
        <f>[1]pdc2019!$AE703</f>
        <v>0</v>
      </c>
      <c r="T703" s="507">
        <f t="shared" si="62"/>
        <v>0</v>
      </c>
      <c r="U703" s="505" t="str">
        <f t="shared" si="63"/>
        <v/>
      </c>
      <c r="V703" s="507">
        <f t="shared" si="60"/>
        <v>0</v>
      </c>
      <c r="W703" s="505" t="str">
        <f t="shared" si="61"/>
        <v/>
      </c>
      <c r="X703" s="507">
        <f t="shared" si="64"/>
        <v>0</v>
      </c>
      <c r="Y703" s="505" t="str">
        <f t="shared" si="65"/>
        <v/>
      </c>
      <c r="AA703" s="508"/>
      <c r="AB703" s="508"/>
      <c r="AC703" s="508"/>
      <c r="AD703" s="508"/>
      <c r="AE703" s="508"/>
      <c r="AF703" s="508"/>
      <c r="AG703" s="508"/>
      <c r="AH703" s="508"/>
      <c r="AI703" s="508"/>
      <c r="AJ703" s="508"/>
      <c r="AK703" s="508"/>
    </row>
    <row r="704" spans="1:37" ht="21">
      <c r="A704" s="435" t="s">
        <v>1040</v>
      </c>
      <c r="B704" s="436" t="s">
        <v>1011</v>
      </c>
      <c r="C704" s="437" t="s">
        <v>2117</v>
      </c>
      <c r="D704" s="437" t="s">
        <v>3138</v>
      </c>
      <c r="E704" s="366" t="s">
        <v>1039</v>
      </c>
      <c r="F704" s="441" t="s">
        <v>1038</v>
      </c>
      <c r="G704" s="363" t="s">
        <v>1194</v>
      </c>
      <c r="H704" s="363" t="s">
        <v>4922</v>
      </c>
      <c r="I704" s="414" t="s">
        <v>1024</v>
      </c>
      <c r="J704" s="364" t="s">
        <v>2855</v>
      </c>
      <c r="K704" s="365" t="s">
        <v>1024</v>
      </c>
      <c r="L704" s="3" t="s">
        <v>995</v>
      </c>
      <c r="N704" s="464">
        <f>[1]pdc2019!$N704</f>
        <v>2747703.02</v>
      </c>
      <c r="O704" s="464">
        <f>[1]pdc2019!$O704</f>
        <v>3001000</v>
      </c>
      <c r="P704" s="464">
        <f>[1]pdc2019!$P704</f>
        <v>2747703.0266666668</v>
      </c>
      <c r="Q704" s="464">
        <f>[1]pdc2019!$V704</f>
        <v>2748000</v>
      </c>
      <c r="R704" s="464">
        <f>[1]pdc2019!$AB704</f>
        <v>2748000</v>
      </c>
      <c r="S704" s="464">
        <f>[1]pdc2019!$AE704</f>
        <v>2748000</v>
      </c>
      <c r="T704" s="507">
        <f t="shared" si="62"/>
        <v>296.97999999998137</v>
      </c>
      <c r="U704" s="505">
        <f t="shared" si="63"/>
        <v>1.080830052732487E-4</v>
      </c>
      <c r="V704" s="507">
        <f t="shared" si="60"/>
        <v>-253000</v>
      </c>
      <c r="W704" s="505">
        <f t="shared" si="61"/>
        <v>-8.4305231589470175E-2</v>
      </c>
      <c r="X704" s="507">
        <f t="shared" si="64"/>
        <v>296.97333333315328</v>
      </c>
      <c r="Y704" s="505">
        <f t="shared" si="65"/>
        <v>1.0808057874195446E-4</v>
      </c>
      <c r="AA704" s="508"/>
      <c r="AB704" s="508"/>
      <c r="AC704" s="508"/>
      <c r="AD704" s="508"/>
      <c r="AE704" s="508"/>
      <c r="AF704" s="508"/>
      <c r="AG704" s="508"/>
      <c r="AH704" s="508"/>
      <c r="AI704" s="508"/>
      <c r="AJ704" s="508"/>
      <c r="AK704" s="508"/>
    </row>
    <row r="705" spans="1:37" ht="21">
      <c r="A705" s="399" t="s">
        <v>1043</v>
      </c>
      <c r="B705" s="400" t="s">
        <v>1044</v>
      </c>
      <c r="C705" s="401" t="s">
        <v>3139</v>
      </c>
      <c r="D705" s="401" t="s">
        <v>3140</v>
      </c>
      <c r="E705" s="358" t="s">
        <v>1046</v>
      </c>
      <c r="F705" s="358" t="s">
        <v>1045</v>
      </c>
      <c r="G705" s="359"/>
      <c r="H705" s="359"/>
      <c r="I705" s="402"/>
      <c r="J705" s="360"/>
      <c r="K705" s="361"/>
      <c r="L705" s="403"/>
      <c r="N705" s="464">
        <f>[1]pdc2019!$N705</f>
        <v>0</v>
      </c>
      <c r="O705" s="464">
        <f>[1]pdc2019!$O705</f>
        <v>0</v>
      </c>
      <c r="P705" s="464">
        <f>[1]pdc2019!$P705</f>
        <v>0</v>
      </c>
      <c r="Q705" s="464">
        <f>[1]pdc2019!$V705</f>
        <v>0</v>
      </c>
      <c r="R705" s="464">
        <f>[1]pdc2019!$AB705</f>
        <v>0</v>
      </c>
      <c r="S705" s="464">
        <f>[1]pdc2019!$AE705</f>
        <v>0</v>
      </c>
      <c r="T705" s="507">
        <f t="shared" si="62"/>
        <v>0</v>
      </c>
      <c r="U705" s="505" t="str">
        <f t="shared" si="63"/>
        <v/>
      </c>
      <c r="V705" s="507">
        <f t="shared" si="60"/>
        <v>0</v>
      </c>
      <c r="W705" s="505" t="str">
        <f t="shared" si="61"/>
        <v/>
      </c>
      <c r="X705" s="507">
        <f t="shared" si="64"/>
        <v>0</v>
      </c>
      <c r="Y705" s="505" t="str">
        <f t="shared" si="65"/>
        <v/>
      </c>
      <c r="AA705" s="508"/>
      <c r="AB705" s="508"/>
      <c r="AC705" s="508"/>
      <c r="AD705" s="508"/>
      <c r="AE705" s="508"/>
      <c r="AF705" s="508"/>
      <c r="AG705" s="508"/>
      <c r="AH705" s="508"/>
      <c r="AI705" s="508"/>
      <c r="AJ705" s="508"/>
      <c r="AK705" s="508"/>
    </row>
    <row r="706" spans="1:37" ht="21">
      <c r="A706" s="438" t="s">
        <v>1047</v>
      </c>
      <c r="B706" s="439" t="s">
        <v>1044</v>
      </c>
      <c r="C706" s="440" t="s">
        <v>3141</v>
      </c>
      <c r="D706" s="440" t="s">
        <v>3140</v>
      </c>
      <c r="E706" s="367" t="s">
        <v>1049</v>
      </c>
      <c r="F706" s="442" t="s">
        <v>1048</v>
      </c>
      <c r="G706" s="363"/>
      <c r="H706" s="363"/>
      <c r="I706" s="414"/>
      <c r="J706" s="364"/>
      <c r="K706" s="365"/>
      <c r="N706" s="464">
        <f>[1]pdc2019!$N706</f>
        <v>0</v>
      </c>
      <c r="O706" s="464">
        <f>[1]pdc2019!$O706</f>
        <v>0</v>
      </c>
      <c r="P706" s="464">
        <f>[1]pdc2019!$P706</f>
        <v>0</v>
      </c>
      <c r="Q706" s="464">
        <f>[1]pdc2019!$V706</f>
        <v>0</v>
      </c>
      <c r="R706" s="464">
        <f>[1]pdc2019!$AB706</f>
        <v>0</v>
      </c>
      <c r="S706" s="464">
        <f>[1]pdc2019!$AE706</f>
        <v>0</v>
      </c>
      <c r="T706" s="507">
        <f t="shared" si="62"/>
        <v>0</v>
      </c>
      <c r="U706" s="505" t="str">
        <f t="shared" si="63"/>
        <v/>
      </c>
      <c r="V706" s="507">
        <f t="shared" si="60"/>
        <v>0</v>
      </c>
      <c r="W706" s="505" t="str">
        <f t="shared" si="61"/>
        <v/>
      </c>
      <c r="X706" s="507">
        <f t="shared" si="64"/>
        <v>0</v>
      </c>
      <c r="Y706" s="505" t="str">
        <f t="shared" si="65"/>
        <v/>
      </c>
      <c r="AA706" s="508"/>
      <c r="AB706" s="508"/>
      <c r="AC706" s="508"/>
      <c r="AD706" s="508"/>
      <c r="AE706" s="508"/>
      <c r="AF706" s="508"/>
      <c r="AG706" s="508"/>
      <c r="AH706" s="508"/>
      <c r="AI706" s="508"/>
      <c r="AJ706" s="508"/>
      <c r="AK706" s="508"/>
    </row>
    <row r="707" spans="1:37" ht="21">
      <c r="A707" s="435" t="s">
        <v>1050</v>
      </c>
      <c r="B707" s="436" t="s">
        <v>1044</v>
      </c>
      <c r="C707" s="437" t="s">
        <v>3141</v>
      </c>
      <c r="D707" s="437" t="s">
        <v>3138</v>
      </c>
      <c r="E707" s="368" t="s">
        <v>1049</v>
      </c>
      <c r="F707" s="441" t="s">
        <v>1048</v>
      </c>
      <c r="G707" s="363" t="s">
        <v>116</v>
      </c>
      <c r="H707" s="363" t="s">
        <v>4923</v>
      </c>
      <c r="I707" s="414" t="s">
        <v>3286</v>
      </c>
      <c r="J707" s="364" t="s">
        <v>1061</v>
      </c>
      <c r="K707" s="365" t="s">
        <v>2856</v>
      </c>
      <c r="L707" s="3" t="s">
        <v>191</v>
      </c>
      <c r="N707" s="464">
        <f>[1]pdc2019!$N707</f>
        <v>0</v>
      </c>
      <c r="O707" s="464">
        <f>[1]pdc2019!$O707</f>
        <v>0</v>
      </c>
      <c r="P707" s="464">
        <f>[1]pdc2019!$P707</f>
        <v>0</v>
      </c>
      <c r="Q707" s="464">
        <f>[1]pdc2019!$V707</f>
        <v>0</v>
      </c>
      <c r="R707" s="464">
        <f>[1]pdc2019!$AB707</f>
        <v>0</v>
      </c>
      <c r="S707" s="464">
        <f>[1]pdc2019!$AE707</f>
        <v>0</v>
      </c>
      <c r="T707" s="507">
        <f t="shared" si="62"/>
        <v>0</v>
      </c>
      <c r="U707" s="505" t="str">
        <f t="shared" si="63"/>
        <v/>
      </c>
      <c r="V707" s="507">
        <f t="shared" si="60"/>
        <v>0</v>
      </c>
      <c r="W707" s="505" t="str">
        <f t="shared" si="61"/>
        <v/>
      </c>
      <c r="X707" s="507">
        <f t="shared" si="64"/>
        <v>0</v>
      </c>
      <c r="Y707" s="505" t="str">
        <f t="shared" si="65"/>
        <v/>
      </c>
      <c r="AA707" s="508"/>
      <c r="AB707" s="508"/>
      <c r="AC707" s="508"/>
      <c r="AD707" s="508"/>
      <c r="AE707" s="508"/>
      <c r="AF707" s="508"/>
      <c r="AG707" s="508"/>
      <c r="AH707" s="508"/>
      <c r="AI707" s="508"/>
      <c r="AJ707" s="508"/>
      <c r="AK707" s="508"/>
    </row>
    <row r="708" spans="1:37" ht="21">
      <c r="A708" s="438" t="s">
        <v>1052</v>
      </c>
      <c r="B708" s="439" t="s">
        <v>1044</v>
      </c>
      <c r="C708" s="440" t="s">
        <v>3142</v>
      </c>
      <c r="D708" s="440" t="s">
        <v>3140</v>
      </c>
      <c r="E708" s="367" t="s">
        <v>1054</v>
      </c>
      <c r="F708" s="367" t="s">
        <v>1053</v>
      </c>
      <c r="G708" s="363"/>
      <c r="H708" s="363"/>
      <c r="I708" s="414"/>
      <c r="J708" s="364"/>
      <c r="K708" s="365"/>
      <c r="N708" s="464">
        <f>[1]pdc2019!$N708</f>
        <v>0</v>
      </c>
      <c r="O708" s="464">
        <f>[1]pdc2019!$O708</f>
        <v>0</v>
      </c>
      <c r="P708" s="464">
        <f>[1]pdc2019!$P708</f>
        <v>0</v>
      </c>
      <c r="Q708" s="464">
        <f>[1]pdc2019!$V708</f>
        <v>0</v>
      </c>
      <c r="R708" s="464">
        <f>[1]pdc2019!$AB708</f>
        <v>0</v>
      </c>
      <c r="S708" s="464">
        <f>[1]pdc2019!$AE708</f>
        <v>0</v>
      </c>
      <c r="T708" s="507">
        <f t="shared" si="62"/>
        <v>0</v>
      </c>
      <c r="U708" s="505" t="str">
        <f t="shared" si="63"/>
        <v/>
      </c>
      <c r="V708" s="507">
        <f t="shared" si="60"/>
        <v>0</v>
      </c>
      <c r="W708" s="505" t="str">
        <f t="shared" si="61"/>
        <v/>
      </c>
      <c r="X708" s="507">
        <f t="shared" si="64"/>
        <v>0</v>
      </c>
      <c r="Y708" s="505" t="str">
        <f t="shared" si="65"/>
        <v/>
      </c>
      <c r="AA708" s="508"/>
      <c r="AB708" s="510"/>
      <c r="AC708" s="508"/>
      <c r="AD708" s="508"/>
      <c r="AE708" s="508"/>
      <c r="AF708" s="508"/>
      <c r="AG708" s="508"/>
      <c r="AH708" s="508"/>
      <c r="AI708" s="508"/>
      <c r="AJ708" s="508"/>
      <c r="AK708" s="508"/>
    </row>
    <row r="709" spans="1:37" ht="21">
      <c r="A709" s="435" t="s">
        <v>1055</v>
      </c>
      <c r="B709" s="436" t="s">
        <v>1044</v>
      </c>
      <c r="C709" s="437" t="s">
        <v>3142</v>
      </c>
      <c r="D709" s="437" t="s">
        <v>3138</v>
      </c>
      <c r="E709" s="368" t="s">
        <v>1054</v>
      </c>
      <c r="F709" s="368" t="s">
        <v>1053</v>
      </c>
      <c r="G709" s="363" t="s">
        <v>116</v>
      </c>
      <c r="H709" s="363" t="s">
        <v>4923</v>
      </c>
      <c r="I709" s="414" t="s">
        <v>3286</v>
      </c>
      <c r="J709" s="364" t="s">
        <v>1061</v>
      </c>
      <c r="K709" s="365" t="s">
        <v>2856</v>
      </c>
      <c r="L709" s="3" t="s">
        <v>191</v>
      </c>
      <c r="N709" s="464">
        <f>[1]pdc2019!$N709</f>
        <v>0</v>
      </c>
      <c r="O709" s="464">
        <f>[1]pdc2019!$O709</f>
        <v>0</v>
      </c>
      <c r="P709" s="464">
        <f>[1]pdc2019!$P709</f>
        <v>0</v>
      </c>
      <c r="Q709" s="464">
        <f>[1]pdc2019!$V709</f>
        <v>0</v>
      </c>
      <c r="R709" s="464">
        <f>[1]pdc2019!$AB709</f>
        <v>0</v>
      </c>
      <c r="S709" s="464">
        <f>[1]pdc2019!$AE709</f>
        <v>0</v>
      </c>
      <c r="T709" s="507">
        <f t="shared" si="62"/>
        <v>0</v>
      </c>
      <c r="U709" s="505" t="str">
        <f t="shared" si="63"/>
        <v/>
      </c>
      <c r="V709" s="507">
        <f t="shared" si="60"/>
        <v>0</v>
      </c>
      <c r="W709" s="505" t="str">
        <f t="shared" si="61"/>
        <v/>
      </c>
      <c r="X709" s="507">
        <f t="shared" si="64"/>
        <v>0</v>
      </c>
      <c r="Y709" s="505" t="str">
        <f t="shared" si="65"/>
        <v/>
      </c>
      <c r="AA709" s="508"/>
      <c r="AB709" s="510"/>
      <c r="AC709" s="508"/>
      <c r="AD709" s="508"/>
      <c r="AE709" s="508"/>
      <c r="AF709" s="508"/>
      <c r="AG709" s="508"/>
      <c r="AH709" s="508"/>
      <c r="AI709" s="508"/>
      <c r="AJ709" s="508"/>
      <c r="AK709" s="508"/>
    </row>
    <row r="710" spans="1:37" ht="21">
      <c r="A710" s="399" t="s">
        <v>1056</v>
      </c>
      <c r="B710" s="400" t="s">
        <v>1057</v>
      </c>
      <c r="C710" s="401" t="s">
        <v>3139</v>
      </c>
      <c r="D710" s="401" t="s">
        <v>3140</v>
      </c>
      <c r="E710" s="358" t="s">
        <v>188</v>
      </c>
      <c r="F710" s="358" t="s">
        <v>187</v>
      </c>
      <c r="G710" s="359"/>
      <c r="H710" s="359"/>
      <c r="I710" s="402"/>
      <c r="J710" s="360"/>
      <c r="K710" s="361"/>
      <c r="L710" s="403"/>
      <c r="N710" s="464">
        <f>[1]pdc2019!$N710</f>
        <v>0</v>
      </c>
      <c r="O710" s="464">
        <f>[1]pdc2019!$O710</f>
        <v>0</v>
      </c>
      <c r="P710" s="464">
        <f>[1]pdc2019!$P710</f>
        <v>0</v>
      </c>
      <c r="Q710" s="464">
        <f>[1]pdc2019!$V710</f>
        <v>0</v>
      </c>
      <c r="R710" s="464">
        <f>[1]pdc2019!$AB710</f>
        <v>0</v>
      </c>
      <c r="S710" s="464">
        <f>[1]pdc2019!$AE710</f>
        <v>0</v>
      </c>
      <c r="T710" s="507">
        <f t="shared" si="62"/>
        <v>0</v>
      </c>
      <c r="U710" s="505" t="str">
        <f t="shared" si="63"/>
        <v/>
      </c>
      <c r="V710" s="507">
        <f t="shared" si="60"/>
        <v>0</v>
      </c>
      <c r="W710" s="505" t="str">
        <f t="shared" si="61"/>
        <v/>
      </c>
      <c r="X710" s="507">
        <f t="shared" si="64"/>
        <v>0</v>
      </c>
      <c r="Y710" s="505" t="str">
        <f t="shared" si="65"/>
        <v/>
      </c>
      <c r="AA710" s="508"/>
      <c r="AB710" s="510"/>
      <c r="AC710" s="508"/>
      <c r="AD710" s="508"/>
      <c r="AE710" s="508"/>
      <c r="AF710" s="508"/>
      <c r="AG710" s="508"/>
      <c r="AH710" s="508"/>
      <c r="AI710" s="508"/>
      <c r="AJ710" s="508"/>
      <c r="AK710" s="508"/>
    </row>
    <row r="711" spans="1:37" ht="21">
      <c r="A711" s="438" t="s">
        <v>189</v>
      </c>
      <c r="B711" s="439" t="s">
        <v>1057</v>
      </c>
      <c r="C711" s="440" t="s">
        <v>3141</v>
      </c>
      <c r="D711" s="440" t="s">
        <v>3140</v>
      </c>
      <c r="E711" s="362" t="s">
        <v>190</v>
      </c>
      <c r="F711" s="442" t="s">
        <v>5239</v>
      </c>
      <c r="G711" s="363"/>
      <c r="H711" s="363"/>
      <c r="I711" s="414"/>
      <c r="J711" s="364"/>
      <c r="K711" s="365"/>
      <c r="N711" s="464">
        <f>[1]pdc2019!$N711</f>
        <v>0</v>
      </c>
      <c r="O711" s="464">
        <f>[1]pdc2019!$O711</f>
        <v>0</v>
      </c>
      <c r="P711" s="464">
        <f>[1]pdc2019!$P711</f>
        <v>0</v>
      </c>
      <c r="Q711" s="464">
        <f>[1]pdc2019!$V711</f>
        <v>0</v>
      </c>
      <c r="R711" s="464">
        <f>[1]pdc2019!$AB711</f>
        <v>0</v>
      </c>
      <c r="S711" s="464">
        <f>[1]pdc2019!$AE711</f>
        <v>0</v>
      </c>
      <c r="T711" s="507">
        <f t="shared" si="62"/>
        <v>0</v>
      </c>
      <c r="U711" s="505" t="str">
        <f t="shared" si="63"/>
        <v/>
      </c>
      <c r="V711" s="507">
        <f t="shared" si="60"/>
        <v>0</v>
      </c>
      <c r="W711" s="505" t="str">
        <f t="shared" si="61"/>
        <v/>
      </c>
      <c r="X711" s="507">
        <f t="shared" si="64"/>
        <v>0</v>
      </c>
      <c r="Y711" s="505" t="str">
        <f t="shared" si="65"/>
        <v/>
      </c>
      <c r="AA711" s="508"/>
      <c r="AB711" s="510"/>
      <c r="AC711" s="508"/>
      <c r="AD711" s="508"/>
      <c r="AE711" s="508"/>
      <c r="AF711" s="508"/>
      <c r="AG711" s="508"/>
      <c r="AH711" s="508"/>
      <c r="AI711" s="508"/>
      <c r="AJ711" s="508"/>
      <c r="AK711" s="508"/>
    </row>
    <row r="712" spans="1:37" ht="31.5">
      <c r="A712" s="435" t="s">
        <v>4924</v>
      </c>
      <c r="B712" s="412" t="s">
        <v>1057</v>
      </c>
      <c r="C712" s="413" t="s">
        <v>3141</v>
      </c>
      <c r="D712" s="413" t="s">
        <v>2794</v>
      </c>
      <c r="E712" s="366" t="s">
        <v>5138</v>
      </c>
      <c r="F712" s="441" t="s">
        <v>5240</v>
      </c>
      <c r="G712" s="363" t="s">
        <v>4754</v>
      </c>
      <c r="H712" s="363" t="s">
        <v>4925</v>
      </c>
      <c r="I712" s="414" t="s">
        <v>4926</v>
      </c>
      <c r="J712" s="364" t="s">
        <v>2858</v>
      </c>
      <c r="K712" s="365" t="s">
        <v>2859</v>
      </c>
      <c r="L712" s="398" t="s">
        <v>191</v>
      </c>
      <c r="N712" s="464">
        <f>[1]pdc2019!$N712</f>
        <v>297797.7</v>
      </c>
      <c r="O712" s="464">
        <f>[1]pdc2019!$O712</f>
        <v>275000</v>
      </c>
      <c r="P712" s="464">
        <f>[1]pdc2019!$P712</f>
        <v>0</v>
      </c>
      <c r="Q712" s="464">
        <f>[1]pdc2019!$V712</f>
        <v>275000</v>
      </c>
      <c r="R712" s="464">
        <f>[1]pdc2019!$AB712</f>
        <v>275000</v>
      </c>
      <c r="S712" s="464">
        <f>[1]pdc2019!$AE712</f>
        <v>275000</v>
      </c>
      <c r="T712" s="507">
        <f t="shared" si="62"/>
        <v>-22797.700000000012</v>
      </c>
      <c r="U712" s="505">
        <f t="shared" si="63"/>
        <v>-7.6554318586073741E-2</v>
      </c>
      <c r="V712" s="507">
        <f t="shared" si="60"/>
        <v>0</v>
      </c>
      <c r="W712" s="505">
        <f t="shared" si="61"/>
        <v>0</v>
      </c>
      <c r="X712" s="507">
        <f t="shared" si="64"/>
        <v>275000</v>
      </c>
      <c r="Y712" s="505" t="str">
        <f t="shared" si="65"/>
        <v/>
      </c>
      <c r="AA712" s="508"/>
      <c r="AB712" s="510"/>
      <c r="AC712" s="508"/>
      <c r="AD712" s="508"/>
      <c r="AE712" s="508"/>
      <c r="AF712" s="508"/>
      <c r="AG712" s="508"/>
      <c r="AH712" s="508"/>
      <c r="AI712" s="508"/>
      <c r="AJ712" s="508"/>
      <c r="AK712" s="508"/>
    </row>
    <row r="713" spans="1:37" ht="21">
      <c r="A713" s="435" t="s">
        <v>4927</v>
      </c>
      <c r="B713" s="412" t="s">
        <v>1057</v>
      </c>
      <c r="C713" s="413" t="s">
        <v>3141</v>
      </c>
      <c r="D713" s="413" t="s">
        <v>1364</v>
      </c>
      <c r="E713" s="366" t="s">
        <v>4928</v>
      </c>
      <c r="F713" s="441" t="s">
        <v>5241</v>
      </c>
      <c r="G713" s="363" t="s">
        <v>4756</v>
      </c>
      <c r="H713" s="363" t="s">
        <v>4929</v>
      </c>
      <c r="I713" s="414" t="s">
        <v>4930</v>
      </c>
      <c r="J713" s="364" t="s">
        <v>2858</v>
      </c>
      <c r="K713" s="365" t="s">
        <v>2859</v>
      </c>
      <c r="L713" s="398" t="s">
        <v>191</v>
      </c>
      <c r="N713" s="464">
        <f>[1]pdc2019!$N713</f>
        <v>0</v>
      </c>
      <c r="O713" s="464">
        <f>[1]pdc2019!$O713</f>
        <v>0</v>
      </c>
      <c r="P713" s="464">
        <f>[1]pdc2019!$P713</f>
        <v>0</v>
      </c>
      <c r="Q713" s="464">
        <f>[1]pdc2019!$V713</f>
        <v>0</v>
      </c>
      <c r="R713" s="464">
        <f>[1]pdc2019!$AB713</f>
        <v>0</v>
      </c>
      <c r="S713" s="464">
        <f>[1]pdc2019!$AE713</f>
        <v>0</v>
      </c>
      <c r="T713" s="507">
        <f t="shared" si="62"/>
        <v>0</v>
      </c>
      <c r="U713" s="505" t="str">
        <f t="shared" si="63"/>
        <v/>
      </c>
      <c r="V713" s="507">
        <f t="shared" si="60"/>
        <v>0</v>
      </c>
      <c r="W713" s="505" t="str">
        <f t="shared" si="61"/>
        <v/>
      </c>
      <c r="X713" s="507">
        <f t="shared" si="64"/>
        <v>0</v>
      </c>
      <c r="Y713" s="505" t="str">
        <f t="shared" si="65"/>
        <v/>
      </c>
      <c r="AA713" s="508"/>
      <c r="AB713" s="510"/>
      <c r="AC713" s="508"/>
      <c r="AD713" s="508"/>
      <c r="AE713" s="508"/>
      <c r="AF713" s="508"/>
      <c r="AG713" s="508"/>
      <c r="AH713" s="508"/>
      <c r="AI713" s="508"/>
      <c r="AJ713" s="508"/>
      <c r="AK713" s="508"/>
    </row>
    <row r="714" spans="1:37" ht="21">
      <c r="A714" s="435" t="s">
        <v>4931</v>
      </c>
      <c r="B714" s="412" t="s">
        <v>1057</v>
      </c>
      <c r="C714" s="413" t="s">
        <v>3141</v>
      </c>
      <c r="D714" s="413" t="s">
        <v>1365</v>
      </c>
      <c r="E714" s="366" t="s">
        <v>4932</v>
      </c>
      <c r="F714" s="441" t="s">
        <v>4933</v>
      </c>
      <c r="G714" s="363" t="s">
        <v>4758</v>
      </c>
      <c r="H714" s="363" t="s">
        <v>4934</v>
      </c>
      <c r="I714" s="414" t="s">
        <v>2444</v>
      </c>
      <c r="J714" s="364" t="s">
        <v>2858</v>
      </c>
      <c r="K714" s="365" t="s">
        <v>2859</v>
      </c>
      <c r="L714" s="398" t="s">
        <v>191</v>
      </c>
      <c r="N714" s="464">
        <f>[1]pdc2019!$N714</f>
        <v>2145041.7799999998</v>
      </c>
      <c r="O714" s="464">
        <f>[1]pdc2019!$O714</f>
        <v>406000</v>
      </c>
      <c r="P714" s="464">
        <f>[1]pdc2019!$P714</f>
        <v>0</v>
      </c>
      <c r="Q714" s="464">
        <f>[1]pdc2019!$V714</f>
        <v>406000</v>
      </c>
      <c r="R714" s="464">
        <f>[1]pdc2019!$AB714</f>
        <v>406000</v>
      </c>
      <c r="S714" s="464">
        <f>[1]pdc2019!$AE714</f>
        <v>406000</v>
      </c>
      <c r="T714" s="507">
        <f t="shared" si="62"/>
        <v>-1739041.7799999998</v>
      </c>
      <c r="U714" s="505">
        <f t="shared" si="63"/>
        <v>-0.81072629736843627</v>
      </c>
      <c r="V714" s="507">
        <f t="shared" si="60"/>
        <v>0</v>
      </c>
      <c r="W714" s="505">
        <f t="shared" si="61"/>
        <v>0</v>
      </c>
      <c r="X714" s="507">
        <f t="shared" si="64"/>
        <v>406000</v>
      </c>
      <c r="Y714" s="505" t="str">
        <f t="shared" si="65"/>
        <v/>
      </c>
      <c r="AA714" s="508"/>
      <c r="AB714" s="510"/>
      <c r="AC714" s="508"/>
      <c r="AD714" s="508"/>
      <c r="AE714" s="508"/>
      <c r="AF714" s="508"/>
      <c r="AG714" s="508"/>
      <c r="AH714" s="508"/>
      <c r="AI714" s="508"/>
      <c r="AJ714" s="508"/>
      <c r="AK714" s="508"/>
    </row>
    <row r="715" spans="1:37" ht="21">
      <c r="A715" s="435" t="s">
        <v>4935</v>
      </c>
      <c r="B715" s="412" t="s">
        <v>1057</v>
      </c>
      <c r="C715" s="413" t="s">
        <v>3141</v>
      </c>
      <c r="D715" s="413" t="s">
        <v>2445</v>
      </c>
      <c r="E715" s="366" t="s">
        <v>4936</v>
      </c>
      <c r="F715" s="441" t="s">
        <v>4937</v>
      </c>
      <c r="G715" s="363" t="s">
        <v>4760</v>
      </c>
      <c r="H715" s="363" t="s">
        <v>4938</v>
      </c>
      <c r="I715" s="414" t="s">
        <v>4939</v>
      </c>
      <c r="J715" s="364" t="s">
        <v>2858</v>
      </c>
      <c r="K715" s="365" t="s">
        <v>2859</v>
      </c>
      <c r="L715" s="398" t="s">
        <v>191</v>
      </c>
      <c r="N715" s="464">
        <f>[1]pdc2019!$N715</f>
        <v>9083.3799999999992</v>
      </c>
      <c r="O715" s="464">
        <f>[1]pdc2019!$O715</f>
        <v>4000</v>
      </c>
      <c r="P715" s="464">
        <f>[1]pdc2019!$P715</f>
        <v>0</v>
      </c>
      <c r="Q715" s="464">
        <f>[1]pdc2019!$V715</f>
        <v>4000</v>
      </c>
      <c r="R715" s="464">
        <f>[1]pdc2019!$AB715</f>
        <v>4000</v>
      </c>
      <c r="S715" s="464">
        <f>[1]pdc2019!$AE715</f>
        <v>4000</v>
      </c>
      <c r="T715" s="507">
        <f t="shared" si="62"/>
        <v>-5083.3799999999992</v>
      </c>
      <c r="U715" s="505">
        <f t="shared" si="63"/>
        <v>-0.55963528994713418</v>
      </c>
      <c r="V715" s="507">
        <f t="shared" si="60"/>
        <v>0</v>
      </c>
      <c r="W715" s="505">
        <f t="shared" si="61"/>
        <v>0</v>
      </c>
      <c r="X715" s="507">
        <f t="shared" si="64"/>
        <v>4000</v>
      </c>
      <c r="Y715" s="505" t="str">
        <f t="shared" si="65"/>
        <v/>
      </c>
      <c r="AA715" s="508"/>
      <c r="AB715" s="510"/>
      <c r="AC715" s="508"/>
      <c r="AD715" s="508"/>
      <c r="AE715" s="508"/>
      <c r="AF715" s="508"/>
      <c r="AG715" s="508"/>
      <c r="AH715" s="508"/>
      <c r="AI715" s="508"/>
      <c r="AJ715" s="508"/>
      <c r="AK715" s="508"/>
    </row>
    <row r="716" spans="1:37" ht="31.5">
      <c r="A716" s="435" t="s">
        <v>4940</v>
      </c>
      <c r="B716" s="412" t="s">
        <v>1057</v>
      </c>
      <c r="C716" s="413" t="s">
        <v>3141</v>
      </c>
      <c r="D716" s="413" t="s">
        <v>2116</v>
      </c>
      <c r="E716" s="366" t="s">
        <v>4941</v>
      </c>
      <c r="F716" s="441" t="s">
        <v>4942</v>
      </c>
      <c r="G716" s="363" t="s">
        <v>4762</v>
      </c>
      <c r="H716" s="363" t="s">
        <v>4943</v>
      </c>
      <c r="I716" s="414" t="s">
        <v>4944</v>
      </c>
      <c r="J716" s="364" t="s">
        <v>2858</v>
      </c>
      <c r="K716" s="365" t="s">
        <v>2859</v>
      </c>
      <c r="L716" s="398" t="s">
        <v>191</v>
      </c>
      <c r="N716" s="464">
        <f>[1]pdc2019!$N716</f>
        <v>31395.53</v>
      </c>
      <c r="O716" s="464">
        <f>[1]pdc2019!$O716</f>
        <v>37000</v>
      </c>
      <c r="P716" s="464">
        <f>[1]pdc2019!$P716</f>
        <v>0</v>
      </c>
      <c r="Q716" s="464">
        <f>[1]pdc2019!$V716</f>
        <v>37000</v>
      </c>
      <c r="R716" s="464">
        <f>[1]pdc2019!$AB716</f>
        <v>37000</v>
      </c>
      <c r="S716" s="464">
        <f>[1]pdc2019!$AE716</f>
        <v>37000</v>
      </c>
      <c r="T716" s="507">
        <f t="shared" si="62"/>
        <v>5604.4700000000012</v>
      </c>
      <c r="U716" s="505">
        <f t="shared" si="63"/>
        <v>0.17851171806941948</v>
      </c>
      <c r="V716" s="507">
        <f t="shared" si="60"/>
        <v>0</v>
      </c>
      <c r="W716" s="505">
        <f t="shared" si="61"/>
        <v>0</v>
      </c>
      <c r="X716" s="507">
        <f t="shared" si="64"/>
        <v>37000</v>
      </c>
      <c r="Y716" s="505" t="str">
        <f t="shared" si="65"/>
        <v/>
      </c>
      <c r="AA716" s="508"/>
      <c r="AB716" s="510"/>
      <c r="AC716" s="508"/>
      <c r="AD716" s="508"/>
      <c r="AE716" s="508"/>
      <c r="AF716" s="508"/>
      <c r="AG716" s="508"/>
      <c r="AH716" s="508"/>
      <c r="AI716" s="508"/>
      <c r="AJ716" s="508"/>
      <c r="AK716" s="508"/>
    </row>
    <row r="717" spans="1:37" ht="21">
      <c r="A717" s="435" t="s">
        <v>4945</v>
      </c>
      <c r="B717" s="412" t="s">
        <v>1057</v>
      </c>
      <c r="C717" s="413" t="s">
        <v>3141</v>
      </c>
      <c r="D717" s="413" t="s">
        <v>2446</v>
      </c>
      <c r="E717" s="366" t="s">
        <v>4946</v>
      </c>
      <c r="F717" s="441" t="s">
        <v>4947</v>
      </c>
      <c r="G717" s="363" t="s">
        <v>4764</v>
      </c>
      <c r="H717" s="363" t="s">
        <v>4948</v>
      </c>
      <c r="I717" s="414" t="s">
        <v>2447</v>
      </c>
      <c r="J717" s="364" t="s">
        <v>2858</v>
      </c>
      <c r="K717" s="365" t="s">
        <v>2859</v>
      </c>
      <c r="L717" s="398" t="s">
        <v>191</v>
      </c>
      <c r="N717" s="464">
        <f>[1]pdc2019!$N717</f>
        <v>768.98</v>
      </c>
      <c r="O717" s="464">
        <f>[1]pdc2019!$O717</f>
        <v>0</v>
      </c>
      <c r="P717" s="464">
        <f>[1]pdc2019!$P717</f>
        <v>0</v>
      </c>
      <c r="Q717" s="464">
        <f>[1]pdc2019!$V717</f>
        <v>0</v>
      </c>
      <c r="R717" s="464">
        <f>[1]pdc2019!$AB717</f>
        <v>0</v>
      </c>
      <c r="S717" s="464">
        <f>[1]pdc2019!$AE717</f>
        <v>0</v>
      </c>
      <c r="T717" s="507">
        <f t="shared" si="62"/>
        <v>-768.98</v>
      </c>
      <c r="U717" s="505">
        <f t="shared" si="63"/>
        <v>-1</v>
      </c>
      <c r="V717" s="507">
        <f t="shared" si="60"/>
        <v>0</v>
      </c>
      <c r="W717" s="505" t="str">
        <f t="shared" si="61"/>
        <v/>
      </c>
      <c r="X717" s="507">
        <f t="shared" si="64"/>
        <v>0</v>
      </c>
      <c r="Y717" s="505" t="str">
        <f t="shared" si="65"/>
        <v/>
      </c>
      <c r="AA717" s="508"/>
      <c r="AB717" s="510"/>
      <c r="AC717" s="508"/>
      <c r="AD717" s="508"/>
      <c r="AE717" s="508"/>
      <c r="AF717" s="508"/>
      <c r="AG717" s="508"/>
      <c r="AH717" s="508"/>
      <c r="AI717" s="508"/>
      <c r="AJ717" s="508"/>
      <c r="AK717" s="508"/>
    </row>
    <row r="718" spans="1:37" ht="31.5">
      <c r="A718" s="435" t="s">
        <v>4949</v>
      </c>
      <c r="B718" s="412" t="s">
        <v>1057</v>
      </c>
      <c r="C718" s="413" t="s">
        <v>3141</v>
      </c>
      <c r="D718" s="413" t="s">
        <v>2448</v>
      </c>
      <c r="E718" s="366" t="s">
        <v>4950</v>
      </c>
      <c r="F718" s="441" t="s">
        <v>5242</v>
      </c>
      <c r="G718" s="363" t="s">
        <v>4766</v>
      </c>
      <c r="H718" s="363" t="s">
        <v>4951</v>
      </c>
      <c r="I718" s="414" t="s">
        <v>2449</v>
      </c>
      <c r="J718" s="364" t="s">
        <v>2858</v>
      </c>
      <c r="K718" s="365" t="s">
        <v>2859</v>
      </c>
      <c r="L718" s="398" t="s">
        <v>191</v>
      </c>
      <c r="N718" s="464">
        <f>[1]pdc2019!$N718</f>
        <v>0</v>
      </c>
      <c r="O718" s="464">
        <f>[1]pdc2019!$O718</f>
        <v>0</v>
      </c>
      <c r="P718" s="464">
        <f>[1]pdc2019!$P718</f>
        <v>0</v>
      </c>
      <c r="Q718" s="464">
        <f>[1]pdc2019!$V718</f>
        <v>0</v>
      </c>
      <c r="R718" s="464">
        <f>[1]pdc2019!$AB718</f>
        <v>0</v>
      </c>
      <c r="S718" s="464">
        <f>[1]pdc2019!$AE718</f>
        <v>0</v>
      </c>
      <c r="T718" s="507">
        <f t="shared" si="62"/>
        <v>0</v>
      </c>
      <c r="U718" s="505" t="str">
        <f t="shared" si="63"/>
        <v/>
      </c>
      <c r="V718" s="507">
        <f t="shared" si="60"/>
        <v>0</v>
      </c>
      <c r="W718" s="505" t="str">
        <f t="shared" si="61"/>
        <v/>
      </c>
      <c r="X718" s="507">
        <f t="shared" si="64"/>
        <v>0</v>
      </c>
      <c r="Y718" s="505" t="str">
        <f t="shared" si="65"/>
        <v/>
      </c>
      <c r="AA718" s="508"/>
      <c r="AB718" s="510"/>
      <c r="AC718" s="508"/>
      <c r="AD718" s="508"/>
      <c r="AE718" s="508"/>
      <c r="AF718" s="508"/>
      <c r="AG718" s="508"/>
      <c r="AH718" s="508"/>
      <c r="AI718" s="508"/>
      <c r="AJ718" s="508"/>
      <c r="AK718" s="508"/>
    </row>
    <row r="719" spans="1:37" ht="31.5">
      <c r="A719" s="435" t="s">
        <v>4952</v>
      </c>
      <c r="B719" s="412" t="s">
        <v>1057</v>
      </c>
      <c r="C719" s="413" t="s">
        <v>3141</v>
      </c>
      <c r="D719" s="413" t="s">
        <v>2450</v>
      </c>
      <c r="E719" s="366" t="s">
        <v>4953</v>
      </c>
      <c r="F719" s="441" t="s">
        <v>5243</v>
      </c>
      <c r="G719" s="363" t="s">
        <v>4768</v>
      </c>
      <c r="H719" s="363" t="s">
        <v>4954</v>
      </c>
      <c r="I719" s="414" t="s">
        <v>2114</v>
      </c>
      <c r="J719" s="364" t="s">
        <v>2858</v>
      </c>
      <c r="K719" s="365" t="s">
        <v>2859</v>
      </c>
      <c r="L719" s="398" t="s">
        <v>191</v>
      </c>
      <c r="N719" s="464">
        <f>[1]pdc2019!$N719</f>
        <v>35849.24</v>
      </c>
      <c r="O719" s="464">
        <f>[1]pdc2019!$O719</f>
        <v>11000</v>
      </c>
      <c r="P719" s="464">
        <f>[1]pdc2019!$P719</f>
        <v>0</v>
      </c>
      <c r="Q719" s="464">
        <f>[1]pdc2019!$V719</f>
        <v>11000</v>
      </c>
      <c r="R719" s="464">
        <f>[1]pdc2019!$AB719</f>
        <v>11000</v>
      </c>
      <c r="S719" s="464">
        <f>[1]pdc2019!$AE719</f>
        <v>11000</v>
      </c>
      <c r="T719" s="507">
        <f t="shared" si="62"/>
        <v>-24849.239999999998</v>
      </c>
      <c r="U719" s="505">
        <f t="shared" si="63"/>
        <v>-0.69315946446842391</v>
      </c>
      <c r="V719" s="507">
        <f t="shared" si="60"/>
        <v>0</v>
      </c>
      <c r="W719" s="505">
        <f t="shared" si="61"/>
        <v>0</v>
      </c>
      <c r="X719" s="507">
        <f t="shared" si="64"/>
        <v>11000</v>
      </c>
      <c r="Y719" s="505" t="str">
        <f t="shared" si="65"/>
        <v/>
      </c>
      <c r="AA719" s="508"/>
      <c r="AB719" s="510"/>
      <c r="AC719" s="508"/>
      <c r="AD719" s="508"/>
      <c r="AE719" s="508"/>
      <c r="AF719" s="508"/>
      <c r="AG719" s="508"/>
      <c r="AH719" s="508"/>
      <c r="AI719" s="508"/>
      <c r="AJ719" s="508"/>
      <c r="AK719" s="508"/>
    </row>
    <row r="720" spans="1:37" ht="21">
      <c r="A720" s="435" t="s">
        <v>4955</v>
      </c>
      <c r="B720" s="412" t="s">
        <v>1057</v>
      </c>
      <c r="C720" s="413" t="s">
        <v>3141</v>
      </c>
      <c r="D720" s="413" t="s">
        <v>1383</v>
      </c>
      <c r="E720" s="366" t="s">
        <v>6055</v>
      </c>
      <c r="F720" s="441" t="s">
        <v>6056</v>
      </c>
      <c r="G720" s="363" t="s">
        <v>4771</v>
      </c>
      <c r="H720" s="363" t="s">
        <v>4957</v>
      </c>
      <c r="I720" s="414" t="s">
        <v>3067</v>
      </c>
      <c r="J720" s="364" t="s">
        <v>2860</v>
      </c>
      <c r="K720" s="365" t="s">
        <v>2861</v>
      </c>
      <c r="L720" s="398" t="s">
        <v>191</v>
      </c>
      <c r="N720" s="464">
        <f>[1]pdc2019!$N720</f>
        <v>626.70000000000005</v>
      </c>
      <c r="O720" s="464">
        <f>[1]pdc2019!$O720</f>
        <v>0</v>
      </c>
      <c r="P720" s="464">
        <f>[1]pdc2019!$P720</f>
        <v>0</v>
      </c>
      <c r="Q720" s="464">
        <f>[1]pdc2019!$V720</f>
        <v>0</v>
      </c>
      <c r="R720" s="464">
        <f>[1]pdc2019!$AB720</f>
        <v>0</v>
      </c>
      <c r="S720" s="464">
        <f>[1]pdc2019!$AE720</f>
        <v>0</v>
      </c>
      <c r="T720" s="507">
        <f t="shared" si="62"/>
        <v>-626.70000000000005</v>
      </c>
      <c r="U720" s="505">
        <f t="shared" si="63"/>
        <v>-1</v>
      </c>
      <c r="V720" s="507">
        <f t="shared" si="60"/>
        <v>0</v>
      </c>
      <c r="W720" s="505" t="str">
        <f t="shared" si="61"/>
        <v/>
      </c>
      <c r="X720" s="507">
        <f t="shared" si="64"/>
        <v>0</v>
      </c>
      <c r="Y720" s="505" t="str">
        <f t="shared" si="65"/>
        <v/>
      </c>
      <c r="AA720" s="508"/>
      <c r="AB720" s="508"/>
      <c r="AC720" s="508"/>
      <c r="AD720" s="508"/>
      <c r="AE720" s="508"/>
      <c r="AF720" s="508"/>
      <c r="AG720" s="508"/>
      <c r="AH720" s="508"/>
      <c r="AI720" s="508"/>
      <c r="AJ720" s="508"/>
      <c r="AK720" s="508"/>
    </row>
    <row r="721" spans="1:37" ht="31.5">
      <c r="A721" s="435" t="s">
        <v>4958</v>
      </c>
      <c r="B721" s="412" t="s">
        <v>1057</v>
      </c>
      <c r="C721" s="413" t="s">
        <v>3141</v>
      </c>
      <c r="D721" s="413" t="s">
        <v>1384</v>
      </c>
      <c r="E721" s="366" t="s">
        <v>6057</v>
      </c>
      <c r="F721" s="441" t="s">
        <v>6058</v>
      </c>
      <c r="G721" s="363" t="s">
        <v>4773</v>
      </c>
      <c r="H721" s="363" t="s">
        <v>4959</v>
      </c>
      <c r="I721" s="414" t="s">
        <v>4960</v>
      </c>
      <c r="J721" s="364" t="s">
        <v>2860</v>
      </c>
      <c r="K721" s="365" t="s">
        <v>2861</v>
      </c>
      <c r="L721" s="398" t="s">
        <v>191</v>
      </c>
      <c r="N721" s="464">
        <f>[1]pdc2019!$N721</f>
        <v>0</v>
      </c>
      <c r="O721" s="464">
        <f>[1]pdc2019!$O721</f>
        <v>0</v>
      </c>
      <c r="P721" s="464">
        <f>[1]pdc2019!$P721</f>
        <v>0</v>
      </c>
      <c r="Q721" s="464">
        <f>[1]pdc2019!$V721</f>
        <v>0</v>
      </c>
      <c r="R721" s="464">
        <f>[1]pdc2019!$AB721</f>
        <v>0</v>
      </c>
      <c r="S721" s="464">
        <f>[1]pdc2019!$AE721</f>
        <v>0</v>
      </c>
      <c r="T721" s="507">
        <f t="shared" si="62"/>
        <v>0</v>
      </c>
      <c r="U721" s="505" t="str">
        <f t="shared" si="63"/>
        <v/>
      </c>
      <c r="V721" s="507">
        <f t="shared" si="60"/>
        <v>0</v>
      </c>
      <c r="W721" s="505" t="str">
        <f t="shared" si="61"/>
        <v/>
      </c>
      <c r="X721" s="507">
        <f t="shared" si="64"/>
        <v>0</v>
      </c>
      <c r="Y721" s="505" t="str">
        <f t="shared" si="65"/>
        <v/>
      </c>
      <c r="AA721" s="508"/>
      <c r="AB721" s="508"/>
      <c r="AC721" s="508"/>
      <c r="AD721" s="508"/>
      <c r="AE721" s="508"/>
      <c r="AF721" s="508"/>
      <c r="AG721" s="508"/>
      <c r="AH721" s="508"/>
      <c r="AI721" s="508"/>
      <c r="AJ721" s="508"/>
      <c r="AK721" s="508"/>
    </row>
    <row r="722" spans="1:37" ht="31.5">
      <c r="A722" s="435" t="s">
        <v>4961</v>
      </c>
      <c r="B722" s="412" t="s">
        <v>1057</v>
      </c>
      <c r="C722" s="413" t="s">
        <v>3141</v>
      </c>
      <c r="D722" s="413" t="s">
        <v>1385</v>
      </c>
      <c r="E722" s="366" t="s">
        <v>6059</v>
      </c>
      <c r="F722" s="441" t="s">
        <v>6060</v>
      </c>
      <c r="G722" s="363" t="s">
        <v>4775</v>
      </c>
      <c r="H722" s="363" t="s">
        <v>4962</v>
      </c>
      <c r="I722" s="414" t="s">
        <v>2515</v>
      </c>
      <c r="J722" s="364" t="s">
        <v>2860</v>
      </c>
      <c r="K722" s="365" t="s">
        <v>2861</v>
      </c>
      <c r="L722" s="398" t="s">
        <v>191</v>
      </c>
      <c r="N722" s="464">
        <f>[1]pdc2019!$N722</f>
        <v>0</v>
      </c>
      <c r="O722" s="464">
        <f>[1]pdc2019!$O722</f>
        <v>0</v>
      </c>
      <c r="P722" s="464">
        <f>[1]pdc2019!$P722</f>
        <v>0</v>
      </c>
      <c r="Q722" s="464">
        <f>[1]pdc2019!$V722</f>
        <v>0</v>
      </c>
      <c r="R722" s="464">
        <f>[1]pdc2019!$AB722</f>
        <v>0</v>
      </c>
      <c r="S722" s="464">
        <f>[1]pdc2019!$AE722</f>
        <v>0</v>
      </c>
      <c r="T722" s="507">
        <f t="shared" si="62"/>
        <v>0</v>
      </c>
      <c r="U722" s="505" t="str">
        <f t="shared" si="63"/>
        <v/>
      </c>
      <c r="V722" s="507">
        <f t="shared" si="60"/>
        <v>0</v>
      </c>
      <c r="W722" s="505" t="str">
        <f t="shared" si="61"/>
        <v/>
      </c>
      <c r="X722" s="507">
        <f t="shared" si="64"/>
        <v>0</v>
      </c>
      <c r="Y722" s="505" t="str">
        <f t="shared" si="65"/>
        <v/>
      </c>
      <c r="AA722" s="508"/>
      <c r="AB722" s="508"/>
      <c r="AC722" s="508"/>
      <c r="AD722" s="508"/>
      <c r="AE722" s="508"/>
      <c r="AF722" s="508"/>
      <c r="AG722" s="508"/>
      <c r="AH722" s="508"/>
      <c r="AI722" s="508"/>
      <c r="AJ722" s="508"/>
      <c r="AK722" s="508"/>
    </row>
    <row r="723" spans="1:37" ht="31.5">
      <c r="A723" s="435" t="s">
        <v>4963</v>
      </c>
      <c r="B723" s="412" t="s">
        <v>1057</v>
      </c>
      <c r="C723" s="413" t="s">
        <v>3141</v>
      </c>
      <c r="D723" s="413" t="s">
        <v>1386</v>
      </c>
      <c r="E723" s="366" t="s">
        <v>6061</v>
      </c>
      <c r="F723" s="441" t="s">
        <v>6062</v>
      </c>
      <c r="G723" s="363" t="s">
        <v>4777</v>
      </c>
      <c r="H723" s="363" t="s">
        <v>4965</v>
      </c>
      <c r="I723" s="414" t="s">
        <v>2526</v>
      </c>
      <c r="J723" s="364" t="s">
        <v>2860</v>
      </c>
      <c r="K723" s="365" t="s">
        <v>2861</v>
      </c>
      <c r="L723" s="398" t="s">
        <v>191</v>
      </c>
      <c r="N723" s="464">
        <f>[1]pdc2019!$N723</f>
        <v>2359.0500000000002</v>
      </c>
      <c r="O723" s="464">
        <f>[1]pdc2019!$O723</f>
        <v>0</v>
      </c>
      <c r="P723" s="464">
        <f>[1]pdc2019!$P723</f>
        <v>0</v>
      </c>
      <c r="Q723" s="464">
        <f>[1]pdc2019!$V723</f>
        <v>0</v>
      </c>
      <c r="R723" s="464">
        <f>[1]pdc2019!$AB723</f>
        <v>0</v>
      </c>
      <c r="S723" s="464">
        <f>[1]pdc2019!$AE723</f>
        <v>0</v>
      </c>
      <c r="T723" s="507">
        <f t="shared" si="62"/>
        <v>-2359.0500000000002</v>
      </c>
      <c r="U723" s="505">
        <f t="shared" si="63"/>
        <v>-1</v>
      </c>
      <c r="V723" s="507">
        <f t="shared" si="60"/>
        <v>0</v>
      </c>
      <c r="W723" s="505" t="str">
        <f t="shared" si="61"/>
        <v/>
      </c>
      <c r="X723" s="507">
        <f t="shared" si="64"/>
        <v>0</v>
      </c>
      <c r="Y723" s="505" t="str">
        <f t="shared" si="65"/>
        <v/>
      </c>
      <c r="AA723" s="508"/>
      <c r="AB723" s="508"/>
      <c r="AC723" s="508"/>
      <c r="AD723" s="508"/>
      <c r="AE723" s="508"/>
      <c r="AF723" s="508"/>
      <c r="AG723" s="508"/>
      <c r="AH723" s="508"/>
      <c r="AI723" s="508"/>
      <c r="AJ723" s="508"/>
      <c r="AK723" s="508"/>
    </row>
    <row r="724" spans="1:37" ht="21">
      <c r="A724" s="435" t="s">
        <v>4966</v>
      </c>
      <c r="B724" s="412" t="s">
        <v>1057</v>
      </c>
      <c r="C724" s="413" t="s">
        <v>3141</v>
      </c>
      <c r="D724" s="413" t="s">
        <v>1387</v>
      </c>
      <c r="E724" s="366" t="s">
        <v>6063</v>
      </c>
      <c r="F724" s="441" t="s">
        <v>6064</v>
      </c>
      <c r="G724" s="363" t="s">
        <v>4779</v>
      </c>
      <c r="H724" s="363" t="s">
        <v>4968</v>
      </c>
      <c r="I724" s="414" t="s">
        <v>2537</v>
      </c>
      <c r="J724" s="364" t="s">
        <v>2860</v>
      </c>
      <c r="K724" s="365" t="s">
        <v>2861</v>
      </c>
      <c r="L724" s="398" t="s">
        <v>191</v>
      </c>
      <c r="N724" s="464">
        <f>[1]pdc2019!$N724</f>
        <v>0</v>
      </c>
      <c r="O724" s="464">
        <f>[1]pdc2019!$O724</f>
        <v>0</v>
      </c>
      <c r="P724" s="464">
        <f>[1]pdc2019!$P724</f>
        <v>0</v>
      </c>
      <c r="Q724" s="464">
        <f>[1]pdc2019!$V724</f>
        <v>0</v>
      </c>
      <c r="R724" s="464">
        <f>[1]pdc2019!$AB724</f>
        <v>0</v>
      </c>
      <c r="S724" s="464">
        <f>[1]pdc2019!$AE724</f>
        <v>0</v>
      </c>
      <c r="T724" s="507">
        <f t="shared" si="62"/>
        <v>0</v>
      </c>
      <c r="U724" s="505" t="str">
        <f t="shared" si="63"/>
        <v/>
      </c>
      <c r="V724" s="507">
        <f t="shared" si="60"/>
        <v>0</v>
      </c>
      <c r="W724" s="505" t="str">
        <f t="shared" si="61"/>
        <v/>
      </c>
      <c r="X724" s="507">
        <f t="shared" si="64"/>
        <v>0</v>
      </c>
      <c r="Y724" s="505" t="str">
        <f t="shared" si="65"/>
        <v/>
      </c>
      <c r="AA724" s="508"/>
      <c r="AB724" s="508"/>
      <c r="AC724" s="508"/>
      <c r="AD724" s="508"/>
      <c r="AE724" s="508"/>
      <c r="AF724" s="508"/>
      <c r="AG724" s="508"/>
      <c r="AH724" s="508"/>
      <c r="AI724" s="508"/>
      <c r="AJ724" s="508"/>
      <c r="AK724" s="508"/>
    </row>
    <row r="725" spans="1:37" ht="31.5">
      <c r="A725" s="435" t="s">
        <v>4969</v>
      </c>
      <c r="B725" s="412" t="s">
        <v>1057</v>
      </c>
      <c r="C725" s="413" t="s">
        <v>3141</v>
      </c>
      <c r="D725" s="413" t="s">
        <v>1388</v>
      </c>
      <c r="E725" s="366" t="s">
        <v>6065</v>
      </c>
      <c r="F725" s="441" t="s">
        <v>6066</v>
      </c>
      <c r="G725" s="363" t="s">
        <v>4781</v>
      </c>
      <c r="H725" s="363" t="s">
        <v>4970</v>
      </c>
      <c r="I725" s="414" t="s">
        <v>3128</v>
      </c>
      <c r="J725" s="364" t="s">
        <v>2860</v>
      </c>
      <c r="K725" s="365" t="s">
        <v>2861</v>
      </c>
      <c r="L725" s="398" t="s">
        <v>191</v>
      </c>
      <c r="N725" s="464">
        <f>[1]pdc2019!$N725</f>
        <v>0</v>
      </c>
      <c r="O725" s="464">
        <f>[1]pdc2019!$O725</f>
        <v>0</v>
      </c>
      <c r="P725" s="464">
        <f>[1]pdc2019!$P725</f>
        <v>0</v>
      </c>
      <c r="Q725" s="464">
        <f>[1]pdc2019!$V725</f>
        <v>0</v>
      </c>
      <c r="R725" s="464">
        <f>[1]pdc2019!$AB725</f>
        <v>0</v>
      </c>
      <c r="S725" s="464">
        <f>[1]pdc2019!$AE725</f>
        <v>0</v>
      </c>
      <c r="T725" s="507">
        <f t="shared" si="62"/>
        <v>0</v>
      </c>
      <c r="U725" s="505" t="str">
        <f t="shared" si="63"/>
        <v/>
      </c>
      <c r="V725" s="507">
        <f t="shared" si="60"/>
        <v>0</v>
      </c>
      <c r="W725" s="505" t="str">
        <f t="shared" si="61"/>
        <v/>
      </c>
      <c r="X725" s="507">
        <f t="shared" si="64"/>
        <v>0</v>
      </c>
      <c r="Y725" s="505" t="str">
        <f t="shared" si="65"/>
        <v/>
      </c>
      <c r="AA725" s="508"/>
      <c r="AB725" s="508"/>
      <c r="AC725" s="508"/>
      <c r="AD725" s="508"/>
      <c r="AE725" s="508"/>
      <c r="AF725" s="508"/>
      <c r="AG725" s="508"/>
      <c r="AH725" s="508"/>
      <c r="AI725" s="508"/>
      <c r="AJ725" s="508"/>
      <c r="AK725" s="508"/>
    </row>
    <row r="726" spans="1:37" ht="31.5" customHeight="1">
      <c r="A726" s="438" t="s">
        <v>194</v>
      </c>
      <c r="B726" s="439" t="s">
        <v>1057</v>
      </c>
      <c r="C726" s="440" t="s">
        <v>2728</v>
      </c>
      <c r="D726" s="440" t="s">
        <v>3140</v>
      </c>
      <c r="E726" s="362" t="s">
        <v>196</v>
      </c>
      <c r="F726" s="442" t="s">
        <v>195</v>
      </c>
      <c r="G726" s="363"/>
      <c r="H726" s="363"/>
      <c r="I726" s="414"/>
      <c r="J726" s="364"/>
      <c r="K726" s="365"/>
      <c r="N726" s="464">
        <f>[1]pdc2019!$N726</f>
        <v>0</v>
      </c>
      <c r="O726" s="464">
        <f>[1]pdc2019!$O726</f>
        <v>0</v>
      </c>
      <c r="P726" s="464">
        <f>[1]pdc2019!$P726</f>
        <v>0</v>
      </c>
      <c r="Q726" s="464">
        <f>[1]pdc2019!$V726</f>
        <v>0</v>
      </c>
      <c r="R726" s="464">
        <f>[1]pdc2019!$AB726</f>
        <v>0</v>
      </c>
      <c r="S726" s="464">
        <f>[1]pdc2019!$AE726</f>
        <v>0</v>
      </c>
      <c r="T726" s="507">
        <f t="shared" si="62"/>
        <v>0</v>
      </c>
      <c r="U726" s="505" t="str">
        <f t="shared" si="63"/>
        <v/>
      </c>
      <c r="V726" s="507">
        <f t="shared" ref="V726:V789" si="66">IF(O726="","",Q726-O726)</f>
        <v>0</v>
      </c>
      <c r="W726" s="505" t="str">
        <f t="shared" ref="W726:W789" si="67">IF(O726=0,"",V726/O726)</f>
        <v/>
      </c>
      <c r="X726" s="507">
        <f t="shared" si="64"/>
        <v>0</v>
      </c>
      <c r="Y726" s="505" t="str">
        <f t="shared" si="65"/>
        <v/>
      </c>
      <c r="AA726" s="508"/>
      <c r="AB726" s="508"/>
      <c r="AC726" s="508"/>
      <c r="AD726" s="508"/>
      <c r="AE726" s="508"/>
      <c r="AF726" s="508"/>
      <c r="AG726" s="508"/>
      <c r="AH726" s="508"/>
      <c r="AI726" s="508"/>
      <c r="AJ726" s="508"/>
      <c r="AK726" s="508"/>
    </row>
    <row r="727" spans="1:37" ht="21">
      <c r="A727" s="435" t="s">
        <v>197</v>
      </c>
      <c r="B727" s="436" t="s">
        <v>1057</v>
      </c>
      <c r="C727" s="437" t="s">
        <v>2728</v>
      </c>
      <c r="D727" s="437" t="s">
        <v>3138</v>
      </c>
      <c r="E727" s="366" t="s">
        <v>196</v>
      </c>
      <c r="F727" s="441" t="s">
        <v>195</v>
      </c>
      <c r="G727" s="363" t="s">
        <v>117</v>
      </c>
      <c r="H727" s="363" t="s">
        <v>3285</v>
      </c>
      <c r="I727" s="414" t="s">
        <v>198</v>
      </c>
      <c r="J727" s="364" t="s">
        <v>1061</v>
      </c>
      <c r="K727" s="365" t="s">
        <v>2856</v>
      </c>
      <c r="L727" s="3" t="s">
        <v>191</v>
      </c>
      <c r="N727" s="464">
        <f>[1]pdc2019!$N727</f>
        <v>1863074.65</v>
      </c>
      <c r="O727" s="464">
        <f>[1]pdc2019!$O727</f>
        <v>1450000</v>
      </c>
      <c r="P727" s="464">
        <f>[1]pdc2019!$P727</f>
        <v>1450000</v>
      </c>
      <c r="Q727" s="464">
        <f>[1]pdc2019!$V727</f>
        <v>1590000</v>
      </c>
      <c r="R727" s="464">
        <f>[1]pdc2019!$AB727</f>
        <v>1590000</v>
      </c>
      <c r="S727" s="464">
        <f>[1]pdc2019!$AE727</f>
        <v>1590000</v>
      </c>
      <c r="T727" s="507">
        <f t="shared" si="62"/>
        <v>-273074.64999999991</v>
      </c>
      <c r="U727" s="505">
        <f t="shared" si="63"/>
        <v>-0.14657203886060063</v>
      </c>
      <c r="V727" s="507">
        <f t="shared" si="66"/>
        <v>140000</v>
      </c>
      <c r="W727" s="505">
        <f t="shared" si="67"/>
        <v>9.6551724137931033E-2</v>
      </c>
      <c r="X727" s="507">
        <f t="shared" si="64"/>
        <v>140000</v>
      </c>
      <c r="Y727" s="505">
        <f t="shared" si="65"/>
        <v>9.6551724137931033E-2</v>
      </c>
      <c r="AA727" s="508"/>
      <c r="AB727" s="508"/>
      <c r="AC727" s="508"/>
      <c r="AD727" s="508"/>
      <c r="AE727" s="508"/>
      <c r="AF727" s="508"/>
      <c r="AG727" s="508"/>
      <c r="AH727" s="508"/>
      <c r="AI727" s="508"/>
      <c r="AJ727" s="508"/>
      <c r="AK727" s="508"/>
    </row>
    <row r="728" spans="1:37" ht="21">
      <c r="A728" s="399" t="s">
        <v>201</v>
      </c>
      <c r="B728" s="400" t="s">
        <v>202</v>
      </c>
      <c r="C728" s="401" t="s">
        <v>3139</v>
      </c>
      <c r="D728" s="401" t="s">
        <v>3140</v>
      </c>
      <c r="E728" s="358" t="s">
        <v>1059</v>
      </c>
      <c r="F728" s="358" t="s">
        <v>203</v>
      </c>
      <c r="G728" s="359"/>
      <c r="H728" s="359"/>
      <c r="I728" s="402"/>
      <c r="J728" s="360"/>
      <c r="K728" s="361"/>
      <c r="L728" s="403"/>
      <c r="N728" s="464">
        <f>[1]pdc2019!$N728</f>
        <v>0</v>
      </c>
      <c r="O728" s="464">
        <f>[1]pdc2019!$O728</f>
        <v>0</v>
      </c>
      <c r="P728" s="464">
        <f>[1]pdc2019!$P728</f>
        <v>0</v>
      </c>
      <c r="Q728" s="464">
        <f>[1]pdc2019!$V728</f>
        <v>0</v>
      </c>
      <c r="R728" s="464">
        <f>[1]pdc2019!$AB728</f>
        <v>0</v>
      </c>
      <c r="S728" s="464">
        <f>[1]pdc2019!$AE728</f>
        <v>0</v>
      </c>
      <c r="T728" s="507">
        <f t="shared" si="62"/>
        <v>0</v>
      </c>
      <c r="U728" s="505" t="str">
        <f t="shared" si="63"/>
        <v/>
      </c>
      <c r="V728" s="507">
        <f t="shared" si="66"/>
        <v>0</v>
      </c>
      <c r="W728" s="505" t="str">
        <f t="shared" si="67"/>
        <v/>
      </c>
      <c r="X728" s="507">
        <f t="shared" si="64"/>
        <v>0</v>
      </c>
      <c r="Y728" s="505" t="str">
        <f t="shared" si="65"/>
        <v/>
      </c>
      <c r="AA728" s="508"/>
      <c r="AB728" s="508"/>
      <c r="AC728" s="508"/>
      <c r="AD728" s="508"/>
      <c r="AE728" s="508"/>
      <c r="AF728" s="508"/>
      <c r="AG728" s="508"/>
      <c r="AH728" s="508"/>
      <c r="AI728" s="508"/>
      <c r="AJ728" s="508"/>
      <c r="AK728" s="508"/>
    </row>
    <row r="729" spans="1:37" ht="31.5">
      <c r="A729" s="438" t="s">
        <v>1062</v>
      </c>
      <c r="B729" s="439" t="s">
        <v>202</v>
      </c>
      <c r="C729" s="440" t="s">
        <v>3142</v>
      </c>
      <c r="D729" s="440" t="s">
        <v>3140</v>
      </c>
      <c r="E729" s="362" t="s">
        <v>1064</v>
      </c>
      <c r="F729" s="362" t="s">
        <v>1063</v>
      </c>
      <c r="G729" s="363"/>
      <c r="H729" s="363"/>
      <c r="I729" s="414"/>
      <c r="J729" s="364"/>
      <c r="K729" s="365"/>
      <c r="N729" s="464">
        <f>[1]pdc2019!$N729</f>
        <v>0</v>
      </c>
      <c r="O729" s="464">
        <f>[1]pdc2019!$O729</f>
        <v>0</v>
      </c>
      <c r="P729" s="464">
        <f>[1]pdc2019!$P729</f>
        <v>0</v>
      </c>
      <c r="Q729" s="464">
        <f>[1]pdc2019!$V729</f>
        <v>0</v>
      </c>
      <c r="R729" s="464">
        <f>[1]pdc2019!$AB729</f>
        <v>0</v>
      </c>
      <c r="S729" s="464">
        <f>[1]pdc2019!$AE729</f>
        <v>0</v>
      </c>
      <c r="T729" s="507">
        <f t="shared" si="62"/>
        <v>0</v>
      </c>
      <c r="U729" s="505" t="str">
        <f t="shared" si="63"/>
        <v/>
      </c>
      <c r="V729" s="507">
        <f t="shared" si="66"/>
        <v>0</v>
      </c>
      <c r="W729" s="505" t="str">
        <f t="shared" si="67"/>
        <v/>
      </c>
      <c r="X729" s="507">
        <f t="shared" si="64"/>
        <v>0</v>
      </c>
      <c r="Y729" s="505" t="str">
        <f t="shared" si="65"/>
        <v/>
      </c>
      <c r="AA729" s="508"/>
      <c r="AB729" s="508"/>
      <c r="AC729" s="508"/>
      <c r="AD729" s="508"/>
      <c r="AE729" s="508"/>
      <c r="AF729" s="508"/>
      <c r="AG729" s="508"/>
      <c r="AH729" s="508"/>
      <c r="AI729" s="508"/>
      <c r="AJ729" s="508"/>
      <c r="AK729" s="508"/>
    </row>
    <row r="730" spans="1:37" ht="31.5">
      <c r="A730" s="435" t="s">
        <v>1065</v>
      </c>
      <c r="B730" s="436" t="s">
        <v>202</v>
      </c>
      <c r="C730" s="437" t="s">
        <v>3142</v>
      </c>
      <c r="D730" s="437" t="s">
        <v>3138</v>
      </c>
      <c r="E730" s="366" t="s">
        <v>1064</v>
      </c>
      <c r="F730" s="366" t="s">
        <v>1063</v>
      </c>
      <c r="G730" s="363" t="s">
        <v>799</v>
      </c>
      <c r="H730" s="363" t="s">
        <v>4914</v>
      </c>
      <c r="I730" s="414" t="s">
        <v>2701</v>
      </c>
      <c r="J730" s="364" t="s">
        <v>2869</v>
      </c>
      <c r="K730" s="365" t="s">
        <v>2701</v>
      </c>
      <c r="L730" s="3" t="s">
        <v>199</v>
      </c>
      <c r="N730" s="464">
        <f>[1]pdc2019!$N730</f>
        <v>1032916.67</v>
      </c>
      <c r="O730" s="464">
        <f>[1]pdc2019!$O730</f>
        <v>0</v>
      </c>
      <c r="P730" s="464">
        <f>[1]pdc2019!$P730</f>
        <v>0</v>
      </c>
      <c r="Q730" s="464">
        <f>[1]pdc2019!$V730</f>
        <v>0</v>
      </c>
      <c r="R730" s="464">
        <f>[1]pdc2019!$AB730</f>
        <v>0</v>
      </c>
      <c r="S730" s="464">
        <f>[1]pdc2019!$AE730</f>
        <v>0</v>
      </c>
      <c r="T730" s="507">
        <f t="shared" si="62"/>
        <v>-1032916.67</v>
      </c>
      <c r="U730" s="505">
        <f t="shared" si="63"/>
        <v>-1</v>
      </c>
      <c r="V730" s="507">
        <f t="shared" si="66"/>
        <v>0</v>
      </c>
      <c r="W730" s="505" t="str">
        <f t="shared" si="67"/>
        <v/>
      </c>
      <c r="X730" s="507">
        <f t="shared" si="64"/>
        <v>0</v>
      </c>
      <c r="Y730" s="505" t="str">
        <f t="shared" si="65"/>
        <v/>
      </c>
      <c r="AA730" s="508"/>
      <c r="AB730" s="508"/>
      <c r="AC730" s="508"/>
      <c r="AD730" s="508"/>
      <c r="AE730" s="508"/>
      <c r="AF730" s="508"/>
      <c r="AG730" s="508"/>
      <c r="AH730" s="508"/>
      <c r="AI730" s="508"/>
      <c r="AJ730" s="508"/>
      <c r="AK730" s="508"/>
    </row>
    <row r="731" spans="1:37" ht="31.5">
      <c r="A731" s="438" t="s">
        <v>1067</v>
      </c>
      <c r="B731" s="439" t="s">
        <v>202</v>
      </c>
      <c r="C731" s="440" t="s">
        <v>2827</v>
      </c>
      <c r="D731" s="440" t="s">
        <v>3140</v>
      </c>
      <c r="E731" s="362" t="s">
        <v>1068</v>
      </c>
      <c r="F731" s="362" t="s">
        <v>5244</v>
      </c>
      <c r="G731" s="363"/>
      <c r="H731" s="363"/>
      <c r="I731" s="414"/>
      <c r="J731" s="364"/>
      <c r="K731" s="365"/>
      <c r="N731" s="464">
        <f>[1]pdc2019!$N731</f>
        <v>0</v>
      </c>
      <c r="O731" s="464">
        <f>[1]pdc2019!$O731</f>
        <v>0</v>
      </c>
      <c r="P731" s="464">
        <f>[1]pdc2019!$P731</f>
        <v>0</v>
      </c>
      <c r="Q731" s="464">
        <f>[1]pdc2019!$V731</f>
        <v>0</v>
      </c>
      <c r="R731" s="464">
        <f>[1]pdc2019!$AB731</f>
        <v>0</v>
      </c>
      <c r="S731" s="464">
        <f>[1]pdc2019!$AE731</f>
        <v>0</v>
      </c>
      <c r="T731" s="507">
        <f t="shared" si="62"/>
        <v>0</v>
      </c>
      <c r="U731" s="505" t="str">
        <f t="shared" si="63"/>
        <v/>
      </c>
      <c r="V731" s="507">
        <f t="shared" si="66"/>
        <v>0</v>
      </c>
      <c r="W731" s="505" t="str">
        <f t="shared" si="67"/>
        <v/>
      </c>
      <c r="X731" s="507">
        <f t="shared" si="64"/>
        <v>0</v>
      </c>
      <c r="Y731" s="505" t="str">
        <f t="shared" si="65"/>
        <v/>
      </c>
      <c r="AA731" s="508"/>
      <c r="AB731" s="508"/>
      <c r="AC731" s="508"/>
      <c r="AD731" s="508"/>
      <c r="AE731" s="508"/>
      <c r="AF731" s="508"/>
      <c r="AG731" s="508"/>
      <c r="AH731" s="508"/>
      <c r="AI731" s="508"/>
      <c r="AJ731" s="508"/>
      <c r="AK731" s="508"/>
    </row>
    <row r="732" spans="1:37" ht="31.5">
      <c r="A732" s="435" t="s">
        <v>1069</v>
      </c>
      <c r="B732" s="436" t="s">
        <v>202</v>
      </c>
      <c r="C732" s="437" t="s">
        <v>2827</v>
      </c>
      <c r="D732" s="437" t="s">
        <v>3138</v>
      </c>
      <c r="E732" s="366" t="s">
        <v>1068</v>
      </c>
      <c r="F732" s="366" t="s">
        <v>5244</v>
      </c>
      <c r="G732" s="363" t="s">
        <v>799</v>
      </c>
      <c r="H732" s="363" t="s">
        <v>4914</v>
      </c>
      <c r="I732" s="414" t="s">
        <v>2701</v>
      </c>
      <c r="J732" s="364" t="s">
        <v>2869</v>
      </c>
      <c r="K732" s="365" t="s">
        <v>2701</v>
      </c>
      <c r="L732" s="3" t="s">
        <v>199</v>
      </c>
      <c r="N732" s="464">
        <f>[1]pdc2019!$N732</f>
        <v>0</v>
      </c>
      <c r="O732" s="464">
        <f>[1]pdc2019!$O732</f>
        <v>0</v>
      </c>
      <c r="P732" s="464">
        <f>[1]pdc2019!$P732</f>
        <v>0</v>
      </c>
      <c r="Q732" s="464">
        <f>[1]pdc2019!$V732</f>
        <v>0</v>
      </c>
      <c r="R732" s="464">
        <f>[1]pdc2019!$AB732</f>
        <v>0</v>
      </c>
      <c r="S732" s="464">
        <f>[1]pdc2019!$AE732</f>
        <v>0</v>
      </c>
      <c r="T732" s="507">
        <f t="shared" si="62"/>
        <v>0</v>
      </c>
      <c r="U732" s="505" t="str">
        <f t="shared" si="63"/>
        <v/>
      </c>
      <c r="V732" s="507">
        <f t="shared" si="66"/>
        <v>0</v>
      </c>
      <c r="W732" s="505" t="str">
        <f t="shared" si="67"/>
        <v/>
      </c>
      <c r="X732" s="507">
        <f t="shared" si="64"/>
        <v>0</v>
      </c>
      <c r="Y732" s="505" t="str">
        <f t="shared" si="65"/>
        <v/>
      </c>
      <c r="AA732" s="508"/>
      <c r="AB732" s="508"/>
      <c r="AC732" s="508"/>
      <c r="AD732" s="508"/>
      <c r="AE732" s="508"/>
      <c r="AF732" s="508"/>
      <c r="AG732" s="508"/>
      <c r="AH732" s="508"/>
      <c r="AI732" s="508"/>
      <c r="AJ732" s="508"/>
      <c r="AK732" s="508"/>
    </row>
    <row r="733" spans="1:37" ht="31.5">
      <c r="A733" s="438" t="s">
        <v>1070</v>
      </c>
      <c r="B733" s="439" t="s">
        <v>202</v>
      </c>
      <c r="C733" s="440" t="s">
        <v>1249</v>
      </c>
      <c r="D733" s="440" t="s">
        <v>3140</v>
      </c>
      <c r="E733" s="362" t="s">
        <v>1072</v>
      </c>
      <c r="F733" s="442" t="s">
        <v>1071</v>
      </c>
      <c r="G733" s="363"/>
      <c r="H733" s="363"/>
      <c r="I733" s="414"/>
      <c r="J733" s="364"/>
      <c r="K733" s="365"/>
      <c r="N733" s="464">
        <f>[1]pdc2019!$N733</f>
        <v>0</v>
      </c>
      <c r="O733" s="464">
        <f>[1]pdc2019!$O733</f>
        <v>0</v>
      </c>
      <c r="P733" s="464">
        <f>[1]pdc2019!$P733</f>
        <v>0</v>
      </c>
      <c r="Q733" s="464">
        <f>[1]pdc2019!$V733</f>
        <v>0</v>
      </c>
      <c r="R733" s="464">
        <f>[1]pdc2019!$AB733</f>
        <v>0</v>
      </c>
      <c r="S733" s="464">
        <f>[1]pdc2019!$AE733</f>
        <v>0</v>
      </c>
      <c r="T733" s="507">
        <f t="shared" si="62"/>
        <v>0</v>
      </c>
      <c r="U733" s="505" t="str">
        <f t="shared" si="63"/>
        <v/>
      </c>
      <c r="V733" s="507">
        <f t="shared" si="66"/>
        <v>0</v>
      </c>
      <c r="W733" s="505" t="str">
        <f t="shared" si="67"/>
        <v/>
      </c>
      <c r="X733" s="507">
        <f t="shared" si="64"/>
        <v>0</v>
      </c>
      <c r="Y733" s="505" t="str">
        <f t="shared" si="65"/>
        <v/>
      </c>
      <c r="AA733" s="508"/>
      <c r="AB733" s="508"/>
      <c r="AC733" s="508"/>
      <c r="AD733" s="508"/>
      <c r="AE733" s="508"/>
      <c r="AF733" s="508"/>
      <c r="AG733" s="508"/>
      <c r="AH733" s="508"/>
      <c r="AI733" s="508"/>
      <c r="AJ733" s="508"/>
      <c r="AK733" s="508"/>
    </row>
    <row r="734" spans="1:37" ht="21">
      <c r="A734" s="435" t="s">
        <v>1073</v>
      </c>
      <c r="B734" s="436" t="s">
        <v>202</v>
      </c>
      <c r="C734" s="437" t="s">
        <v>1249</v>
      </c>
      <c r="D734" s="437" t="s">
        <v>2116</v>
      </c>
      <c r="E734" s="366" t="s">
        <v>1681</v>
      </c>
      <c r="F734" s="366" t="s">
        <v>5245</v>
      </c>
      <c r="G734" s="363" t="s">
        <v>796</v>
      </c>
      <c r="H734" s="363" t="s">
        <v>4971</v>
      </c>
      <c r="I734" s="414" t="s">
        <v>3287</v>
      </c>
      <c r="J734" s="364" t="s">
        <v>2869</v>
      </c>
      <c r="K734" s="365" t="s">
        <v>2701</v>
      </c>
      <c r="L734" s="3" t="s">
        <v>1682</v>
      </c>
      <c r="N734" s="464">
        <f>[1]pdc2019!$N734</f>
        <v>0</v>
      </c>
      <c r="O734" s="464">
        <f>[1]pdc2019!$O734</f>
        <v>13012189.67</v>
      </c>
      <c r="P734" s="464">
        <f>[1]pdc2019!$P734</f>
        <v>0</v>
      </c>
      <c r="Q734" s="464">
        <f>[1]pdc2019!$V734</f>
        <v>0</v>
      </c>
      <c r="R734" s="464">
        <f>[1]pdc2019!$AB734</f>
        <v>0</v>
      </c>
      <c r="S734" s="464">
        <f>[1]pdc2019!$AE734</f>
        <v>0</v>
      </c>
      <c r="T734" s="507">
        <f t="shared" si="62"/>
        <v>0</v>
      </c>
      <c r="U734" s="505" t="str">
        <f t="shared" si="63"/>
        <v/>
      </c>
      <c r="V734" s="507">
        <f t="shared" si="66"/>
        <v>-13012189.67</v>
      </c>
      <c r="W734" s="505">
        <f t="shared" si="67"/>
        <v>-1</v>
      </c>
      <c r="X734" s="507">
        <f t="shared" si="64"/>
        <v>0</v>
      </c>
      <c r="Y734" s="505" t="str">
        <f t="shared" si="65"/>
        <v/>
      </c>
      <c r="AA734" s="508"/>
      <c r="AB734" s="508"/>
      <c r="AC734" s="508"/>
      <c r="AD734" s="508"/>
      <c r="AE734" s="508"/>
      <c r="AF734" s="508"/>
      <c r="AG734" s="508"/>
      <c r="AH734" s="508"/>
      <c r="AI734" s="508"/>
      <c r="AJ734" s="508"/>
      <c r="AK734" s="508"/>
    </row>
    <row r="735" spans="1:37" ht="21">
      <c r="A735" s="435" t="s">
        <v>1683</v>
      </c>
      <c r="B735" s="436" t="s">
        <v>202</v>
      </c>
      <c r="C735" s="437" t="s">
        <v>1249</v>
      </c>
      <c r="D735" s="437" t="s">
        <v>3148</v>
      </c>
      <c r="E735" s="366" t="s">
        <v>1684</v>
      </c>
      <c r="F735" s="366" t="s">
        <v>5246</v>
      </c>
      <c r="G735" s="363" t="s">
        <v>797</v>
      </c>
      <c r="H735" s="363" t="s">
        <v>4972</v>
      </c>
      <c r="I735" s="414" t="s">
        <v>3288</v>
      </c>
      <c r="J735" s="364" t="s">
        <v>2869</v>
      </c>
      <c r="K735" s="365" t="s">
        <v>2701</v>
      </c>
      <c r="L735" s="3" t="s">
        <v>1682</v>
      </c>
      <c r="N735" s="464">
        <f>[1]pdc2019!$N735</f>
        <v>0</v>
      </c>
      <c r="O735" s="464">
        <f>[1]pdc2019!$O735</f>
        <v>1987810.33</v>
      </c>
      <c r="P735" s="464">
        <f>[1]pdc2019!$P735</f>
        <v>0</v>
      </c>
      <c r="Q735" s="464">
        <f>[1]pdc2019!$V735</f>
        <v>0</v>
      </c>
      <c r="R735" s="464">
        <f>[1]pdc2019!$AB735</f>
        <v>0</v>
      </c>
      <c r="S735" s="464">
        <f>[1]pdc2019!$AE735</f>
        <v>0</v>
      </c>
      <c r="T735" s="507">
        <f t="shared" si="62"/>
        <v>0</v>
      </c>
      <c r="U735" s="505" t="str">
        <f t="shared" si="63"/>
        <v/>
      </c>
      <c r="V735" s="507">
        <f t="shared" si="66"/>
        <v>-1987810.33</v>
      </c>
      <c r="W735" s="505">
        <f t="shared" si="67"/>
        <v>-1</v>
      </c>
      <c r="X735" s="507">
        <f t="shared" si="64"/>
        <v>0</v>
      </c>
      <c r="Y735" s="505" t="str">
        <f t="shared" si="65"/>
        <v/>
      </c>
      <c r="AA735" s="508"/>
      <c r="AB735" s="508"/>
      <c r="AC735" s="508"/>
      <c r="AD735" s="508"/>
      <c r="AE735" s="508"/>
      <c r="AF735" s="508"/>
      <c r="AG735" s="508"/>
      <c r="AH735" s="508"/>
      <c r="AI735" s="508"/>
      <c r="AJ735" s="508"/>
      <c r="AK735" s="508"/>
    </row>
    <row r="736" spans="1:37" ht="21">
      <c r="A736" s="435" t="s">
        <v>1685</v>
      </c>
      <c r="B736" s="436" t="s">
        <v>202</v>
      </c>
      <c r="C736" s="437" t="s">
        <v>1249</v>
      </c>
      <c r="D736" s="437" t="s">
        <v>1387</v>
      </c>
      <c r="E736" s="366" t="s">
        <v>1686</v>
      </c>
      <c r="F736" s="366" t="s">
        <v>5247</v>
      </c>
      <c r="G736" s="363" t="s">
        <v>798</v>
      </c>
      <c r="H736" s="363" t="s">
        <v>4973</v>
      </c>
      <c r="I736" s="414" t="s">
        <v>3289</v>
      </c>
      <c r="J736" s="364" t="s">
        <v>2869</v>
      </c>
      <c r="K736" s="365" t="s">
        <v>2701</v>
      </c>
      <c r="L736" s="3" t="s">
        <v>1682</v>
      </c>
      <c r="N736" s="464">
        <f>[1]pdc2019!$N736</f>
        <v>0</v>
      </c>
      <c r="O736" s="464">
        <f>[1]pdc2019!$O736</f>
        <v>36784714.109999999</v>
      </c>
      <c r="P736" s="464">
        <f>[1]pdc2019!$P736</f>
        <v>0</v>
      </c>
      <c r="Q736" s="464">
        <f>[1]pdc2019!$V736</f>
        <v>0</v>
      </c>
      <c r="R736" s="464">
        <f>[1]pdc2019!$AB736</f>
        <v>0</v>
      </c>
      <c r="S736" s="464">
        <f>[1]pdc2019!$AE736</f>
        <v>0</v>
      </c>
      <c r="T736" s="507">
        <f t="shared" si="62"/>
        <v>0</v>
      </c>
      <c r="U736" s="505" t="str">
        <f t="shared" si="63"/>
        <v/>
      </c>
      <c r="V736" s="507">
        <f t="shared" si="66"/>
        <v>-36784714.109999999</v>
      </c>
      <c r="W736" s="505">
        <f t="shared" si="67"/>
        <v>-1</v>
      </c>
      <c r="X736" s="507">
        <f t="shared" si="64"/>
        <v>0</v>
      </c>
      <c r="Y736" s="505" t="str">
        <f t="shared" si="65"/>
        <v/>
      </c>
      <c r="AA736" s="508"/>
      <c r="AB736" s="508"/>
      <c r="AC736" s="508"/>
      <c r="AD736" s="508"/>
      <c r="AE736" s="508"/>
      <c r="AF736" s="508"/>
      <c r="AG736" s="508"/>
      <c r="AH736" s="508"/>
      <c r="AI736" s="508"/>
      <c r="AJ736" s="508"/>
      <c r="AK736" s="508"/>
    </row>
    <row r="737" spans="1:37" ht="21">
      <c r="A737" s="435" t="s">
        <v>1687</v>
      </c>
      <c r="B737" s="436" t="s">
        <v>202</v>
      </c>
      <c r="C737" s="437" t="s">
        <v>1249</v>
      </c>
      <c r="D737" s="437" t="s">
        <v>2607</v>
      </c>
      <c r="E737" s="366" t="s">
        <v>1689</v>
      </c>
      <c r="F737" s="366" t="s">
        <v>1688</v>
      </c>
      <c r="G737" s="363" t="s">
        <v>797</v>
      </c>
      <c r="H737" s="363" t="s">
        <v>4972</v>
      </c>
      <c r="I737" s="414" t="s">
        <v>3288</v>
      </c>
      <c r="J737" s="364" t="s">
        <v>2869</v>
      </c>
      <c r="K737" s="365" t="s">
        <v>2701</v>
      </c>
      <c r="L737" s="3" t="s">
        <v>1682</v>
      </c>
      <c r="N737" s="464">
        <f>[1]pdc2019!$N737</f>
        <v>0</v>
      </c>
      <c r="O737" s="464">
        <f>[1]pdc2019!$O737</f>
        <v>0</v>
      </c>
      <c r="P737" s="464">
        <f>[1]pdc2019!$P737</f>
        <v>0</v>
      </c>
      <c r="Q737" s="464">
        <f>[1]pdc2019!$V737</f>
        <v>0</v>
      </c>
      <c r="R737" s="464">
        <f>[1]pdc2019!$AB737</f>
        <v>0</v>
      </c>
      <c r="S737" s="464">
        <f>[1]pdc2019!$AE737</f>
        <v>0</v>
      </c>
      <c r="T737" s="507">
        <f t="shared" si="62"/>
        <v>0</v>
      </c>
      <c r="U737" s="505" t="str">
        <f t="shared" si="63"/>
        <v/>
      </c>
      <c r="V737" s="507">
        <f t="shared" si="66"/>
        <v>0</v>
      </c>
      <c r="W737" s="505" t="str">
        <f t="shared" si="67"/>
        <v/>
      </c>
      <c r="X737" s="507">
        <f t="shared" si="64"/>
        <v>0</v>
      </c>
      <c r="Y737" s="505" t="str">
        <f t="shared" si="65"/>
        <v/>
      </c>
      <c r="AA737" s="508"/>
      <c r="AB737" s="508"/>
      <c r="AC737" s="508"/>
      <c r="AD737" s="508"/>
      <c r="AE737" s="508"/>
      <c r="AF737" s="508"/>
      <c r="AG737" s="508"/>
      <c r="AH737" s="508"/>
      <c r="AI737" s="508"/>
      <c r="AJ737" s="508"/>
      <c r="AK737" s="508"/>
    </row>
    <row r="738" spans="1:37" ht="21">
      <c r="A738" s="435" t="s">
        <v>1690</v>
      </c>
      <c r="B738" s="436" t="s">
        <v>202</v>
      </c>
      <c r="C738" s="437" t="s">
        <v>1249</v>
      </c>
      <c r="D738" s="437" t="s">
        <v>1538</v>
      </c>
      <c r="E738" s="366" t="s">
        <v>1692</v>
      </c>
      <c r="F738" s="366" t="s">
        <v>1691</v>
      </c>
      <c r="G738" s="363" t="s">
        <v>798</v>
      </c>
      <c r="H738" s="363" t="s">
        <v>4973</v>
      </c>
      <c r="I738" s="414" t="s">
        <v>3289</v>
      </c>
      <c r="J738" s="364" t="s">
        <v>2869</v>
      </c>
      <c r="K738" s="365" t="s">
        <v>2701</v>
      </c>
      <c r="L738" s="3" t="s">
        <v>1682</v>
      </c>
      <c r="N738" s="464">
        <f>[1]pdc2019!$N738</f>
        <v>0</v>
      </c>
      <c r="O738" s="464">
        <f>[1]pdc2019!$O738</f>
        <v>40868.81</v>
      </c>
      <c r="P738" s="464">
        <f>[1]pdc2019!$P738</f>
        <v>0</v>
      </c>
      <c r="Q738" s="464">
        <f>[1]pdc2019!$V738</f>
        <v>0</v>
      </c>
      <c r="R738" s="464">
        <f>[1]pdc2019!$AB738</f>
        <v>0</v>
      </c>
      <c r="S738" s="464">
        <f>[1]pdc2019!$AE738</f>
        <v>0</v>
      </c>
      <c r="T738" s="507">
        <f t="shared" si="62"/>
        <v>0</v>
      </c>
      <c r="U738" s="505" t="str">
        <f t="shared" si="63"/>
        <v/>
      </c>
      <c r="V738" s="507">
        <f t="shared" si="66"/>
        <v>-40868.81</v>
      </c>
      <c r="W738" s="505">
        <f t="shared" si="67"/>
        <v>-1</v>
      </c>
      <c r="X738" s="507">
        <f t="shared" si="64"/>
        <v>0</v>
      </c>
      <c r="Y738" s="505" t="str">
        <f t="shared" si="65"/>
        <v/>
      </c>
      <c r="AA738" s="508"/>
      <c r="AB738" s="508"/>
      <c r="AC738" s="508"/>
      <c r="AD738" s="508"/>
      <c r="AE738" s="508"/>
      <c r="AF738" s="508"/>
      <c r="AG738" s="508"/>
      <c r="AH738" s="508"/>
      <c r="AI738" s="508"/>
      <c r="AJ738" s="508"/>
      <c r="AK738" s="508"/>
    </row>
    <row r="739" spans="1:37" ht="21">
      <c r="A739" s="435" t="s">
        <v>1693</v>
      </c>
      <c r="B739" s="436" t="s">
        <v>202</v>
      </c>
      <c r="C739" s="437" t="s">
        <v>1249</v>
      </c>
      <c r="D739" s="437" t="s">
        <v>1390</v>
      </c>
      <c r="E739" s="366" t="s">
        <v>1695</v>
      </c>
      <c r="F739" s="366" t="s">
        <v>1694</v>
      </c>
      <c r="G739" s="363" t="s">
        <v>797</v>
      </c>
      <c r="H739" s="363" t="s">
        <v>4972</v>
      </c>
      <c r="I739" s="414" t="s">
        <v>3288</v>
      </c>
      <c r="J739" s="364" t="s">
        <v>2869</v>
      </c>
      <c r="K739" s="365" t="s">
        <v>2701</v>
      </c>
      <c r="L739" s="3" t="s">
        <v>1682</v>
      </c>
      <c r="N739" s="464">
        <f>[1]pdc2019!$N739</f>
        <v>0</v>
      </c>
      <c r="O739" s="464">
        <f>[1]pdc2019!$O739</f>
        <v>0</v>
      </c>
      <c r="P739" s="464">
        <f>[1]pdc2019!$P739</f>
        <v>0</v>
      </c>
      <c r="Q739" s="464">
        <f>[1]pdc2019!$V739</f>
        <v>0</v>
      </c>
      <c r="R739" s="464">
        <f>[1]pdc2019!$AB739</f>
        <v>0</v>
      </c>
      <c r="S739" s="464">
        <f>[1]pdc2019!$AE739</f>
        <v>0</v>
      </c>
      <c r="T739" s="507">
        <f t="shared" si="62"/>
        <v>0</v>
      </c>
      <c r="U739" s="505" t="str">
        <f t="shared" si="63"/>
        <v/>
      </c>
      <c r="V739" s="507">
        <f t="shared" si="66"/>
        <v>0</v>
      </c>
      <c r="W739" s="505" t="str">
        <f t="shared" si="67"/>
        <v/>
      </c>
      <c r="X739" s="507">
        <f t="shared" si="64"/>
        <v>0</v>
      </c>
      <c r="Y739" s="505" t="str">
        <f t="shared" si="65"/>
        <v/>
      </c>
      <c r="AA739" s="508"/>
      <c r="AB739" s="508"/>
      <c r="AC739" s="508"/>
      <c r="AD739" s="508"/>
      <c r="AE739" s="508"/>
      <c r="AF739" s="508"/>
      <c r="AG739" s="508"/>
      <c r="AH739" s="508"/>
      <c r="AI739" s="508"/>
      <c r="AJ739" s="508"/>
      <c r="AK739" s="508"/>
    </row>
    <row r="740" spans="1:37" ht="21">
      <c r="A740" s="435" t="s">
        <v>1696</v>
      </c>
      <c r="B740" s="436" t="s">
        <v>202</v>
      </c>
      <c r="C740" s="437" t="s">
        <v>1249</v>
      </c>
      <c r="D740" s="437" t="s">
        <v>1541</v>
      </c>
      <c r="E740" s="366" t="s">
        <v>1698</v>
      </c>
      <c r="F740" s="366" t="s">
        <v>1697</v>
      </c>
      <c r="G740" s="363" t="s">
        <v>798</v>
      </c>
      <c r="H740" s="363" t="s">
        <v>4973</v>
      </c>
      <c r="I740" s="414" t="s">
        <v>3289</v>
      </c>
      <c r="J740" s="364" t="s">
        <v>2869</v>
      </c>
      <c r="K740" s="365" t="s">
        <v>2701</v>
      </c>
      <c r="L740" s="3" t="s">
        <v>1682</v>
      </c>
      <c r="N740" s="464">
        <f>[1]pdc2019!$N740</f>
        <v>0</v>
      </c>
      <c r="O740" s="464">
        <f>[1]pdc2019!$O740</f>
        <v>444107.25</v>
      </c>
      <c r="P740" s="464">
        <f>[1]pdc2019!$P740</f>
        <v>0</v>
      </c>
      <c r="Q740" s="464">
        <f>[1]pdc2019!$V740</f>
        <v>0</v>
      </c>
      <c r="R740" s="464">
        <f>[1]pdc2019!$AB740</f>
        <v>0</v>
      </c>
      <c r="S740" s="464">
        <f>[1]pdc2019!$AE740</f>
        <v>0</v>
      </c>
      <c r="T740" s="507">
        <f t="shared" si="62"/>
        <v>0</v>
      </c>
      <c r="U740" s="505" t="str">
        <f t="shared" si="63"/>
        <v/>
      </c>
      <c r="V740" s="507">
        <f t="shared" si="66"/>
        <v>-444107.25</v>
      </c>
      <c r="W740" s="505">
        <f t="shared" si="67"/>
        <v>-1</v>
      </c>
      <c r="X740" s="507">
        <f t="shared" si="64"/>
        <v>0</v>
      </c>
      <c r="Y740" s="505" t="str">
        <f t="shared" si="65"/>
        <v/>
      </c>
      <c r="AA740" s="508"/>
      <c r="AB740" s="508"/>
      <c r="AC740" s="508"/>
      <c r="AD740" s="508"/>
      <c r="AE740" s="508"/>
      <c r="AF740" s="508"/>
      <c r="AG740" s="508"/>
      <c r="AH740" s="508"/>
      <c r="AI740" s="508"/>
      <c r="AJ740" s="508"/>
      <c r="AK740" s="508"/>
    </row>
    <row r="741" spans="1:37" ht="21">
      <c r="A741" s="435" t="s">
        <v>1699</v>
      </c>
      <c r="B741" s="436" t="s">
        <v>202</v>
      </c>
      <c r="C741" s="437" t="s">
        <v>1249</v>
      </c>
      <c r="D741" s="437" t="s">
        <v>1391</v>
      </c>
      <c r="E741" s="366" t="s">
        <v>1701</v>
      </c>
      <c r="F741" s="366" t="s">
        <v>1700</v>
      </c>
      <c r="G741" s="363" t="s">
        <v>797</v>
      </c>
      <c r="H741" s="363" t="s">
        <v>4972</v>
      </c>
      <c r="I741" s="414" t="s">
        <v>3288</v>
      </c>
      <c r="J741" s="364" t="s">
        <v>2869</v>
      </c>
      <c r="K741" s="365" t="s">
        <v>2701</v>
      </c>
      <c r="L741" s="3" t="s">
        <v>1682</v>
      </c>
      <c r="N741" s="464">
        <f>[1]pdc2019!$N741</f>
        <v>0</v>
      </c>
      <c r="O741" s="464">
        <f>[1]pdc2019!$O741</f>
        <v>0</v>
      </c>
      <c r="P741" s="464">
        <f>[1]pdc2019!$P741</f>
        <v>0</v>
      </c>
      <c r="Q741" s="464">
        <f>[1]pdc2019!$V741</f>
        <v>0</v>
      </c>
      <c r="R741" s="464">
        <f>[1]pdc2019!$AB741</f>
        <v>0</v>
      </c>
      <c r="S741" s="464">
        <f>[1]pdc2019!$AE741</f>
        <v>0</v>
      </c>
      <c r="T741" s="507">
        <f t="shared" si="62"/>
        <v>0</v>
      </c>
      <c r="U741" s="505" t="str">
        <f t="shared" si="63"/>
        <v/>
      </c>
      <c r="V741" s="507">
        <f t="shared" si="66"/>
        <v>0</v>
      </c>
      <c r="W741" s="505" t="str">
        <f t="shared" si="67"/>
        <v/>
      </c>
      <c r="X741" s="507">
        <f t="shared" si="64"/>
        <v>0</v>
      </c>
      <c r="Y741" s="505" t="str">
        <f t="shared" si="65"/>
        <v/>
      </c>
      <c r="AA741" s="508"/>
      <c r="AB741" s="508"/>
      <c r="AC741" s="508"/>
      <c r="AD741" s="508"/>
      <c r="AE741" s="508"/>
      <c r="AF741" s="508"/>
      <c r="AG741" s="508"/>
      <c r="AH741" s="508"/>
      <c r="AI741" s="508"/>
      <c r="AJ741" s="508"/>
      <c r="AK741" s="508"/>
    </row>
    <row r="742" spans="1:37" ht="21">
      <c r="A742" s="435" t="s">
        <v>1702</v>
      </c>
      <c r="B742" s="436" t="s">
        <v>202</v>
      </c>
      <c r="C742" s="437" t="s">
        <v>1249</v>
      </c>
      <c r="D742" s="437" t="s">
        <v>1544</v>
      </c>
      <c r="E742" s="366" t="s">
        <v>1704</v>
      </c>
      <c r="F742" s="366" t="s">
        <v>1703</v>
      </c>
      <c r="G742" s="363" t="s">
        <v>798</v>
      </c>
      <c r="H742" s="363" t="s">
        <v>4973</v>
      </c>
      <c r="I742" s="414" t="s">
        <v>3289</v>
      </c>
      <c r="J742" s="364" t="s">
        <v>2869</v>
      </c>
      <c r="K742" s="365" t="s">
        <v>2701</v>
      </c>
      <c r="L742" s="3" t="s">
        <v>1682</v>
      </c>
      <c r="N742" s="464">
        <f>[1]pdc2019!$N742</f>
        <v>0</v>
      </c>
      <c r="O742" s="464">
        <f>[1]pdc2019!$O742</f>
        <v>164215.74</v>
      </c>
      <c r="P742" s="464">
        <f>[1]pdc2019!$P742</f>
        <v>0</v>
      </c>
      <c r="Q742" s="464">
        <f>[1]pdc2019!$V742</f>
        <v>0</v>
      </c>
      <c r="R742" s="464">
        <f>[1]pdc2019!$AB742</f>
        <v>0</v>
      </c>
      <c r="S742" s="464">
        <f>[1]pdc2019!$AE742</f>
        <v>0</v>
      </c>
      <c r="T742" s="507">
        <f t="shared" si="62"/>
        <v>0</v>
      </c>
      <c r="U742" s="505" t="str">
        <f t="shared" si="63"/>
        <v/>
      </c>
      <c r="V742" s="507">
        <f t="shared" si="66"/>
        <v>-164215.74</v>
      </c>
      <c r="W742" s="505">
        <f t="shared" si="67"/>
        <v>-1</v>
      </c>
      <c r="X742" s="507">
        <f t="shared" si="64"/>
        <v>0</v>
      </c>
      <c r="Y742" s="505" t="str">
        <f t="shared" si="65"/>
        <v/>
      </c>
      <c r="AA742" s="508"/>
      <c r="AB742" s="508"/>
      <c r="AC742" s="508"/>
      <c r="AD742" s="508"/>
      <c r="AE742" s="508"/>
      <c r="AF742" s="508"/>
      <c r="AG742" s="508"/>
      <c r="AH742" s="508"/>
      <c r="AI742" s="508"/>
      <c r="AJ742" s="508"/>
      <c r="AK742" s="508"/>
    </row>
    <row r="743" spans="1:37" ht="21">
      <c r="A743" s="438" t="s">
        <v>1705</v>
      </c>
      <c r="B743" s="439" t="s">
        <v>202</v>
      </c>
      <c r="C743" s="440" t="s">
        <v>3146</v>
      </c>
      <c r="D743" s="440" t="s">
        <v>3140</v>
      </c>
      <c r="E743" s="362" t="s">
        <v>4344</v>
      </c>
      <c r="F743" s="442" t="s">
        <v>4345</v>
      </c>
      <c r="G743" s="363"/>
      <c r="H743" s="363"/>
      <c r="I743" s="414"/>
      <c r="J743" s="364"/>
      <c r="K743" s="365"/>
      <c r="N743" s="464">
        <f>[1]pdc2019!$N743</f>
        <v>0</v>
      </c>
      <c r="O743" s="464">
        <f>[1]pdc2019!$O743</f>
        <v>0</v>
      </c>
      <c r="P743" s="464">
        <f>[1]pdc2019!$P743</f>
        <v>0</v>
      </c>
      <c r="Q743" s="464">
        <f>[1]pdc2019!$V743</f>
        <v>0</v>
      </c>
      <c r="R743" s="464">
        <f>[1]pdc2019!$AB743</f>
        <v>0</v>
      </c>
      <c r="S743" s="464">
        <f>[1]pdc2019!$AE743</f>
        <v>0</v>
      </c>
      <c r="T743" s="507">
        <f t="shared" si="62"/>
        <v>0</v>
      </c>
      <c r="U743" s="505" t="str">
        <f t="shared" si="63"/>
        <v/>
      </c>
      <c r="V743" s="507">
        <f t="shared" si="66"/>
        <v>0</v>
      </c>
      <c r="W743" s="505" t="str">
        <f t="shared" si="67"/>
        <v/>
      </c>
      <c r="X743" s="507">
        <f t="shared" si="64"/>
        <v>0</v>
      </c>
      <c r="Y743" s="505" t="str">
        <f t="shared" si="65"/>
        <v/>
      </c>
      <c r="AA743" s="508"/>
      <c r="AB743" s="508"/>
      <c r="AC743" s="508"/>
      <c r="AD743" s="508"/>
      <c r="AE743" s="508"/>
      <c r="AF743" s="508"/>
      <c r="AG743" s="508"/>
      <c r="AH743" s="508"/>
      <c r="AI743" s="508"/>
      <c r="AJ743" s="508"/>
      <c r="AK743" s="508"/>
    </row>
    <row r="744" spans="1:37" ht="42">
      <c r="A744" s="435" t="s">
        <v>1706</v>
      </c>
      <c r="B744" s="436" t="s">
        <v>202</v>
      </c>
      <c r="C744" s="437" t="s">
        <v>3146</v>
      </c>
      <c r="D744" s="437" t="s">
        <v>3138</v>
      </c>
      <c r="E744" s="366" t="s">
        <v>3290</v>
      </c>
      <c r="F744" s="414" t="s">
        <v>3291</v>
      </c>
      <c r="G744" s="363" t="s">
        <v>794</v>
      </c>
      <c r="H744" s="363" t="s">
        <v>4974</v>
      </c>
      <c r="I744" s="414" t="s">
        <v>3292</v>
      </c>
      <c r="J744" s="364" t="s">
        <v>2869</v>
      </c>
      <c r="K744" s="365" t="s">
        <v>2701</v>
      </c>
      <c r="L744" s="3" t="s">
        <v>199</v>
      </c>
      <c r="N744" s="464">
        <f>[1]pdc2019!$N744</f>
        <v>4464949.37</v>
      </c>
      <c r="O744" s="464">
        <f>[1]pdc2019!$O744</f>
        <v>2945129.51</v>
      </c>
      <c r="P744" s="464">
        <f>[1]pdc2019!$P744</f>
        <v>4554248.3600000003</v>
      </c>
      <c r="Q744" s="464">
        <f>[1]pdc2019!$V744</f>
        <v>4553693.62</v>
      </c>
      <c r="R744" s="464">
        <f>[1]pdc2019!$AB744</f>
        <v>4627134.1909158798</v>
      </c>
      <c r="S744" s="464">
        <f>[1]pdc2019!$AE744</f>
        <v>4710422.6063523656</v>
      </c>
      <c r="T744" s="507">
        <f t="shared" si="62"/>
        <v>88744.25</v>
      </c>
      <c r="U744" s="505">
        <f t="shared" si="63"/>
        <v>1.9875757292181793E-2</v>
      </c>
      <c r="V744" s="507">
        <f t="shared" si="66"/>
        <v>1608564.1100000003</v>
      </c>
      <c r="W744" s="505">
        <f t="shared" si="67"/>
        <v>0.54617771630694789</v>
      </c>
      <c r="X744" s="507">
        <f t="shared" si="64"/>
        <v>-554.74000000022352</v>
      </c>
      <c r="Y744" s="505">
        <f t="shared" si="65"/>
        <v>-1.2180714711839376E-4</v>
      </c>
      <c r="AA744" s="508"/>
      <c r="AB744" s="508"/>
      <c r="AC744" s="508"/>
      <c r="AD744" s="508"/>
      <c r="AE744" s="508"/>
      <c r="AF744" s="508"/>
      <c r="AG744" s="508"/>
      <c r="AH744" s="508"/>
      <c r="AI744" s="508"/>
      <c r="AJ744" s="508"/>
      <c r="AK744" s="508"/>
    </row>
    <row r="745" spans="1:37" ht="31.5">
      <c r="A745" s="435" t="s">
        <v>3293</v>
      </c>
      <c r="B745" s="436" t="s">
        <v>202</v>
      </c>
      <c r="C745" s="437" t="s">
        <v>3146</v>
      </c>
      <c r="D745" s="437" t="s">
        <v>3148</v>
      </c>
      <c r="E745" s="366" t="s">
        <v>3294</v>
      </c>
      <c r="F745" s="441" t="s">
        <v>3295</v>
      </c>
      <c r="G745" s="363" t="s">
        <v>795</v>
      </c>
      <c r="H745" s="363" t="s">
        <v>4975</v>
      </c>
      <c r="I745" s="414" t="s">
        <v>3296</v>
      </c>
      <c r="J745" s="364" t="s">
        <v>2869</v>
      </c>
      <c r="K745" s="365" t="s">
        <v>2701</v>
      </c>
      <c r="L745" s="3" t="s">
        <v>199</v>
      </c>
      <c r="N745" s="464">
        <f>[1]pdc2019!$N745</f>
        <v>57112.87</v>
      </c>
      <c r="O745" s="464">
        <f>[1]pdc2019!$O745</f>
        <v>24303.83</v>
      </c>
      <c r="P745" s="464">
        <f>[1]pdc2019!$P745</f>
        <v>57112.866666666669</v>
      </c>
      <c r="Q745" s="464">
        <f>[1]pdc2019!$V745</f>
        <v>57100</v>
      </c>
      <c r="R745" s="464">
        <f>[1]pdc2019!$AB745</f>
        <v>25908.100000000002</v>
      </c>
      <c r="S745" s="464">
        <f>[1]pdc2019!$AE745</f>
        <v>26374.445800000001</v>
      </c>
      <c r="T745" s="507">
        <f t="shared" si="62"/>
        <v>-12.870000000002619</v>
      </c>
      <c r="U745" s="505">
        <f t="shared" si="63"/>
        <v>-2.2534325450642944E-4</v>
      </c>
      <c r="V745" s="507">
        <f t="shared" si="66"/>
        <v>32796.17</v>
      </c>
      <c r="W745" s="505">
        <f t="shared" si="67"/>
        <v>1.3494239385314988</v>
      </c>
      <c r="X745" s="507">
        <f t="shared" si="64"/>
        <v>-12.866666666668607</v>
      </c>
      <c r="Y745" s="505">
        <f t="shared" si="65"/>
        <v>-2.2528490369365584E-4</v>
      </c>
      <c r="AA745" s="508"/>
      <c r="AB745" s="508"/>
      <c r="AC745" s="508"/>
      <c r="AD745" s="508"/>
      <c r="AE745" s="508"/>
      <c r="AF745" s="508"/>
      <c r="AG745" s="508"/>
      <c r="AH745" s="508"/>
      <c r="AI745" s="508"/>
      <c r="AJ745" s="508"/>
      <c r="AK745" s="508"/>
    </row>
    <row r="746" spans="1:37" ht="21">
      <c r="A746" s="438" t="s">
        <v>1707</v>
      </c>
      <c r="B746" s="439" t="s">
        <v>202</v>
      </c>
      <c r="C746" s="440" t="s">
        <v>3149</v>
      </c>
      <c r="D746" s="440" t="s">
        <v>3140</v>
      </c>
      <c r="E746" s="362" t="s">
        <v>1709</v>
      </c>
      <c r="F746" s="442" t="s">
        <v>1708</v>
      </c>
      <c r="G746" s="363"/>
      <c r="H746" s="363"/>
      <c r="I746" s="414"/>
      <c r="J746" s="364"/>
      <c r="K746" s="365"/>
      <c r="N746" s="464">
        <f>[1]pdc2019!$N746</f>
        <v>0</v>
      </c>
      <c r="O746" s="464">
        <f>[1]pdc2019!$O746</f>
        <v>0</v>
      </c>
      <c r="P746" s="464">
        <f>[1]pdc2019!$P746</f>
        <v>0</v>
      </c>
      <c r="Q746" s="464">
        <f>[1]pdc2019!$V746</f>
        <v>0</v>
      </c>
      <c r="R746" s="464">
        <f>[1]pdc2019!$AB746</f>
        <v>0</v>
      </c>
      <c r="S746" s="464">
        <f>[1]pdc2019!$AE746</f>
        <v>0</v>
      </c>
      <c r="T746" s="507">
        <f t="shared" si="62"/>
        <v>0</v>
      </c>
      <c r="U746" s="505" t="str">
        <f t="shared" si="63"/>
        <v/>
      </c>
      <c r="V746" s="507">
        <f t="shared" si="66"/>
        <v>0</v>
      </c>
      <c r="W746" s="505" t="str">
        <f t="shared" si="67"/>
        <v/>
      </c>
      <c r="X746" s="507">
        <f t="shared" si="64"/>
        <v>0</v>
      </c>
      <c r="Y746" s="505" t="str">
        <f t="shared" si="65"/>
        <v/>
      </c>
      <c r="AA746" s="508"/>
      <c r="AB746" s="508"/>
      <c r="AC746" s="508"/>
      <c r="AD746" s="508"/>
      <c r="AE746" s="508"/>
      <c r="AF746" s="508"/>
      <c r="AG746" s="508"/>
      <c r="AH746" s="508"/>
      <c r="AI746" s="508"/>
      <c r="AJ746" s="508"/>
      <c r="AK746" s="508"/>
    </row>
    <row r="747" spans="1:37" ht="21">
      <c r="A747" s="435" t="s">
        <v>1710</v>
      </c>
      <c r="B747" s="412" t="s">
        <v>202</v>
      </c>
      <c r="C747" s="413" t="s">
        <v>3149</v>
      </c>
      <c r="D747" s="413" t="s">
        <v>3138</v>
      </c>
      <c r="E747" s="366" t="s">
        <v>4976</v>
      </c>
      <c r="F747" s="441" t="s">
        <v>5248</v>
      </c>
      <c r="G747" s="363" t="s">
        <v>4812</v>
      </c>
      <c r="H747" s="363" t="s">
        <v>4977</v>
      </c>
      <c r="I747" s="414" t="s">
        <v>4978</v>
      </c>
      <c r="J747" s="364" t="s">
        <v>2869</v>
      </c>
      <c r="K747" s="365" t="s">
        <v>2701</v>
      </c>
      <c r="L747" s="3" t="s">
        <v>199</v>
      </c>
      <c r="N747" s="464">
        <f>[1]pdc2019!$N747</f>
        <v>0</v>
      </c>
      <c r="O747" s="464">
        <f>[1]pdc2019!$O747</f>
        <v>0</v>
      </c>
      <c r="P747" s="464">
        <f>[1]pdc2019!$P747</f>
        <v>0</v>
      </c>
      <c r="Q747" s="464">
        <f>[1]pdc2019!$V747</f>
        <v>0</v>
      </c>
      <c r="R747" s="464">
        <f>[1]pdc2019!$AB747</f>
        <v>0</v>
      </c>
      <c r="S747" s="464">
        <f>[1]pdc2019!$AE747</f>
        <v>0</v>
      </c>
      <c r="T747" s="507">
        <f t="shared" si="62"/>
        <v>0</v>
      </c>
      <c r="U747" s="505" t="str">
        <f t="shared" si="63"/>
        <v/>
      </c>
      <c r="V747" s="507">
        <f t="shared" si="66"/>
        <v>0</v>
      </c>
      <c r="W747" s="505" t="str">
        <f t="shared" si="67"/>
        <v/>
      </c>
      <c r="X747" s="507">
        <f t="shared" si="64"/>
        <v>0</v>
      </c>
      <c r="Y747" s="505" t="str">
        <f t="shared" si="65"/>
        <v/>
      </c>
      <c r="AA747" s="508"/>
      <c r="AB747" s="508"/>
      <c r="AC747" s="508"/>
      <c r="AD747" s="508"/>
      <c r="AE747" s="508"/>
      <c r="AF747" s="508"/>
      <c r="AG747" s="508"/>
      <c r="AH747" s="508"/>
      <c r="AI747" s="508"/>
      <c r="AJ747" s="508"/>
      <c r="AK747" s="508"/>
    </row>
    <row r="748" spans="1:37" ht="21">
      <c r="A748" s="438" t="s">
        <v>4979</v>
      </c>
      <c r="B748" s="405" t="s">
        <v>202</v>
      </c>
      <c r="C748" s="406" t="s">
        <v>4980</v>
      </c>
      <c r="D748" s="406" t="s">
        <v>3140</v>
      </c>
      <c r="E748" s="362" t="s">
        <v>4981</v>
      </c>
      <c r="F748" s="442" t="s">
        <v>5249</v>
      </c>
      <c r="G748" s="363"/>
      <c r="H748" s="363"/>
      <c r="I748" s="414"/>
      <c r="J748" s="364"/>
      <c r="K748" s="365"/>
      <c r="N748" s="464">
        <f>[1]pdc2019!$N748</f>
        <v>0</v>
      </c>
      <c r="O748" s="464">
        <f>[1]pdc2019!$O748</f>
        <v>0</v>
      </c>
      <c r="P748" s="464">
        <f>[1]pdc2019!$P748</f>
        <v>0</v>
      </c>
      <c r="Q748" s="464">
        <f>[1]pdc2019!$V748</f>
        <v>0</v>
      </c>
      <c r="R748" s="464">
        <f>[1]pdc2019!$AB748</f>
        <v>0</v>
      </c>
      <c r="S748" s="464">
        <f>[1]pdc2019!$AE748</f>
        <v>0</v>
      </c>
      <c r="T748" s="507">
        <f t="shared" si="62"/>
        <v>0</v>
      </c>
      <c r="U748" s="505" t="str">
        <f t="shared" si="63"/>
        <v/>
      </c>
      <c r="V748" s="507">
        <f t="shared" si="66"/>
        <v>0</v>
      </c>
      <c r="W748" s="505" t="str">
        <f t="shared" si="67"/>
        <v/>
      </c>
      <c r="X748" s="507">
        <f t="shared" si="64"/>
        <v>0</v>
      </c>
      <c r="Y748" s="505" t="str">
        <f t="shared" si="65"/>
        <v/>
      </c>
      <c r="AA748" s="508"/>
      <c r="AB748" s="508"/>
      <c r="AC748" s="508"/>
      <c r="AD748" s="508"/>
      <c r="AE748" s="508"/>
      <c r="AF748" s="508"/>
      <c r="AG748" s="508"/>
      <c r="AH748" s="508"/>
      <c r="AI748" s="508"/>
      <c r="AJ748" s="508"/>
      <c r="AK748" s="508"/>
    </row>
    <row r="749" spans="1:37" ht="21">
      <c r="A749" s="435" t="s">
        <v>4982</v>
      </c>
      <c r="B749" s="412" t="s">
        <v>202</v>
      </c>
      <c r="C749" s="413" t="s">
        <v>4980</v>
      </c>
      <c r="D749" s="413" t="s">
        <v>3138</v>
      </c>
      <c r="E749" s="366" t="s">
        <v>4981</v>
      </c>
      <c r="F749" s="441" t="s">
        <v>5250</v>
      </c>
      <c r="G749" s="363" t="s">
        <v>4814</v>
      </c>
      <c r="H749" s="363" t="s">
        <v>4983</v>
      </c>
      <c r="I749" s="414" t="s">
        <v>4984</v>
      </c>
      <c r="J749" s="364" t="s">
        <v>2869</v>
      </c>
      <c r="K749" s="365" t="s">
        <v>2701</v>
      </c>
      <c r="L749" s="398" t="s">
        <v>199</v>
      </c>
      <c r="N749" s="464">
        <f>[1]pdc2019!$N749</f>
        <v>0</v>
      </c>
      <c r="O749" s="464">
        <f>[1]pdc2019!$O749</f>
        <v>0</v>
      </c>
      <c r="P749" s="464">
        <f>[1]pdc2019!$P749</f>
        <v>0</v>
      </c>
      <c r="Q749" s="464">
        <f>[1]pdc2019!$V749</f>
        <v>0</v>
      </c>
      <c r="R749" s="464">
        <f>[1]pdc2019!$AB749</f>
        <v>0</v>
      </c>
      <c r="S749" s="464">
        <f>[1]pdc2019!$AE749</f>
        <v>0</v>
      </c>
      <c r="T749" s="507">
        <f t="shared" si="62"/>
        <v>0</v>
      </c>
      <c r="U749" s="505" t="str">
        <f t="shared" si="63"/>
        <v/>
      </c>
      <c r="V749" s="507">
        <f t="shared" si="66"/>
        <v>0</v>
      </c>
      <c r="W749" s="505" t="str">
        <f t="shared" si="67"/>
        <v/>
      </c>
      <c r="X749" s="507">
        <f t="shared" si="64"/>
        <v>0</v>
      </c>
      <c r="Y749" s="505" t="str">
        <f t="shared" si="65"/>
        <v/>
      </c>
      <c r="AA749" s="508"/>
      <c r="AB749" s="508"/>
      <c r="AC749" s="508"/>
      <c r="AD749" s="508"/>
      <c r="AE749" s="508"/>
      <c r="AF749" s="508"/>
      <c r="AG749" s="508"/>
      <c r="AH749" s="508"/>
      <c r="AI749" s="508"/>
      <c r="AJ749" s="508"/>
      <c r="AK749" s="508"/>
    </row>
    <row r="750" spans="1:37" ht="42">
      <c r="A750" s="438" t="s">
        <v>1711</v>
      </c>
      <c r="B750" s="439" t="s">
        <v>202</v>
      </c>
      <c r="C750" s="440" t="s">
        <v>2205</v>
      </c>
      <c r="D750" s="440" t="s">
        <v>3140</v>
      </c>
      <c r="E750" s="362" t="s">
        <v>2451</v>
      </c>
      <c r="F750" s="442" t="s">
        <v>1712</v>
      </c>
      <c r="G750" s="363"/>
      <c r="H750" s="363"/>
      <c r="I750" s="414"/>
      <c r="J750" s="364"/>
      <c r="K750" s="365"/>
      <c r="N750" s="464">
        <f>[1]pdc2019!$N750</f>
        <v>0</v>
      </c>
      <c r="O750" s="464">
        <f>[1]pdc2019!$O750</f>
        <v>0</v>
      </c>
      <c r="P750" s="464">
        <f>[1]pdc2019!$P750</f>
        <v>0</v>
      </c>
      <c r="Q750" s="464">
        <f>[1]pdc2019!$V750</f>
        <v>0</v>
      </c>
      <c r="R750" s="464">
        <f>[1]pdc2019!$AB750</f>
        <v>0</v>
      </c>
      <c r="S750" s="464">
        <f>[1]pdc2019!$AE750</f>
        <v>0</v>
      </c>
      <c r="T750" s="507">
        <f t="shared" si="62"/>
        <v>0</v>
      </c>
      <c r="U750" s="505" t="str">
        <f t="shared" si="63"/>
        <v/>
      </c>
      <c r="V750" s="507">
        <f t="shared" si="66"/>
        <v>0</v>
      </c>
      <c r="W750" s="505" t="str">
        <f t="shared" si="67"/>
        <v/>
      </c>
      <c r="X750" s="507">
        <f t="shared" si="64"/>
        <v>0</v>
      </c>
      <c r="Y750" s="505" t="str">
        <f t="shared" si="65"/>
        <v/>
      </c>
      <c r="AA750" s="508"/>
      <c r="AB750" s="508"/>
      <c r="AC750" s="508"/>
      <c r="AD750" s="508"/>
      <c r="AE750" s="508"/>
      <c r="AF750" s="508"/>
      <c r="AG750" s="508"/>
      <c r="AH750" s="508"/>
      <c r="AI750" s="508"/>
      <c r="AJ750" s="508"/>
      <c r="AK750" s="508"/>
    </row>
    <row r="751" spans="1:37" ht="31.5">
      <c r="A751" s="435" t="s">
        <v>2452</v>
      </c>
      <c r="B751" s="436" t="s">
        <v>202</v>
      </c>
      <c r="C751" s="437" t="s">
        <v>2205</v>
      </c>
      <c r="D751" s="437" t="s">
        <v>3138</v>
      </c>
      <c r="E751" s="366" t="s">
        <v>2451</v>
      </c>
      <c r="F751" s="441" t="s">
        <v>1712</v>
      </c>
      <c r="G751" s="363" t="s">
        <v>799</v>
      </c>
      <c r="H751" s="363" t="s">
        <v>4914</v>
      </c>
      <c r="I751" s="414" t="s">
        <v>2701</v>
      </c>
      <c r="J751" s="364" t="s">
        <v>2869</v>
      </c>
      <c r="K751" s="365" t="s">
        <v>2701</v>
      </c>
      <c r="L751" s="398" t="s">
        <v>199</v>
      </c>
      <c r="N751" s="464">
        <f>[1]pdc2019!$N751</f>
        <v>0</v>
      </c>
      <c r="O751" s="464">
        <f>[1]pdc2019!$O751</f>
        <v>0</v>
      </c>
      <c r="P751" s="464">
        <f>[1]pdc2019!$P751</f>
        <v>0</v>
      </c>
      <c r="Q751" s="464">
        <f>[1]pdc2019!$V751</f>
        <v>0</v>
      </c>
      <c r="R751" s="464">
        <f>[1]pdc2019!$AB751</f>
        <v>0</v>
      </c>
      <c r="S751" s="464">
        <f>[1]pdc2019!$AE751</f>
        <v>0</v>
      </c>
      <c r="T751" s="507">
        <f t="shared" si="62"/>
        <v>0</v>
      </c>
      <c r="U751" s="505" t="str">
        <f t="shared" si="63"/>
        <v/>
      </c>
      <c r="V751" s="507">
        <f t="shared" si="66"/>
        <v>0</v>
      </c>
      <c r="W751" s="505" t="str">
        <f t="shared" si="67"/>
        <v/>
      </c>
      <c r="X751" s="507">
        <f t="shared" si="64"/>
        <v>0</v>
      </c>
      <c r="Y751" s="505" t="str">
        <f t="shared" si="65"/>
        <v/>
      </c>
      <c r="AA751" s="508"/>
      <c r="AB751" s="508"/>
      <c r="AC751" s="508"/>
      <c r="AD751" s="508"/>
      <c r="AE751" s="508"/>
      <c r="AF751" s="508"/>
      <c r="AG751" s="508"/>
      <c r="AH751" s="508"/>
      <c r="AI751" s="508"/>
      <c r="AJ751" s="508"/>
      <c r="AK751" s="508"/>
    </row>
    <row r="752" spans="1:37" ht="21">
      <c r="A752" s="438" t="s">
        <v>2453</v>
      </c>
      <c r="B752" s="439" t="s">
        <v>202</v>
      </c>
      <c r="C752" s="440" t="s">
        <v>2605</v>
      </c>
      <c r="D752" s="440" t="s">
        <v>3140</v>
      </c>
      <c r="E752" s="362" t="s">
        <v>2455</v>
      </c>
      <c r="F752" s="362" t="s">
        <v>2454</v>
      </c>
      <c r="G752" s="363"/>
      <c r="H752" s="363"/>
      <c r="I752" s="414"/>
      <c r="J752" s="364"/>
      <c r="K752" s="365"/>
      <c r="N752" s="464">
        <f>[1]pdc2019!$N752</f>
        <v>0</v>
      </c>
      <c r="O752" s="464">
        <f>[1]pdc2019!$O752</f>
        <v>0</v>
      </c>
      <c r="P752" s="464">
        <f>[1]pdc2019!$P752</f>
        <v>0</v>
      </c>
      <c r="Q752" s="464">
        <f>[1]pdc2019!$V752</f>
        <v>0</v>
      </c>
      <c r="R752" s="464">
        <f>[1]pdc2019!$AB752</f>
        <v>0</v>
      </c>
      <c r="S752" s="464">
        <f>[1]pdc2019!$AE752</f>
        <v>0</v>
      </c>
      <c r="T752" s="507">
        <f t="shared" si="62"/>
        <v>0</v>
      </c>
      <c r="U752" s="505" t="str">
        <f t="shared" si="63"/>
        <v/>
      </c>
      <c r="V752" s="507">
        <f t="shared" si="66"/>
        <v>0</v>
      </c>
      <c r="W752" s="505" t="str">
        <f t="shared" si="67"/>
        <v/>
      </c>
      <c r="X752" s="507">
        <f t="shared" si="64"/>
        <v>0</v>
      </c>
      <c r="Y752" s="505" t="str">
        <f t="shared" si="65"/>
        <v/>
      </c>
      <c r="AA752" s="508"/>
      <c r="AB752" s="508"/>
      <c r="AC752" s="508"/>
      <c r="AD752" s="508"/>
      <c r="AE752" s="508"/>
      <c r="AF752" s="508"/>
      <c r="AG752" s="508"/>
      <c r="AH752" s="508"/>
      <c r="AI752" s="508"/>
      <c r="AJ752" s="508"/>
      <c r="AK752" s="508"/>
    </row>
    <row r="753" spans="1:37" ht="31.5">
      <c r="A753" s="435" t="s">
        <v>2456</v>
      </c>
      <c r="B753" s="436" t="s">
        <v>202</v>
      </c>
      <c r="C753" s="437" t="s">
        <v>2605</v>
      </c>
      <c r="D753" s="437" t="s">
        <v>3138</v>
      </c>
      <c r="E753" s="366" t="s">
        <v>2458</v>
      </c>
      <c r="F753" s="441" t="s">
        <v>2457</v>
      </c>
      <c r="G753" s="363" t="s">
        <v>123</v>
      </c>
      <c r="H753" s="363" t="s">
        <v>4985</v>
      </c>
      <c r="I753" s="414" t="s">
        <v>2459</v>
      </c>
      <c r="J753" s="364" t="s">
        <v>2864</v>
      </c>
      <c r="K753" s="365" t="s">
        <v>1466</v>
      </c>
      <c r="L753" s="398" t="s">
        <v>199</v>
      </c>
      <c r="N753" s="464">
        <f>[1]pdc2019!$N753</f>
        <v>1333384.8600000001</v>
      </c>
      <c r="O753" s="464">
        <f>[1]pdc2019!$O753</f>
        <v>161271</v>
      </c>
      <c r="P753" s="464">
        <f>[1]pdc2019!$P753</f>
        <v>50000</v>
      </c>
      <c r="Q753" s="464">
        <f>[1]pdc2019!$V753</f>
        <v>1330000</v>
      </c>
      <c r="R753" s="464">
        <f>[1]pdc2019!$AB753</f>
        <v>1330000</v>
      </c>
      <c r="S753" s="464">
        <f>[1]pdc2019!$AE753</f>
        <v>1330000</v>
      </c>
      <c r="T753" s="507">
        <f t="shared" si="62"/>
        <v>-3384.8600000001024</v>
      </c>
      <c r="U753" s="505">
        <f t="shared" si="63"/>
        <v>-2.538546897855209E-3</v>
      </c>
      <c r="V753" s="507">
        <f t="shared" si="66"/>
        <v>1168729</v>
      </c>
      <c r="W753" s="505">
        <f t="shared" si="67"/>
        <v>7.2469879891611013</v>
      </c>
      <c r="X753" s="507">
        <f t="shared" si="64"/>
        <v>1280000</v>
      </c>
      <c r="Y753" s="505">
        <f t="shared" si="65"/>
        <v>25.6</v>
      </c>
      <c r="AA753" s="508"/>
      <c r="AB753" s="508"/>
      <c r="AC753" s="508"/>
      <c r="AD753" s="508"/>
      <c r="AE753" s="508"/>
      <c r="AF753" s="508"/>
      <c r="AG753" s="508"/>
      <c r="AH753" s="508"/>
      <c r="AI753" s="508"/>
      <c r="AJ753" s="508"/>
      <c r="AK753" s="508"/>
    </row>
    <row r="754" spans="1:37" ht="21">
      <c r="A754" s="435" t="s">
        <v>2460</v>
      </c>
      <c r="B754" s="436" t="s">
        <v>202</v>
      </c>
      <c r="C754" s="437" t="s">
        <v>2605</v>
      </c>
      <c r="D754" s="437" t="s">
        <v>3148</v>
      </c>
      <c r="E754" s="366" t="s">
        <v>4311</v>
      </c>
      <c r="F754" s="414" t="s">
        <v>3297</v>
      </c>
      <c r="G754" s="363" t="s">
        <v>124</v>
      </c>
      <c r="H754" s="363" t="s">
        <v>4986</v>
      </c>
      <c r="I754" s="414" t="s">
        <v>2461</v>
      </c>
      <c r="J754" s="364" t="s">
        <v>2864</v>
      </c>
      <c r="K754" s="365" t="s">
        <v>1466</v>
      </c>
      <c r="L754" s="398" t="s">
        <v>199</v>
      </c>
      <c r="N754" s="464">
        <f>[1]pdc2019!$N754</f>
        <v>2379534.4300000002</v>
      </c>
      <c r="O754" s="464">
        <f>[1]pdc2019!$O754</f>
        <v>110000</v>
      </c>
      <c r="P754" s="464">
        <f>[1]pdc2019!$P754</f>
        <v>50000</v>
      </c>
      <c r="Q754" s="464">
        <f>[1]pdc2019!$V754</f>
        <v>1880000</v>
      </c>
      <c r="R754" s="464">
        <f>[1]pdc2019!$AB754</f>
        <v>1880000</v>
      </c>
      <c r="S754" s="464">
        <f>[1]pdc2019!$AE754</f>
        <v>1880000</v>
      </c>
      <c r="T754" s="507">
        <f t="shared" si="62"/>
        <v>-499534.43000000017</v>
      </c>
      <c r="U754" s="505">
        <f t="shared" si="63"/>
        <v>-0.20992948187767979</v>
      </c>
      <c r="V754" s="507">
        <f t="shared" si="66"/>
        <v>1770000</v>
      </c>
      <c r="W754" s="505">
        <f t="shared" si="67"/>
        <v>16.09090909090909</v>
      </c>
      <c r="X754" s="507">
        <f t="shared" si="64"/>
        <v>1830000</v>
      </c>
      <c r="Y754" s="505">
        <f t="shared" si="65"/>
        <v>36.6</v>
      </c>
      <c r="AA754" s="508"/>
      <c r="AB754" s="508"/>
      <c r="AC754" s="508"/>
      <c r="AD754" s="508"/>
      <c r="AE754" s="508"/>
      <c r="AF754" s="508"/>
      <c r="AG754" s="508"/>
      <c r="AH754" s="508"/>
      <c r="AI754" s="508"/>
      <c r="AJ754" s="508"/>
      <c r="AK754" s="508"/>
    </row>
    <row r="755" spans="1:37" ht="21">
      <c r="A755" s="435" t="s">
        <v>4346</v>
      </c>
      <c r="B755" s="436" t="s">
        <v>202</v>
      </c>
      <c r="C755" s="437" t="s">
        <v>2605</v>
      </c>
      <c r="D755" s="437" t="s">
        <v>1387</v>
      </c>
      <c r="E755" s="366" t="s">
        <v>4347</v>
      </c>
      <c r="F755" s="414" t="s">
        <v>4348</v>
      </c>
      <c r="G755" s="363" t="s">
        <v>127</v>
      </c>
      <c r="H755" s="363" t="s">
        <v>4987</v>
      </c>
      <c r="I755" s="414" t="s">
        <v>1466</v>
      </c>
      <c r="J755" s="364" t="s">
        <v>2864</v>
      </c>
      <c r="K755" s="365" t="s">
        <v>1466</v>
      </c>
      <c r="L755" s="398" t="s">
        <v>199</v>
      </c>
      <c r="N755" s="464">
        <f>[1]pdc2019!$N755</f>
        <v>0</v>
      </c>
      <c r="O755" s="464">
        <f>[1]pdc2019!$O755</f>
        <v>500000</v>
      </c>
      <c r="P755" s="464">
        <f>[1]pdc2019!$P755</f>
        <v>750000</v>
      </c>
      <c r="Q755" s="464">
        <f>[1]pdc2019!$V755</f>
        <v>500000</v>
      </c>
      <c r="R755" s="464">
        <f>[1]pdc2019!$AB755</f>
        <v>500000</v>
      </c>
      <c r="S755" s="464">
        <f>[1]pdc2019!$AE755</f>
        <v>500000</v>
      </c>
      <c r="T755" s="507">
        <f t="shared" si="62"/>
        <v>500000</v>
      </c>
      <c r="U755" s="505" t="str">
        <f t="shared" si="63"/>
        <v/>
      </c>
      <c r="V755" s="507">
        <f t="shared" si="66"/>
        <v>0</v>
      </c>
      <c r="W755" s="505">
        <f t="shared" si="67"/>
        <v>0</v>
      </c>
      <c r="X755" s="507">
        <f t="shared" si="64"/>
        <v>-250000</v>
      </c>
      <c r="Y755" s="505">
        <f t="shared" si="65"/>
        <v>-0.33333333333333331</v>
      </c>
      <c r="AA755" s="508"/>
      <c r="AB755" s="508"/>
      <c r="AC755" s="508"/>
      <c r="AD755" s="508"/>
      <c r="AE755" s="508"/>
      <c r="AF755" s="508"/>
      <c r="AG755" s="508"/>
      <c r="AH755" s="508"/>
      <c r="AI755" s="508"/>
      <c r="AJ755" s="508"/>
      <c r="AK755" s="508"/>
    </row>
    <row r="756" spans="1:37" ht="31.5">
      <c r="A756" s="381" t="s">
        <v>3298</v>
      </c>
      <c r="B756" s="412" t="s">
        <v>202</v>
      </c>
      <c r="C756" s="413" t="s">
        <v>2605</v>
      </c>
      <c r="D756" s="413" t="s">
        <v>2607</v>
      </c>
      <c r="E756" s="366" t="s">
        <v>3299</v>
      </c>
      <c r="F756" s="441" t="s">
        <v>5467</v>
      </c>
      <c r="G756" s="363" t="s">
        <v>125</v>
      </c>
      <c r="H756" s="363" t="s">
        <v>4988</v>
      </c>
      <c r="I756" s="414" t="s">
        <v>3300</v>
      </c>
      <c r="J756" s="364" t="s">
        <v>2864</v>
      </c>
      <c r="K756" s="365" t="s">
        <v>1466</v>
      </c>
      <c r="L756" s="398" t="s">
        <v>199</v>
      </c>
      <c r="N756" s="464">
        <f>[1]pdc2019!$N756</f>
        <v>0</v>
      </c>
      <c r="O756" s="464">
        <f>[1]pdc2019!$O756</f>
        <v>0</v>
      </c>
      <c r="P756" s="464">
        <f>[1]pdc2019!$P756</f>
        <v>0</v>
      </c>
      <c r="Q756" s="464">
        <f>[1]pdc2019!$V756</f>
        <v>0</v>
      </c>
      <c r="R756" s="464">
        <f>[1]pdc2019!$AB756</f>
        <v>0</v>
      </c>
      <c r="S756" s="464">
        <f>[1]pdc2019!$AE756</f>
        <v>0</v>
      </c>
      <c r="T756" s="507">
        <f t="shared" si="62"/>
        <v>0</v>
      </c>
      <c r="U756" s="505" t="str">
        <f t="shared" si="63"/>
        <v/>
      </c>
      <c r="V756" s="507">
        <f t="shared" si="66"/>
        <v>0</v>
      </c>
      <c r="W756" s="505" t="str">
        <f t="shared" si="67"/>
        <v/>
      </c>
      <c r="X756" s="507">
        <f t="shared" si="64"/>
        <v>0</v>
      </c>
      <c r="Y756" s="505" t="str">
        <f t="shared" si="65"/>
        <v/>
      </c>
      <c r="AA756" s="508"/>
      <c r="AB756" s="508"/>
      <c r="AC756" s="508"/>
      <c r="AD756" s="508"/>
      <c r="AE756" s="508"/>
      <c r="AF756" s="508"/>
      <c r="AG756" s="508"/>
      <c r="AH756" s="508"/>
      <c r="AI756" s="508"/>
      <c r="AJ756" s="508"/>
      <c r="AK756" s="508"/>
    </row>
    <row r="757" spans="1:37" ht="31.5">
      <c r="A757" s="435" t="s">
        <v>3301</v>
      </c>
      <c r="B757" s="412" t="s">
        <v>202</v>
      </c>
      <c r="C757" s="413" t="s">
        <v>2605</v>
      </c>
      <c r="D757" s="413" t="s">
        <v>1390</v>
      </c>
      <c r="E757" s="366" t="s">
        <v>3302</v>
      </c>
      <c r="F757" s="441" t="s">
        <v>3303</v>
      </c>
      <c r="G757" s="363" t="s">
        <v>126</v>
      </c>
      <c r="H757" s="363" t="s">
        <v>4989</v>
      </c>
      <c r="I757" s="414" t="s">
        <v>3304</v>
      </c>
      <c r="J757" s="364" t="s">
        <v>2864</v>
      </c>
      <c r="K757" s="365" t="s">
        <v>1466</v>
      </c>
      <c r="L757" s="398" t="s">
        <v>199</v>
      </c>
      <c r="N757" s="464">
        <f>[1]pdc2019!$N757</f>
        <v>0</v>
      </c>
      <c r="O757" s="464">
        <f>[1]pdc2019!$O757</f>
        <v>0</v>
      </c>
      <c r="P757" s="464">
        <f>[1]pdc2019!$P757</f>
        <v>0</v>
      </c>
      <c r="Q757" s="464">
        <f>[1]pdc2019!$V757</f>
        <v>0</v>
      </c>
      <c r="R757" s="464">
        <f>[1]pdc2019!$AB757</f>
        <v>0</v>
      </c>
      <c r="S757" s="464">
        <f>[1]pdc2019!$AE757</f>
        <v>0</v>
      </c>
      <c r="T757" s="507">
        <f t="shared" si="62"/>
        <v>0</v>
      </c>
      <c r="U757" s="505" t="str">
        <f t="shared" si="63"/>
        <v/>
      </c>
      <c r="V757" s="507">
        <f t="shared" si="66"/>
        <v>0</v>
      </c>
      <c r="W757" s="505" t="str">
        <f t="shared" si="67"/>
        <v/>
      </c>
      <c r="X757" s="507">
        <f t="shared" si="64"/>
        <v>0</v>
      </c>
      <c r="Y757" s="505" t="str">
        <f t="shared" si="65"/>
        <v/>
      </c>
      <c r="AA757" s="508"/>
      <c r="AB757" s="508"/>
      <c r="AC757" s="508"/>
      <c r="AD757" s="508"/>
      <c r="AE757" s="508"/>
      <c r="AF757" s="508"/>
      <c r="AG757" s="508"/>
      <c r="AH757" s="508"/>
      <c r="AI757" s="508"/>
      <c r="AJ757" s="508"/>
      <c r="AK757" s="508"/>
    </row>
    <row r="758" spans="1:37" ht="21">
      <c r="A758" s="435" t="s">
        <v>4990</v>
      </c>
      <c r="B758" s="412" t="s">
        <v>202</v>
      </c>
      <c r="C758" s="413" t="s">
        <v>2605</v>
      </c>
      <c r="D758" s="413" t="s">
        <v>1391</v>
      </c>
      <c r="E758" s="366" t="s">
        <v>4991</v>
      </c>
      <c r="F758" s="441" t="s">
        <v>5251</v>
      </c>
      <c r="G758" s="363" t="s">
        <v>4789</v>
      </c>
      <c r="H758" s="363" t="s">
        <v>4992</v>
      </c>
      <c r="I758" s="414" t="s">
        <v>4993</v>
      </c>
      <c r="J758" s="364" t="s">
        <v>2864</v>
      </c>
      <c r="K758" s="365" t="s">
        <v>1466</v>
      </c>
      <c r="L758" s="398" t="s">
        <v>199</v>
      </c>
      <c r="N758" s="464">
        <f>[1]pdc2019!$N758</f>
        <v>0</v>
      </c>
      <c r="O758" s="464">
        <f>[1]pdc2019!$O758</f>
        <v>0</v>
      </c>
      <c r="P758" s="464">
        <f>[1]pdc2019!$P758</f>
        <v>0</v>
      </c>
      <c r="Q758" s="464">
        <f>[1]pdc2019!$V758</f>
        <v>0</v>
      </c>
      <c r="R758" s="464">
        <f>[1]pdc2019!$AB758</f>
        <v>0</v>
      </c>
      <c r="S758" s="464">
        <f>[1]pdc2019!$AE758</f>
        <v>0</v>
      </c>
      <c r="T758" s="507">
        <f t="shared" si="62"/>
        <v>0</v>
      </c>
      <c r="U758" s="505" t="str">
        <f t="shared" si="63"/>
        <v/>
      </c>
      <c r="V758" s="507">
        <f t="shared" si="66"/>
        <v>0</v>
      </c>
      <c r="W758" s="505" t="str">
        <f t="shared" si="67"/>
        <v/>
      </c>
      <c r="X758" s="507">
        <f t="shared" si="64"/>
        <v>0</v>
      </c>
      <c r="Y758" s="505" t="str">
        <f t="shared" si="65"/>
        <v/>
      </c>
      <c r="AA758" s="508"/>
      <c r="AB758" s="508"/>
      <c r="AC758" s="508"/>
      <c r="AD758" s="508"/>
      <c r="AE758" s="508"/>
      <c r="AF758" s="508"/>
      <c r="AG758" s="508"/>
      <c r="AH758" s="508"/>
      <c r="AI758" s="508"/>
      <c r="AJ758" s="508"/>
      <c r="AK758" s="508"/>
    </row>
    <row r="759" spans="1:37" ht="21">
      <c r="A759" s="435" t="s">
        <v>2462</v>
      </c>
      <c r="B759" s="412" t="s">
        <v>202</v>
      </c>
      <c r="C759" s="413" t="s">
        <v>2605</v>
      </c>
      <c r="D759" s="413" t="s">
        <v>2115</v>
      </c>
      <c r="E759" s="366" t="s">
        <v>2464</v>
      </c>
      <c r="F759" s="366" t="s">
        <v>2463</v>
      </c>
      <c r="G759" s="363" t="s">
        <v>127</v>
      </c>
      <c r="H759" s="363" t="s">
        <v>4987</v>
      </c>
      <c r="I759" s="414" t="s">
        <v>1066</v>
      </c>
      <c r="J759" s="364" t="s">
        <v>2864</v>
      </c>
      <c r="K759" s="365" t="s">
        <v>1466</v>
      </c>
      <c r="L759" s="398" t="s">
        <v>199</v>
      </c>
      <c r="N759" s="464">
        <f>[1]pdc2019!$N759</f>
        <v>0</v>
      </c>
      <c r="O759" s="464">
        <f>[1]pdc2019!$O759</f>
        <v>0</v>
      </c>
      <c r="P759" s="464">
        <f>[1]pdc2019!$P759</f>
        <v>0</v>
      </c>
      <c r="Q759" s="464">
        <f>[1]pdc2019!$V759</f>
        <v>0</v>
      </c>
      <c r="R759" s="464">
        <f>[1]pdc2019!$AB759</f>
        <v>0</v>
      </c>
      <c r="S759" s="464">
        <f>[1]pdc2019!$AE759</f>
        <v>0</v>
      </c>
      <c r="T759" s="507">
        <f t="shared" si="62"/>
        <v>0</v>
      </c>
      <c r="U759" s="505" t="str">
        <f t="shared" si="63"/>
        <v/>
      </c>
      <c r="V759" s="507">
        <f t="shared" si="66"/>
        <v>0</v>
      </c>
      <c r="W759" s="505" t="str">
        <f t="shared" si="67"/>
        <v/>
      </c>
      <c r="X759" s="507">
        <f t="shared" si="64"/>
        <v>0</v>
      </c>
      <c r="Y759" s="505" t="str">
        <f t="shared" si="65"/>
        <v/>
      </c>
      <c r="AA759" s="508"/>
      <c r="AB759" s="508"/>
      <c r="AC759" s="508"/>
      <c r="AD759" s="508"/>
      <c r="AE759" s="508"/>
      <c r="AF759" s="508"/>
      <c r="AG759" s="508"/>
      <c r="AH759" s="508"/>
      <c r="AI759" s="508"/>
      <c r="AJ759" s="508"/>
      <c r="AK759" s="508"/>
    </row>
    <row r="760" spans="1:37" ht="21">
      <c r="A760" s="435" t="s">
        <v>4994</v>
      </c>
      <c r="B760" s="412" t="s">
        <v>202</v>
      </c>
      <c r="C760" s="413" t="s">
        <v>2605</v>
      </c>
      <c r="D760" s="413" t="s">
        <v>4995</v>
      </c>
      <c r="E760" s="366" t="s">
        <v>2792</v>
      </c>
      <c r="F760" s="441" t="s">
        <v>2793</v>
      </c>
      <c r="G760" s="363" t="s">
        <v>4792</v>
      </c>
      <c r="H760" s="363" t="s">
        <v>4996</v>
      </c>
      <c r="I760" s="414" t="s">
        <v>4997</v>
      </c>
      <c r="J760" s="364" t="s">
        <v>2864</v>
      </c>
      <c r="K760" s="365" t="s">
        <v>1466</v>
      </c>
      <c r="L760" s="398" t="s">
        <v>199</v>
      </c>
      <c r="N760" s="464">
        <f>[1]pdc2019!$N760</f>
        <v>0</v>
      </c>
      <c r="O760" s="464">
        <f>[1]pdc2019!$O760</f>
        <v>0</v>
      </c>
      <c r="P760" s="464">
        <f>[1]pdc2019!$P760</f>
        <v>0</v>
      </c>
      <c r="Q760" s="464">
        <f>[1]pdc2019!$V760</f>
        <v>0</v>
      </c>
      <c r="R760" s="464">
        <f>[1]pdc2019!$AB760</f>
        <v>0</v>
      </c>
      <c r="S760" s="464">
        <f>[1]pdc2019!$AE760</f>
        <v>0</v>
      </c>
      <c r="T760" s="507">
        <f t="shared" si="62"/>
        <v>0</v>
      </c>
      <c r="U760" s="505" t="str">
        <f t="shared" si="63"/>
        <v/>
      </c>
      <c r="V760" s="507">
        <f t="shared" si="66"/>
        <v>0</v>
      </c>
      <c r="W760" s="505" t="str">
        <f t="shared" si="67"/>
        <v/>
      </c>
      <c r="X760" s="507">
        <f t="shared" si="64"/>
        <v>0</v>
      </c>
      <c r="Y760" s="505" t="str">
        <f t="shared" si="65"/>
        <v/>
      </c>
      <c r="AA760" s="508"/>
      <c r="AB760" s="508"/>
      <c r="AC760" s="508"/>
      <c r="AD760" s="508"/>
      <c r="AE760" s="508"/>
      <c r="AF760" s="508"/>
      <c r="AG760" s="508"/>
      <c r="AH760" s="508"/>
      <c r="AI760" s="508"/>
      <c r="AJ760" s="508"/>
      <c r="AK760" s="508"/>
    </row>
    <row r="761" spans="1:37" ht="21">
      <c r="A761" s="438" t="s">
        <v>3305</v>
      </c>
      <c r="B761" s="405" t="s">
        <v>202</v>
      </c>
      <c r="C761" s="406" t="s">
        <v>2606</v>
      </c>
      <c r="D761" s="406" t="s">
        <v>3140</v>
      </c>
      <c r="E761" s="362" t="s">
        <v>3306</v>
      </c>
      <c r="F761" s="362" t="s">
        <v>3307</v>
      </c>
      <c r="G761" s="363"/>
      <c r="H761" s="363"/>
      <c r="I761" s="414"/>
      <c r="J761" s="364"/>
      <c r="K761" s="365"/>
      <c r="N761" s="464">
        <f>[1]pdc2019!$N761</f>
        <v>0</v>
      </c>
      <c r="O761" s="464">
        <f>[1]pdc2019!$O761</f>
        <v>0</v>
      </c>
      <c r="P761" s="464">
        <f>[1]pdc2019!$P761</f>
        <v>0</v>
      </c>
      <c r="Q761" s="464">
        <f>[1]pdc2019!$V761</f>
        <v>0</v>
      </c>
      <c r="R761" s="464">
        <f>[1]pdc2019!$AB761</f>
        <v>0</v>
      </c>
      <c r="S761" s="464">
        <f>[1]pdc2019!$AE761</f>
        <v>0</v>
      </c>
      <c r="T761" s="507">
        <f t="shared" si="62"/>
        <v>0</v>
      </c>
      <c r="U761" s="505" t="str">
        <f t="shared" si="63"/>
        <v/>
      </c>
      <c r="V761" s="507">
        <f t="shared" si="66"/>
        <v>0</v>
      </c>
      <c r="W761" s="505" t="str">
        <f t="shared" si="67"/>
        <v/>
      </c>
      <c r="X761" s="507">
        <f t="shared" si="64"/>
        <v>0</v>
      </c>
      <c r="Y761" s="505" t="str">
        <f t="shared" si="65"/>
        <v/>
      </c>
      <c r="AA761" s="508"/>
      <c r="AB761" s="508"/>
      <c r="AC761" s="508"/>
      <c r="AD761" s="508"/>
      <c r="AE761" s="508"/>
      <c r="AF761" s="508"/>
      <c r="AG761" s="508"/>
      <c r="AH761" s="508"/>
      <c r="AI761" s="508"/>
      <c r="AJ761" s="508"/>
      <c r="AK761" s="508"/>
    </row>
    <row r="762" spans="1:37" ht="42">
      <c r="A762" s="435" t="s">
        <v>4998</v>
      </c>
      <c r="B762" s="412" t="s">
        <v>202</v>
      </c>
      <c r="C762" s="413" t="s">
        <v>2606</v>
      </c>
      <c r="D762" s="413" t="s">
        <v>3058</v>
      </c>
      <c r="E762" s="366" t="s">
        <v>4999</v>
      </c>
      <c r="F762" s="366" t="s">
        <v>5127</v>
      </c>
      <c r="G762" s="363" t="s">
        <v>4796</v>
      </c>
      <c r="H762" s="363" t="s">
        <v>5000</v>
      </c>
      <c r="I762" s="414" t="s">
        <v>5001</v>
      </c>
      <c r="J762" s="364" t="s">
        <v>2867</v>
      </c>
      <c r="K762" s="365" t="s">
        <v>2868</v>
      </c>
      <c r="L762" s="398" t="s">
        <v>199</v>
      </c>
      <c r="N762" s="464">
        <f>[1]pdc2019!$N762</f>
        <v>391561.08</v>
      </c>
      <c r="O762" s="464">
        <f>[1]pdc2019!$O762</f>
        <v>1300000</v>
      </c>
      <c r="P762" s="464">
        <f>[1]pdc2019!$P762</f>
        <v>11488457.109999999</v>
      </c>
      <c r="Q762" s="464">
        <f>[1]pdc2019!$V762</f>
        <v>4096251.89</v>
      </c>
      <c r="R762" s="464">
        <f>[1]pdc2019!$AB762</f>
        <v>4008082.47</v>
      </c>
      <c r="S762" s="464">
        <f>[1]pdc2019!$AE762</f>
        <v>4008082.47</v>
      </c>
      <c r="T762" s="507">
        <f t="shared" ref="T762:T826" si="68">IF(N762="","",Q762-N762)</f>
        <v>3704690.81</v>
      </c>
      <c r="U762" s="505">
        <f t="shared" ref="U762:U826" si="69">IF(N762=0,"",T762/N762)</f>
        <v>9.4613356618589357</v>
      </c>
      <c r="V762" s="507">
        <f t="shared" si="66"/>
        <v>2796251.89</v>
      </c>
      <c r="W762" s="505">
        <f t="shared" si="67"/>
        <v>2.1509629923076923</v>
      </c>
      <c r="X762" s="507">
        <f t="shared" ref="X762:X826" si="70">IF(P762="","",Q762-P762)</f>
        <v>-7392205.2199999988</v>
      </c>
      <c r="Y762" s="505">
        <f t="shared" ref="Y762:Y826" si="71">IF(P762=0,"",X762/P762)</f>
        <v>-0.64344629998797109</v>
      </c>
      <c r="AA762" s="508"/>
      <c r="AB762" s="508"/>
      <c r="AC762" s="508"/>
      <c r="AD762" s="508"/>
      <c r="AE762" s="508"/>
      <c r="AF762" s="508"/>
      <c r="AG762" s="508"/>
      <c r="AH762" s="508"/>
      <c r="AI762" s="508"/>
      <c r="AJ762" s="508"/>
      <c r="AK762" s="508"/>
    </row>
    <row r="763" spans="1:37" ht="31.5">
      <c r="A763" s="435" t="s">
        <v>3308</v>
      </c>
      <c r="B763" s="412" t="s">
        <v>202</v>
      </c>
      <c r="C763" s="413" t="s">
        <v>2606</v>
      </c>
      <c r="D763" s="413" t="s">
        <v>3138</v>
      </c>
      <c r="E763" s="366" t="s">
        <v>3309</v>
      </c>
      <c r="F763" s="366" t="s">
        <v>3310</v>
      </c>
      <c r="G763" s="363" t="s">
        <v>130</v>
      </c>
      <c r="H763" s="363" t="s">
        <v>5002</v>
      </c>
      <c r="I763" s="414" t="s">
        <v>3311</v>
      </c>
      <c r="J763" s="364" t="s">
        <v>2867</v>
      </c>
      <c r="K763" s="365" t="s">
        <v>2868</v>
      </c>
      <c r="L763" s="3" t="s">
        <v>199</v>
      </c>
      <c r="N763" s="464">
        <f>[1]pdc2019!$N763</f>
        <v>75474.759999999995</v>
      </c>
      <c r="O763" s="464">
        <f>[1]pdc2019!$O763</f>
        <v>0</v>
      </c>
      <c r="P763" s="464">
        <f>[1]pdc2019!$P763</f>
        <v>0</v>
      </c>
      <c r="Q763" s="464">
        <f>[1]pdc2019!$V763</f>
        <v>3196251.89</v>
      </c>
      <c r="R763" s="464">
        <f>[1]pdc2019!$AB763</f>
        <v>0</v>
      </c>
      <c r="S763" s="464">
        <f>[1]pdc2019!$AE763</f>
        <v>0</v>
      </c>
      <c r="T763" s="507">
        <f t="shared" si="68"/>
        <v>3120777.1300000004</v>
      </c>
      <c r="U763" s="505">
        <f t="shared" si="69"/>
        <v>41.348619459008553</v>
      </c>
      <c r="V763" s="507">
        <f t="shared" si="66"/>
        <v>3196251.89</v>
      </c>
      <c r="W763" s="505" t="str">
        <f t="shared" si="67"/>
        <v/>
      </c>
      <c r="X763" s="507">
        <f t="shared" si="70"/>
        <v>3196251.89</v>
      </c>
      <c r="Y763" s="505" t="str">
        <f t="shared" si="71"/>
        <v/>
      </c>
      <c r="AA763" s="508"/>
      <c r="AB763" s="508"/>
      <c r="AC763" s="508"/>
      <c r="AD763" s="508"/>
      <c r="AE763" s="508"/>
      <c r="AF763" s="508"/>
      <c r="AG763" s="508"/>
      <c r="AH763" s="508"/>
      <c r="AI763" s="508"/>
      <c r="AJ763" s="508"/>
      <c r="AK763" s="508"/>
    </row>
    <row r="764" spans="1:37" ht="31.5">
      <c r="A764" s="435" t="s">
        <v>3312</v>
      </c>
      <c r="B764" s="412" t="s">
        <v>202</v>
      </c>
      <c r="C764" s="413" t="s">
        <v>2606</v>
      </c>
      <c r="D764" s="413" t="s">
        <v>2116</v>
      </c>
      <c r="E764" s="366" t="s">
        <v>3313</v>
      </c>
      <c r="F764" s="414" t="s">
        <v>3314</v>
      </c>
      <c r="G764" s="363" t="s">
        <v>790</v>
      </c>
      <c r="H764" s="363" t="s">
        <v>5003</v>
      </c>
      <c r="I764" s="414" t="s">
        <v>3315</v>
      </c>
      <c r="J764" s="364" t="s">
        <v>2867</v>
      </c>
      <c r="K764" s="365" t="s">
        <v>2868</v>
      </c>
      <c r="L764" s="3" t="s">
        <v>199</v>
      </c>
      <c r="N764" s="464">
        <f>[1]pdc2019!$N764</f>
        <v>0</v>
      </c>
      <c r="O764" s="464">
        <f>[1]pdc2019!$O764</f>
        <v>0</v>
      </c>
      <c r="P764" s="464">
        <f>[1]pdc2019!$P764</f>
        <v>3344674.2</v>
      </c>
      <c r="Q764" s="464">
        <f>[1]pdc2019!$V764</f>
        <v>78469.440000000002</v>
      </c>
      <c r="R764" s="464">
        <f>[1]pdc2019!$AB764</f>
        <v>2033826.4</v>
      </c>
      <c r="S764" s="464">
        <f>[1]pdc2019!$AE764</f>
        <v>0</v>
      </c>
      <c r="T764" s="507">
        <f t="shared" si="68"/>
        <v>78469.440000000002</v>
      </c>
      <c r="U764" s="505" t="str">
        <f t="shared" si="69"/>
        <v/>
      </c>
      <c r="V764" s="507">
        <f t="shared" si="66"/>
        <v>78469.440000000002</v>
      </c>
      <c r="W764" s="505" t="str">
        <f t="shared" si="67"/>
        <v/>
      </c>
      <c r="X764" s="507">
        <f t="shared" si="70"/>
        <v>-3266204.7600000002</v>
      </c>
      <c r="Y764" s="505">
        <f t="shared" si="71"/>
        <v>-0.97653898846111831</v>
      </c>
      <c r="AA764" s="508"/>
      <c r="AB764" s="508"/>
      <c r="AC764" s="508"/>
      <c r="AD764" s="508"/>
      <c r="AE764" s="508"/>
      <c r="AF764" s="508"/>
      <c r="AG764" s="508"/>
      <c r="AH764" s="508"/>
      <c r="AI764" s="508"/>
      <c r="AJ764" s="508"/>
      <c r="AK764" s="508"/>
    </row>
    <row r="765" spans="1:37" ht="31.5">
      <c r="A765" s="435" t="s">
        <v>3316</v>
      </c>
      <c r="B765" s="412" t="s">
        <v>202</v>
      </c>
      <c r="C765" s="413" t="s">
        <v>2606</v>
      </c>
      <c r="D765" s="413" t="s">
        <v>3148</v>
      </c>
      <c r="E765" s="366" t="s">
        <v>5468</v>
      </c>
      <c r="F765" s="441" t="s">
        <v>5252</v>
      </c>
      <c r="G765" s="363" t="s">
        <v>790</v>
      </c>
      <c r="H765" s="363" t="s">
        <v>5003</v>
      </c>
      <c r="I765" s="414" t="s">
        <v>3315</v>
      </c>
      <c r="J765" s="364" t="s">
        <v>2867</v>
      </c>
      <c r="K765" s="365" t="s">
        <v>2868</v>
      </c>
      <c r="L765" s="3" t="s">
        <v>199</v>
      </c>
      <c r="N765" s="464">
        <f>[1]pdc2019!$N765</f>
        <v>753948.84</v>
      </c>
      <c r="O765" s="464">
        <f>[1]pdc2019!$O765</f>
        <v>0</v>
      </c>
      <c r="P765" s="464">
        <f>[1]pdc2019!$P765</f>
        <v>0</v>
      </c>
      <c r="Q765" s="464">
        <f>[1]pdc2019!$V765</f>
        <v>0</v>
      </c>
      <c r="R765" s="464">
        <f>[1]pdc2019!$AB765</f>
        <v>0</v>
      </c>
      <c r="S765" s="464">
        <f>[1]pdc2019!$AE765</f>
        <v>0</v>
      </c>
      <c r="T765" s="507">
        <f t="shared" si="68"/>
        <v>-753948.84</v>
      </c>
      <c r="U765" s="505">
        <f t="shared" si="69"/>
        <v>-1</v>
      </c>
      <c r="V765" s="507">
        <f t="shared" si="66"/>
        <v>0</v>
      </c>
      <c r="W765" s="505" t="str">
        <f t="shared" si="67"/>
        <v/>
      </c>
      <c r="X765" s="507">
        <f t="shared" si="70"/>
        <v>0</v>
      </c>
      <c r="Y765" s="505" t="str">
        <f t="shared" si="71"/>
        <v/>
      </c>
      <c r="AA765" s="508"/>
      <c r="AB765" s="508"/>
      <c r="AC765" s="508"/>
      <c r="AD765" s="508"/>
      <c r="AE765" s="508"/>
      <c r="AF765" s="508"/>
      <c r="AG765" s="508"/>
      <c r="AH765" s="508"/>
      <c r="AI765" s="508"/>
      <c r="AJ765" s="508"/>
      <c r="AK765" s="508"/>
    </row>
    <row r="766" spans="1:37" ht="21">
      <c r="A766" s="435" t="s">
        <v>3317</v>
      </c>
      <c r="B766" s="412" t="s">
        <v>202</v>
      </c>
      <c r="C766" s="413" t="s">
        <v>2606</v>
      </c>
      <c r="D766" s="413" t="s">
        <v>2607</v>
      </c>
      <c r="E766" s="366" t="s">
        <v>3318</v>
      </c>
      <c r="F766" s="366" t="s">
        <v>3319</v>
      </c>
      <c r="G766" s="363" t="s">
        <v>791</v>
      </c>
      <c r="H766" s="363" t="s">
        <v>5004</v>
      </c>
      <c r="I766" s="414" t="s">
        <v>2787</v>
      </c>
      <c r="J766" s="364" t="s">
        <v>2867</v>
      </c>
      <c r="K766" s="365" t="s">
        <v>2868</v>
      </c>
      <c r="L766" s="3" t="s">
        <v>199</v>
      </c>
      <c r="N766" s="464">
        <f>[1]pdc2019!$N766</f>
        <v>101392.31</v>
      </c>
      <c r="O766" s="464">
        <f>[1]pdc2019!$O766</f>
        <v>0</v>
      </c>
      <c r="P766" s="464">
        <f>[1]pdc2019!$P766</f>
        <v>0</v>
      </c>
      <c r="Q766" s="464">
        <f>[1]pdc2019!$V766</f>
        <v>425460</v>
      </c>
      <c r="R766" s="464">
        <f>[1]pdc2019!$AB766</f>
        <v>0</v>
      </c>
      <c r="S766" s="464">
        <f>[1]pdc2019!$AE766</f>
        <v>0</v>
      </c>
      <c r="T766" s="507">
        <f t="shared" si="68"/>
        <v>324067.69</v>
      </c>
      <c r="U766" s="505">
        <f t="shared" si="69"/>
        <v>3.196176218886817</v>
      </c>
      <c r="V766" s="507">
        <f t="shared" si="66"/>
        <v>425460</v>
      </c>
      <c r="W766" s="505" t="str">
        <f t="shared" si="67"/>
        <v/>
      </c>
      <c r="X766" s="507">
        <f t="shared" si="70"/>
        <v>425460</v>
      </c>
      <c r="Y766" s="505" t="str">
        <f t="shared" si="71"/>
        <v/>
      </c>
      <c r="AA766" s="508"/>
      <c r="AB766" s="508"/>
      <c r="AC766" s="508"/>
      <c r="AD766" s="508"/>
      <c r="AE766" s="508"/>
      <c r="AF766" s="508"/>
      <c r="AG766" s="508"/>
      <c r="AH766" s="508"/>
      <c r="AI766" s="508"/>
      <c r="AJ766" s="508"/>
      <c r="AK766" s="508"/>
    </row>
    <row r="767" spans="1:37" ht="31.5">
      <c r="A767" s="435" t="s">
        <v>2788</v>
      </c>
      <c r="B767" s="412" t="s">
        <v>202</v>
      </c>
      <c r="C767" s="413" t="s">
        <v>2606</v>
      </c>
      <c r="D767" s="413" t="s">
        <v>1390</v>
      </c>
      <c r="E767" s="366" t="s">
        <v>2789</v>
      </c>
      <c r="F767" s="366" t="s">
        <v>2790</v>
      </c>
      <c r="G767" s="363" t="s">
        <v>792</v>
      </c>
      <c r="H767" s="363" t="s">
        <v>5005</v>
      </c>
      <c r="I767" s="414" t="s">
        <v>2791</v>
      </c>
      <c r="J767" s="364" t="s">
        <v>2867</v>
      </c>
      <c r="K767" s="365" t="s">
        <v>2868</v>
      </c>
      <c r="L767" s="3" t="s">
        <v>199</v>
      </c>
      <c r="N767" s="464">
        <f>[1]pdc2019!$N767</f>
        <v>0</v>
      </c>
      <c r="O767" s="464">
        <f>[1]pdc2019!$O767</f>
        <v>0</v>
      </c>
      <c r="P767" s="464">
        <f>[1]pdc2019!$P767</f>
        <v>0</v>
      </c>
      <c r="Q767" s="464">
        <f>[1]pdc2019!$V767</f>
        <v>0</v>
      </c>
      <c r="R767" s="464">
        <f>[1]pdc2019!$AB767</f>
        <v>0</v>
      </c>
      <c r="S767" s="464">
        <f>[1]pdc2019!$AE767</f>
        <v>0</v>
      </c>
      <c r="T767" s="507">
        <f t="shared" si="68"/>
        <v>0</v>
      </c>
      <c r="U767" s="505" t="str">
        <f t="shared" si="69"/>
        <v/>
      </c>
      <c r="V767" s="507">
        <f t="shared" si="66"/>
        <v>0</v>
      </c>
      <c r="W767" s="505" t="str">
        <f t="shared" si="67"/>
        <v/>
      </c>
      <c r="X767" s="507">
        <f t="shared" si="70"/>
        <v>0</v>
      </c>
      <c r="Y767" s="505" t="str">
        <f t="shared" si="71"/>
        <v/>
      </c>
      <c r="AA767" s="508"/>
      <c r="AB767" s="508"/>
      <c r="AC767" s="508"/>
      <c r="AD767" s="508"/>
      <c r="AE767" s="508"/>
      <c r="AF767" s="508"/>
      <c r="AG767" s="508"/>
      <c r="AH767" s="508"/>
      <c r="AI767" s="508"/>
      <c r="AJ767" s="508"/>
      <c r="AK767" s="508"/>
    </row>
    <row r="768" spans="1:37" ht="31.5">
      <c r="A768" s="435" t="s">
        <v>5006</v>
      </c>
      <c r="B768" s="412" t="s">
        <v>202</v>
      </c>
      <c r="C768" s="413" t="s">
        <v>2606</v>
      </c>
      <c r="D768" s="413" t="s">
        <v>1391</v>
      </c>
      <c r="E768" s="366" t="s">
        <v>5007</v>
      </c>
      <c r="F768" s="366" t="s">
        <v>5008</v>
      </c>
      <c r="G768" s="363" t="s">
        <v>4802</v>
      </c>
      <c r="H768" s="363" t="s">
        <v>5009</v>
      </c>
      <c r="I768" s="414" t="s">
        <v>5010</v>
      </c>
      <c r="J768" s="364" t="s">
        <v>2867</v>
      </c>
      <c r="K768" s="365" t="s">
        <v>2868</v>
      </c>
      <c r="L768" s="398" t="s">
        <v>199</v>
      </c>
      <c r="N768" s="464">
        <f>[1]pdc2019!$N768</f>
        <v>0</v>
      </c>
      <c r="O768" s="464">
        <f>[1]pdc2019!$O768</f>
        <v>0</v>
      </c>
      <c r="P768" s="464">
        <f>[1]pdc2019!$P768</f>
        <v>0</v>
      </c>
      <c r="Q768" s="464">
        <f>[1]pdc2019!$V768</f>
        <v>0</v>
      </c>
      <c r="R768" s="464">
        <f>[1]pdc2019!$AB768</f>
        <v>0</v>
      </c>
      <c r="S768" s="464">
        <f>[1]pdc2019!$AE768</f>
        <v>0</v>
      </c>
      <c r="T768" s="507">
        <f t="shared" si="68"/>
        <v>0</v>
      </c>
      <c r="U768" s="505" t="str">
        <f t="shared" si="69"/>
        <v/>
      </c>
      <c r="V768" s="507">
        <f t="shared" si="66"/>
        <v>0</v>
      </c>
      <c r="W768" s="505" t="str">
        <f t="shared" si="67"/>
        <v/>
      </c>
      <c r="X768" s="507">
        <f t="shared" si="70"/>
        <v>0</v>
      </c>
      <c r="Y768" s="505" t="str">
        <f t="shared" si="71"/>
        <v/>
      </c>
      <c r="AA768" s="508"/>
      <c r="AB768" s="508"/>
      <c r="AC768" s="508"/>
      <c r="AD768" s="508"/>
      <c r="AE768" s="508"/>
      <c r="AF768" s="508"/>
      <c r="AG768" s="508"/>
      <c r="AH768" s="508"/>
      <c r="AI768" s="508"/>
      <c r="AJ768" s="508"/>
      <c r="AK768" s="508"/>
    </row>
    <row r="769" spans="1:37" ht="21">
      <c r="A769" s="438" t="s">
        <v>2465</v>
      </c>
      <c r="B769" s="439" t="s">
        <v>202</v>
      </c>
      <c r="C769" s="440" t="s">
        <v>2117</v>
      </c>
      <c r="D769" s="440" t="s">
        <v>3140</v>
      </c>
      <c r="E769" s="362" t="s">
        <v>2467</v>
      </c>
      <c r="F769" s="362" t="s">
        <v>2466</v>
      </c>
      <c r="G769" s="363"/>
      <c r="H769" s="363"/>
      <c r="I769" s="414"/>
      <c r="J769" s="364"/>
      <c r="K769" s="365"/>
      <c r="N769" s="464">
        <f>[1]pdc2019!$N769</f>
        <v>0</v>
      </c>
      <c r="O769" s="464">
        <f>[1]pdc2019!$O769</f>
        <v>0</v>
      </c>
      <c r="P769" s="464">
        <f>[1]pdc2019!$P769</f>
        <v>0</v>
      </c>
      <c r="Q769" s="464">
        <f>[1]pdc2019!$V769</f>
        <v>0</v>
      </c>
      <c r="R769" s="464">
        <f>[1]pdc2019!$AB769</f>
        <v>0</v>
      </c>
      <c r="S769" s="464">
        <f>[1]pdc2019!$AE769</f>
        <v>0</v>
      </c>
      <c r="T769" s="507">
        <f t="shared" si="68"/>
        <v>0</v>
      </c>
      <c r="U769" s="505" t="str">
        <f t="shared" si="69"/>
        <v/>
      </c>
      <c r="V769" s="507">
        <f t="shared" si="66"/>
        <v>0</v>
      </c>
      <c r="W769" s="505" t="str">
        <f t="shared" si="67"/>
        <v/>
      </c>
      <c r="X769" s="507">
        <f t="shared" si="70"/>
        <v>0</v>
      </c>
      <c r="Y769" s="505" t="str">
        <f t="shared" si="71"/>
        <v/>
      </c>
      <c r="AA769" s="508"/>
      <c r="AB769" s="508"/>
      <c r="AC769" s="508"/>
      <c r="AD769" s="508"/>
      <c r="AE769" s="508"/>
      <c r="AF769" s="508"/>
      <c r="AG769" s="508"/>
      <c r="AH769" s="508"/>
      <c r="AI769" s="508"/>
      <c r="AJ769" s="508"/>
      <c r="AK769" s="508"/>
    </row>
    <row r="770" spans="1:37">
      <c r="A770" s="435" t="s">
        <v>2468</v>
      </c>
      <c r="B770" s="436" t="s">
        <v>202</v>
      </c>
      <c r="C770" s="437" t="s">
        <v>2117</v>
      </c>
      <c r="D770" s="437" t="s">
        <v>2115</v>
      </c>
      <c r="E770" s="366" t="s">
        <v>2469</v>
      </c>
      <c r="F770" s="366" t="s">
        <v>2466</v>
      </c>
      <c r="G770" s="363" t="s">
        <v>799</v>
      </c>
      <c r="H770" s="363" t="s">
        <v>4914</v>
      </c>
      <c r="I770" s="414" t="s">
        <v>2701</v>
      </c>
      <c r="J770" s="364" t="s">
        <v>2869</v>
      </c>
      <c r="K770" s="365" t="s">
        <v>2701</v>
      </c>
      <c r="L770" s="3" t="s">
        <v>199</v>
      </c>
      <c r="N770" s="464">
        <f>[1]pdc2019!$N770</f>
        <v>20100</v>
      </c>
      <c r="O770" s="464">
        <f>[1]pdc2019!$O770</f>
        <v>0</v>
      </c>
      <c r="P770" s="464">
        <f>[1]pdc2019!$P770</f>
        <v>30000</v>
      </c>
      <c r="Q770" s="464">
        <f>[1]pdc2019!$V770</f>
        <v>0</v>
      </c>
      <c r="R770" s="464">
        <f>[1]pdc2019!$AB770</f>
        <v>0</v>
      </c>
      <c r="S770" s="464">
        <f>[1]pdc2019!$AE770</f>
        <v>0</v>
      </c>
      <c r="T770" s="507">
        <f t="shared" si="68"/>
        <v>-20100</v>
      </c>
      <c r="U770" s="505">
        <f t="shared" si="69"/>
        <v>-1</v>
      </c>
      <c r="V770" s="507">
        <f t="shared" si="66"/>
        <v>0</v>
      </c>
      <c r="W770" s="505" t="str">
        <f t="shared" si="67"/>
        <v/>
      </c>
      <c r="X770" s="507">
        <f t="shared" si="70"/>
        <v>-30000</v>
      </c>
      <c r="Y770" s="505">
        <f t="shared" si="71"/>
        <v>-1</v>
      </c>
      <c r="AA770" s="508"/>
      <c r="AB770" s="508"/>
      <c r="AC770" s="508"/>
      <c r="AD770" s="508"/>
      <c r="AE770" s="508"/>
      <c r="AF770" s="508"/>
      <c r="AG770" s="508"/>
      <c r="AH770" s="508"/>
      <c r="AI770" s="508"/>
      <c r="AJ770" s="508"/>
      <c r="AK770" s="508"/>
    </row>
    <row r="771" spans="1:37" ht="21">
      <c r="A771" s="399" t="s">
        <v>2470</v>
      </c>
      <c r="B771" s="400" t="s">
        <v>3236</v>
      </c>
      <c r="C771" s="401" t="s">
        <v>3139</v>
      </c>
      <c r="D771" s="401" t="s">
        <v>3140</v>
      </c>
      <c r="E771" s="358" t="s">
        <v>2472</v>
      </c>
      <c r="F771" s="358" t="s">
        <v>2471</v>
      </c>
      <c r="G771" s="359"/>
      <c r="H771" s="359"/>
      <c r="I771" s="402"/>
      <c r="J771" s="360"/>
      <c r="K771" s="361"/>
      <c r="L771" s="403"/>
      <c r="N771" s="464">
        <f>[1]pdc2019!$N771</f>
        <v>0</v>
      </c>
      <c r="O771" s="464">
        <f>[1]pdc2019!$O771</f>
        <v>0</v>
      </c>
      <c r="P771" s="464">
        <f>[1]pdc2019!$P771</f>
        <v>0</v>
      </c>
      <c r="Q771" s="464">
        <f>[1]pdc2019!$V771</f>
        <v>0</v>
      </c>
      <c r="R771" s="464">
        <f>[1]pdc2019!$AB771</f>
        <v>0</v>
      </c>
      <c r="S771" s="464">
        <f>[1]pdc2019!$AE771</f>
        <v>0</v>
      </c>
      <c r="T771" s="507">
        <f t="shared" si="68"/>
        <v>0</v>
      </c>
      <c r="U771" s="505" t="str">
        <f t="shared" si="69"/>
        <v/>
      </c>
      <c r="V771" s="507">
        <f t="shared" si="66"/>
        <v>0</v>
      </c>
      <c r="W771" s="505" t="str">
        <f t="shared" si="67"/>
        <v/>
      </c>
      <c r="X771" s="507">
        <f t="shared" si="70"/>
        <v>0</v>
      </c>
      <c r="Y771" s="505" t="str">
        <f t="shared" si="71"/>
        <v/>
      </c>
      <c r="AA771" s="508"/>
      <c r="AB771" s="508"/>
      <c r="AC771" s="508"/>
      <c r="AD771" s="508"/>
      <c r="AE771" s="508"/>
      <c r="AF771" s="508"/>
      <c r="AG771" s="508"/>
      <c r="AH771" s="508"/>
      <c r="AI771" s="508"/>
      <c r="AJ771" s="508"/>
      <c r="AK771" s="508"/>
    </row>
    <row r="772" spans="1:37" ht="21">
      <c r="A772" s="438" t="s">
        <v>2473</v>
      </c>
      <c r="B772" s="439" t="s">
        <v>3236</v>
      </c>
      <c r="C772" s="440" t="s">
        <v>3141</v>
      </c>
      <c r="D772" s="440" t="s">
        <v>3140</v>
      </c>
      <c r="E772" s="362" t="s">
        <v>2474</v>
      </c>
      <c r="F772" s="362" t="s">
        <v>5253</v>
      </c>
      <c r="G772" s="363"/>
      <c r="H772" s="363"/>
      <c r="I772" s="414"/>
      <c r="J772" s="364"/>
      <c r="K772" s="365"/>
      <c r="N772" s="464">
        <f>[1]pdc2019!$N772</f>
        <v>0</v>
      </c>
      <c r="O772" s="464">
        <f>[1]pdc2019!$O772</f>
        <v>0</v>
      </c>
      <c r="P772" s="464">
        <f>[1]pdc2019!$P772</f>
        <v>0</v>
      </c>
      <c r="Q772" s="464">
        <f>[1]pdc2019!$V772</f>
        <v>0</v>
      </c>
      <c r="R772" s="464">
        <f>[1]pdc2019!$AB772</f>
        <v>0</v>
      </c>
      <c r="S772" s="464">
        <f>[1]pdc2019!$AE772</f>
        <v>0</v>
      </c>
      <c r="T772" s="507">
        <f t="shared" si="68"/>
        <v>0</v>
      </c>
      <c r="U772" s="505" t="str">
        <f t="shared" si="69"/>
        <v/>
      </c>
      <c r="V772" s="507">
        <f t="shared" si="66"/>
        <v>0</v>
      </c>
      <c r="W772" s="505" t="str">
        <f t="shared" si="67"/>
        <v/>
      </c>
      <c r="X772" s="507">
        <f t="shared" si="70"/>
        <v>0</v>
      </c>
      <c r="Y772" s="505" t="str">
        <f t="shared" si="71"/>
        <v/>
      </c>
      <c r="AA772" s="508"/>
      <c r="AB772" s="508"/>
      <c r="AC772" s="508"/>
      <c r="AD772" s="508"/>
      <c r="AE772" s="508"/>
      <c r="AF772" s="508"/>
      <c r="AG772" s="508"/>
      <c r="AH772" s="508"/>
      <c r="AI772" s="508"/>
      <c r="AJ772" s="508"/>
      <c r="AK772" s="508"/>
    </row>
    <row r="773" spans="1:37" ht="21">
      <c r="A773" s="435" t="s">
        <v>2475</v>
      </c>
      <c r="B773" s="436" t="s">
        <v>3236</v>
      </c>
      <c r="C773" s="437" t="s">
        <v>3141</v>
      </c>
      <c r="D773" s="437" t="s">
        <v>3138</v>
      </c>
      <c r="E773" s="366" t="s">
        <v>2474</v>
      </c>
      <c r="F773" s="366" t="s">
        <v>5253</v>
      </c>
      <c r="G773" s="363" t="s">
        <v>825</v>
      </c>
      <c r="H773" s="363" t="s">
        <v>3320</v>
      </c>
      <c r="I773" s="414" t="s">
        <v>3321</v>
      </c>
      <c r="J773" s="364" t="s">
        <v>2874</v>
      </c>
      <c r="K773" s="365" t="s">
        <v>2875</v>
      </c>
      <c r="L773" s="3" t="s">
        <v>2476</v>
      </c>
      <c r="N773" s="464">
        <f>[1]pdc2019!$N773</f>
        <v>0</v>
      </c>
      <c r="O773" s="464">
        <f>[1]pdc2019!$O773</f>
        <v>10000</v>
      </c>
      <c r="P773" s="464">
        <f>[1]pdc2019!$P773</f>
        <v>0</v>
      </c>
      <c r="Q773" s="464">
        <f>[1]pdc2019!$V773</f>
        <v>10000</v>
      </c>
      <c r="R773" s="464">
        <f>[1]pdc2019!$AB773</f>
        <v>10000</v>
      </c>
      <c r="S773" s="464">
        <f>[1]pdc2019!$AE773</f>
        <v>10000</v>
      </c>
      <c r="T773" s="507">
        <f t="shared" si="68"/>
        <v>10000</v>
      </c>
      <c r="U773" s="505" t="str">
        <f t="shared" si="69"/>
        <v/>
      </c>
      <c r="V773" s="507">
        <f t="shared" si="66"/>
        <v>0</v>
      </c>
      <c r="W773" s="505">
        <f t="shared" si="67"/>
        <v>0</v>
      </c>
      <c r="X773" s="507">
        <f t="shared" si="70"/>
        <v>10000</v>
      </c>
      <c r="Y773" s="505" t="str">
        <f t="shared" si="71"/>
        <v/>
      </c>
      <c r="AA773" s="508"/>
      <c r="AB773" s="508"/>
      <c r="AC773" s="508"/>
      <c r="AD773" s="508"/>
      <c r="AE773" s="508"/>
      <c r="AF773" s="508"/>
      <c r="AG773" s="508"/>
      <c r="AH773" s="508"/>
      <c r="AI773" s="508"/>
      <c r="AJ773" s="508"/>
      <c r="AK773" s="508"/>
    </row>
    <row r="774" spans="1:37" ht="21">
      <c r="A774" s="438" t="s">
        <v>2477</v>
      </c>
      <c r="B774" s="439" t="s">
        <v>3236</v>
      </c>
      <c r="C774" s="440" t="s">
        <v>3142</v>
      </c>
      <c r="D774" s="440" t="s">
        <v>3140</v>
      </c>
      <c r="E774" s="362" t="s">
        <v>2479</v>
      </c>
      <c r="F774" s="442" t="s">
        <v>2478</v>
      </c>
      <c r="G774" s="363"/>
      <c r="H774" s="363"/>
      <c r="I774" s="414"/>
      <c r="J774" s="364"/>
      <c r="K774" s="365"/>
      <c r="N774" s="464">
        <f>[1]pdc2019!$N774</f>
        <v>0</v>
      </c>
      <c r="O774" s="464">
        <f>[1]pdc2019!$O774</f>
        <v>0</v>
      </c>
      <c r="P774" s="464">
        <f>[1]pdc2019!$P774</f>
        <v>0</v>
      </c>
      <c r="Q774" s="464">
        <f>[1]pdc2019!$V774</f>
        <v>0</v>
      </c>
      <c r="R774" s="464">
        <f>[1]pdc2019!$AB774</f>
        <v>0</v>
      </c>
      <c r="S774" s="464">
        <f>[1]pdc2019!$AE774</f>
        <v>0</v>
      </c>
      <c r="T774" s="507">
        <f t="shared" si="68"/>
        <v>0</v>
      </c>
      <c r="U774" s="505" t="str">
        <f t="shared" si="69"/>
        <v/>
      </c>
      <c r="V774" s="507">
        <f t="shared" si="66"/>
        <v>0</v>
      </c>
      <c r="W774" s="505" t="str">
        <f t="shared" si="67"/>
        <v/>
      </c>
      <c r="X774" s="507">
        <f t="shared" si="70"/>
        <v>0</v>
      </c>
      <c r="Y774" s="505" t="str">
        <f t="shared" si="71"/>
        <v/>
      </c>
      <c r="AA774" s="508"/>
      <c r="AB774" s="508"/>
      <c r="AC774" s="508"/>
      <c r="AD774" s="508"/>
      <c r="AE774" s="508"/>
      <c r="AF774" s="508"/>
      <c r="AG774" s="508"/>
      <c r="AH774" s="508"/>
      <c r="AI774" s="508"/>
      <c r="AJ774" s="508"/>
      <c r="AK774" s="508"/>
    </row>
    <row r="775" spans="1:37" ht="21">
      <c r="A775" s="435" t="s">
        <v>2480</v>
      </c>
      <c r="B775" s="436" t="s">
        <v>3236</v>
      </c>
      <c r="C775" s="437" t="s">
        <v>3142</v>
      </c>
      <c r="D775" s="437" t="s">
        <v>3138</v>
      </c>
      <c r="E775" s="366" t="s">
        <v>2479</v>
      </c>
      <c r="F775" s="441" t="s">
        <v>2478</v>
      </c>
      <c r="G775" s="363" t="s">
        <v>827</v>
      </c>
      <c r="H775" s="363" t="s">
        <v>3322</v>
      </c>
      <c r="I775" s="414" t="s">
        <v>2481</v>
      </c>
      <c r="J775" s="364" t="s">
        <v>2874</v>
      </c>
      <c r="K775" s="365" t="s">
        <v>2875</v>
      </c>
      <c r="L775" s="3" t="s">
        <v>2476</v>
      </c>
      <c r="N775" s="464">
        <f>[1]pdc2019!$N775</f>
        <v>0</v>
      </c>
      <c r="O775" s="464">
        <f>[1]pdc2019!$O775</f>
        <v>0</v>
      </c>
      <c r="P775" s="464">
        <f>[1]pdc2019!$P775</f>
        <v>0</v>
      </c>
      <c r="Q775" s="464">
        <f>[1]pdc2019!$V775</f>
        <v>0</v>
      </c>
      <c r="R775" s="464">
        <f>[1]pdc2019!$AB775</f>
        <v>0</v>
      </c>
      <c r="S775" s="464">
        <f>[1]pdc2019!$AE775</f>
        <v>0</v>
      </c>
      <c r="T775" s="507">
        <f t="shared" si="68"/>
        <v>0</v>
      </c>
      <c r="U775" s="505" t="str">
        <f t="shared" si="69"/>
        <v/>
      </c>
      <c r="V775" s="507">
        <f t="shared" si="66"/>
        <v>0</v>
      </c>
      <c r="W775" s="505" t="str">
        <f t="shared" si="67"/>
        <v/>
      </c>
      <c r="X775" s="507">
        <f t="shared" si="70"/>
        <v>0</v>
      </c>
      <c r="Y775" s="505" t="str">
        <f t="shared" si="71"/>
        <v/>
      </c>
      <c r="AA775" s="508"/>
      <c r="AB775" s="508"/>
      <c r="AC775" s="508"/>
      <c r="AD775" s="508"/>
      <c r="AE775" s="508"/>
      <c r="AF775" s="508"/>
      <c r="AG775" s="508"/>
      <c r="AH775" s="508"/>
      <c r="AI775" s="508"/>
      <c r="AJ775" s="508"/>
      <c r="AK775" s="508"/>
    </row>
    <row r="776" spans="1:37" ht="31.5">
      <c r="A776" s="438" t="s">
        <v>2482</v>
      </c>
      <c r="B776" s="439" t="s">
        <v>3236</v>
      </c>
      <c r="C776" s="440" t="s">
        <v>3144</v>
      </c>
      <c r="D776" s="440" t="s">
        <v>3140</v>
      </c>
      <c r="E776" s="362" t="s">
        <v>2483</v>
      </c>
      <c r="F776" s="362" t="s">
        <v>5254</v>
      </c>
      <c r="G776" s="363"/>
      <c r="H776" s="363"/>
      <c r="I776" s="414"/>
      <c r="J776" s="364"/>
      <c r="K776" s="365"/>
      <c r="N776" s="464">
        <f>[1]pdc2019!$N776</f>
        <v>0</v>
      </c>
      <c r="O776" s="464">
        <f>[1]pdc2019!$O776</f>
        <v>0</v>
      </c>
      <c r="P776" s="464">
        <f>[1]pdc2019!$P776</f>
        <v>0</v>
      </c>
      <c r="Q776" s="464">
        <f>[1]pdc2019!$V776</f>
        <v>0</v>
      </c>
      <c r="R776" s="464">
        <f>[1]pdc2019!$AB776</f>
        <v>0</v>
      </c>
      <c r="S776" s="464">
        <f>[1]pdc2019!$AE776</f>
        <v>0</v>
      </c>
      <c r="T776" s="507">
        <f t="shared" si="68"/>
        <v>0</v>
      </c>
      <c r="U776" s="505" t="str">
        <f t="shared" si="69"/>
        <v/>
      </c>
      <c r="V776" s="507">
        <f t="shared" si="66"/>
        <v>0</v>
      </c>
      <c r="W776" s="505" t="str">
        <f t="shared" si="67"/>
        <v/>
      </c>
      <c r="X776" s="507">
        <f t="shared" si="70"/>
        <v>0</v>
      </c>
      <c r="Y776" s="505" t="str">
        <f t="shared" si="71"/>
        <v/>
      </c>
      <c r="AA776" s="508"/>
      <c r="AB776" s="508"/>
      <c r="AC776" s="508"/>
      <c r="AD776" s="508"/>
      <c r="AE776" s="508"/>
      <c r="AF776" s="508"/>
      <c r="AG776" s="508"/>
      <c r="AH776" s="508"/>
      <c r="AI776" s="508"/>
      <c r="AJ776" s="508"/>
      <c r="AK776" s="508"/>
    </row>
    <row r="777" spans="1:37" ht="21">
      <c r="A777" s="435" t="s">
        <v>2484</v>
      </c>
      <c r="B777" s="436" t="s">
        <v>3236</v>
      </c>
      <c r="C777" s="437" t="s">
        <v>3144</v>
      </c>
      <c r="D777" s="437" t="s">
        <v>3138</v>
      </c>
      <c r="E777" s="366" t="s">
        <v>2483</v>
      </c>
      <c r="F777" s="366" t="s">
        <v>5255</v>
      </c>
      <c r="G777" s="363" t="s">
        <v>829</v>
      </c>
      <c r="H777" s="363" t="s">
        <v>3323</v>
      </c>
      <c r="I777" s="414" t="s">
        <v>2485</v>
      </c>
      <c r="J777" s="364" t="s">
        <v>2874</v>
      </c>
      <c r="K777" s="365" t="s">
        <v>2875</v>
      </c>
      <c r="L777" s="3" t="s">
        <v>2476</v>
      </c>
      <c r="N777" s="464">
        <f>[1]pdc2019!$N777</f>
        <v>0</v>
      </c>
      <c r="O777" s="464">
        <f>[1]pdc2019!$O777</f>
        <v>0</v>
      </c>
      <c r="P777" s="464">
        <f>[1]pdc2019!$P777</f>
        <v>0</v>
      </c>
      <c r="Q777" s="464">
        <f>[1]pdc2019!$V777</f>
        <v>0</v>
      </c>
      <c r="R777" s="464">
        <f>[1]pdc2019!$AB777</f>
        <v>0</v>
      </c>
      <c r="S777" s="464">
        <f>[1]pdc2019!$AE777</f>
        <v>0</v>
      </c>
      <c r="T777" s="507">
        <f t="shared" si="68"/>
        <v>0</v>
      </c>
      <c r="U777" s="505" t="str">
        <f t="shared" si="69"/>
        <v/>
      </c>
      <c r="V777" s="507">
        <f t="shared" si="66"/>
        <v>0</v>
      </c>
      <c r="W777" s="505" t="str">
        <f t="shared" si="67"/>
        <v/>
      </c>
      <c r="X777" s="507">
        <f t="shared" si="70"/>
        <v>0</v>
      </c>
      <c r="Y777" s="505" t="str">
        <f t="shared" si="71"/>
        <v/>
      </c>
      <c r="AA777" s="508"/>
      <c r="AB777" s="508"/>
      <c r="AC777" s="508"/>
      <c r="AD777" s="508"/>
      <c r="AE777" s="508"/>
      <c r="AF777" s="508"/>
      <c r="AG777" s="508"/>
      <c r="AH777" s="508"/>
      <c r="AI777" s="508"/>
      <c r="AJ777" s="508"/>
      <c r="AK777" s="508"/>
    </row>
    <row r="778" spans="1:37" ht="21">
      <c r="A778" s="438" t="s">
        <v>2486</v>
      </c>
      <c r="B778" s="439" t="s">
        <v>3236</v>
      </c>
      <c r="C778" s="440" t="s">
        <v>3145</v>
      </c>
      <c r="D778" s="440" t="s">
        <v>3140</v>
      </c>
      <c r="E778" s="362" t="s">
        <v>1742</v>
      </c>
      <c r="F778" s="362" t="s">
        <v>1741</v>
      </c>
      <c r="G778" s="363"/>
      <c r="H778" s="363"/>
      <c r="I778" s="414"/>
      <c r="J778" s="364"/>
      <c r="K778" s="365"/>
      <c r="N778" s="464">
        <f>[1]pdc2019!$N778</f>
        <v>0</v>
      </c>
      <c r="O778" s="464">
        <f>[1]pdc2019!$O778</f>
        <v>0</v>
      </c>
      <c r="P778" s="464">
        <f>[1]pdc2019!$P778</f>
        <v>0</v>
      </c>
      <c r="Q778" s="464">
        <f>[1]pdc2019!$V778</f>
        <v>0</v>
      </c>
      <c r="R778" s="464">
        <f>[1]pdc2019!$AB778</f>
        <v>0</v>
      </c>
      <c r="S778" s="464">
        <f>[1]pdc2019!$AE778</f>
        <v>0</v>
      </c>
      <c r="T778" s="507">
        <f t="shared" si="68"/>
        <v>0</v>
      </c>
      <c r="U778" s="505" t="str">
        <f t="shared" si="69"/>
        <v/>
      </c>
      <c r="V778" s="507">
        <f t="shared" si="66"/>
        <v>0</v>
      </c>
      <c r="W778" s="505" t="str">
        <f t="shared" si="67"/>
        <v/>
      </c>
      <c r="X778" s="507">
        <f t="shared" si="70"/>
        <v>0</v>
      </c>
      <c r="Y778" s="505" t="str">
        <f t="shared" si="71"/>
        <v/>
      </c>
      <c r="AA778" s="508"/>
      <c r="AB778" s="508"/>
      <c r="AC778" s="508"/>
      <c r="AD778" s="508"/>
      <c r="AE778" s="508"/>
      <c r="AF778" s="508"/>
      <c r="AG778" s="508"/>
      <c r="AH778" s="508"/>
      <c r="AI778" s="508"/>
      <c r="AJ778" s="508"/>
      <c r="AK778" s="508"/>
    </row>
    <row r="779" spans="1:37" ht="21">
      <c r="A779" s="435" t="s">
        <v>1743</v>
      </c>
      <c r="B779" s="436" t="s">
        <v>3236</v>
      </c>
      <c r="C779" s="437" t="s">
        <v>3145</v>
      </c>
      <c r="D779" s="437" t="s">
        <v>3138</v>
      </c>
      <c r="E779" s="366" t="s">
        <v>1742</v>
      </c>
      <c r="F779" s="366" t="s">
        <v>1741</v>
      </c>
      <c r="G779" s="363" t="s">
        <v>829</v>
      </c>
      <c r="H779" s="363" t="s">
        <v>3323</v>
      </c>
      <c r="I779" s="414" t="s">
        <v>2485</v>
      </c>
      <c r="J779" s="364" t="s">
        <v>2874</v>
      </c>
      <c r="K779" s="365" t="s">
        <v>2875</v>
      </c>
      <c r="L779" s="3" t="s">
        <v>2476</v>
      </c>
      <c r="N779" s="464">
        <f>[1]pdc2019!$N779</f>
        <v>27930.329999999998</v>
      </c>
      <c r="O779" s="464">
        <f>[1]pdc2019!$O779</f>
        <v>36791</v>
      </c>
      <c r="P779" s="464">
        <f>[1]pdc2019!$P779</f>
        <v>6416.2666666666664</v>
      </c>
      <c r="Q779" s="464">
        <f>[1]pdc2019!$V779</f>
        <v>36137</v>
      </c>
      <c r="R779" s="464">
        <f>[1]pdc2019!$AB779</f>
        <v>36137</v>
      </c>
      <c r="S779" s="464">
        <f>[1]pdc2019!$AE779</f>
        <v>36137</v>
      </c>
      <c r="T779" s="507">
        <f t="shared" si="68"/>
        <v>8206.6700000000019</v>
      </c>
      <c r="U779" s="505">
        <f t="shared" si="69"/>
        <v>0.29382646033899357</v>
      </c>
      <c r="V779" s="507">
        <f t="shared" si="66"/>
        <v>-654</v>
      </c>
      <c r="W779" s="505">
        <f t="shared" si="67"/>
        <v>-1.7776086542904513E-2</v>
      </c>
      <c r="X779" s="507">
        <f t="shared" si="70"/>
        <v>29720.733333333334</v>
      </c>
      <c r="Y779" s="505">
        <f t="shared" si="71"/>
        <v>4.632091351149163</v>
      </c>
      <c r="AA779" s="508"/>
      <c r="AB779" s="508"/>
      <c r="AC779" s="508"/>
      <c r="AD779" s="508"/>
      <c r="AE779" s="508"/>
      <c r="AF779" s="508"/>
      <c r="AG779" s="508"/>
      <c r="AH779" s="508"/>
      <c r="AI779" s="508"/>
      <c r="AJ779" s="508"/>
      <c r="AK779" s="508"/>
    </row>
    <row r="780" spans="1:37" ht="21">
      <c r="A780" s="438" t="s">
        <v>1744</v>
      </c>
      <c r="B780" s="439" t="s">
        <v>3236</v>
      </c>
      <c r="C780" s="440" t="s">
        <v>3146</v>
      </c>
      <c r="D780" s="440" t="s">
        <v>3140</v>
      </c>
      <c r="E780" s="367" t="s">
        <v>1746</v>
      </c>
      <c r="F780" s="367" t="s">
        <v>1745</v>
      </c>
      <c r="G780" s="363"/>
      <c r="H780" s="363"/>
      <c r="I780" s="414"/>
      <c r="J780" s="364"/>
      <c r="K780" s="365"/>
      <c r="N780" s="464">
        <f>[1]pdc2019!$N780</f>
        <v>0</v>
      </c>
      <c r="O780" s="464">
        <f>[1]pdc2019!$O780</f>
        <v>0</v>
      </c>
      <c r="P780" s="464">
        <f>[1]pdc2019!$P780</f>
        <v>0</v>
      </c>
      <c r="Q780" s="464">
        <f>[1]pdc2019!$V780</f>
        <v>0</v>
      </c>
      <c r="R780" s="464">
        <f>[1]pdc2019!$AB780</f>
        <v>0</v>
      </c>
      <c r="S780" s="464">
        <f>[1]pdc2019!$AE780</f>
        <v>0</v>
      </c>
      <c r="T780" s="507">
        <f t="shared" si="68"/>
        <v>0</v>
      </c>
      <c r="U780" s="505" t="str">
        <f t="shared" si="69"/>
        <v/>
      </c>
      <c r="V780" s="507">
        <f t="shared" si="66"/>
        <v>0</v>
      </c>
      <c r="W780" s="505" t="str">
        <f t="shared" si="67"/>
        <v/>
      </c>
      <c r="X780" s="507">
        <f t="shared" si="70"/>
        <v>0</v>
      </c>
      <c r="Y780" s="505" t="str">
        <f t="shared" si="71"/>
        <v/>
      </c>
      <c r="AA780" s="508"/>
      <c r="AB780" s="508"/>
      <c r="AC780" s="508"/>
      <c r="AD780" s="508"/>
      <c r="AE780" s="508"/>
      <c r="AF780" s="508"/>
      <c r="AG780" s="508"/>
      <c r="AH780" s="508"/>
      <c r="AI780" s="508"/>
      <c r="AJ780" s="508"/>
      <c r="AK780" s="508"/>
    </row>
    <row r="781" spans="1:37" ht="21">
      <c r="A781" s="435" t="s">
        <v>1747</v>
      </c>
      <c r="B781" s="436" t="s">
        <v>3236</v>
      </c>
      <c r="C781" s="437" t="s">
        <v>3146</v>
      </c>
      <c r="D781" s="437" t="s">
        <v>3138</v>
      </c>
      <c r="E781" s="368" t="s">
        <v>1746</v>
      </c>
      <c r="F781" s="368" t="s">
        <v>1745</v>
      </c>
      <c r="G781" s="363" t="s">
        <v>829</v>
      </c>
      <c r="H781" s="363" t="s">
        <v>3323</v>
      </c>
      <c r="I781" s="414" t="s">
        <v>2485</v>
      </c>
      <c r="J781" s="364" t="s">
        <v>2874</v>
      </c>
      <c r="K781" s="365" t="s">
        <v>2875</v>
      </c>
      <c r="L781" s="3" t="s">
        <v>2476</v>
      </c>
      <c r="N781" s="464">
        <f>[1]pdc2019!$N781</f>
        <v>0</v>
      </c>
      <c r="O781" s="464">
        <f>[1]pdc2019!$O781</f>
        <v>1000</v>
      </c>
      <c r="P781" s="464">
        <f>[1]pdc2019!$P781</f>
        <v>0</v>
      </c>
      <c r="Q781" s="464">
        <f>[1]pdc2019!$V781</f>
        <v>1000</v>
      </c>
      <c r="R781" s="464">
        <f>[1]pdc2019!$AB781</f>
        <v>1000</v>
      </c>
      <c r="S781" s="464">
        <f>[1]pdc2019!$AE781</f>
        <v>1000</v>
      </c>
      <c r="T781" s="507">
        <f t="shared" si="68"/>
        <v>1000</v>
      </c>
      <c r="U781" s="505" t="str">
        <f t="shared" si="69"/>
        <v/>
      </c>
      <c r="V781" s="507">
        <f t="shared" si="66"/>
        <v>0</v>
      </c>
      <c r="W781" s="505">
        <f t="shared" si="67"/>
        <v>0</v>
      </c>
      <c r="X781" s="507">
        <f t="shared" si="70"/>
        <v>1000</v>
      </c>
      <c r="Y781" s="505" t="str">
        <f t="shared" si="71"/>
        <v/>
      </c>
      <c r="AA781" s="508"/>
      <c r="AB781" s="508"/>
      <c r="AC781" s="508"/>
      <c r="AD781" s="508"/>
      <c r="AE781" s="508"/>
      <c r="AF781" s="508"/>
      <c r="AG781" s="508"/>
      <c r="AH781" s="508"/>
      <c r="AI781" s="508"/>
      <c r="AJ781" s="508"/>
      <c r="AK781" s="508"/>
    </row>
    <row r="782" spans="1:37" ht="21">
      <c r="A782" s="438" t="s">
        <v>1748</v>
      </c>
      <c r="B782" s="439" t="s">
        <v>3236</v>
      </c>
      <c r="C782" s="440" t="s">
        <v>2117</v>
      </c>
      <c r="D782" s="440" t="s">
        <v>3140</v>
      </c>
      <c r="E782" s="367" t="s">
        <v>1751</v>
      </c>
      <c r="F782" s="367" t="s">
        <v>1749</v>
      </c>
      <c r="G782" s="363"/>
      <c r="H782" s="363"/>
      <c r="I782" s="414"/>
      <c r="J782" s="364"/>
      <c r="K782" s="365"/>
      <c r="N782" s="464">
        <f>[1]pdc2019!$N782</f>
        <v>0</v>
      </c>
      <c r="O782" s="464">
        <f>[1]pdc2019!$O782</f>
        <v>0</v>
      </c>
      <c r="P782" s="464">
        <f>[1]pdc2019!$P782</f>
        <v>0</v>
      </c>
      <c r="Q782" s="464">
        <f>[1]pdc2019!$V782</f>
        <v>0</v>
      </c>
      <c r="R782" s="464">
        <f>[1]pdc2019!$AB782</f>
        <v>0</v>
      </c>
      <c r="S782" s="464">
        <f>[1]pdc2019!$AE782</f>
        <v>0</v>
      </c>
      <c r="T782" s="507">
        <f t="shared" si="68"/>
        <v>0</v>
      </c>
      <c r="U782" s="505" t="str">
        <f t="shared" si="69"/>
        <v/>
      </c>
      <c r="V782" s="507">
        <f t="shared" si="66"/>
        <v>0</v>
      </c>
      <c r="W782" s="505" t="str">
        <f t="shared" si="67"/>
        <v/>
      </c>
      <c r="X782" s="507">
        <f t="shared" si="70"/>
        <v>0</v>
      </c>
      <c r="Y782" s="505" t="str">
        <f t="shared" si="71"/>
        <v/>
      </c>
      <c r="AA782" s="508"/>
      <c r="AB782" s="508"/>
      <c r="AC782" s="508"/>
      <c r="AD782" s="508"/>
      <c r="AE782" s="508"/>
      <c r="AF782" s="508"/>
      <c r="AG782" s="508"/>
      <c r="AH782" s="508"/>
      <c r="AI782" s="508"/>
      <c r="AJ782" s="508"/>
      <c r="AK782" s="508"/>
    </row>
    <row r="783" spans="1:37" ht="21">
      <c r="A783" s="435" t="s">
        <v>1750</v>
      </c>
      <c r="B783" s="436" t="s">
        <v>3236</v>
      </c>
      <c r="C783" s="437" t="s">
        <v>2117</v>
      </c>
      <c r="D783" s="437" t="s">
        <v>3138</v>
      </c>
      <c r="E783" s="368" t="s">
        <v>1751</v>
      </c>
      <c r="F783" s="368" t="s">
        <v>1749</v>
      </c>
      <c r="G783" s="363" t="s">
        <v>833</v>
      </c>
      <c r="H783" s="363" t="s">
        <v>3324</v>
      </c>
      <c r="I783" s="414" t="s">
        <v>1752</v>
      </c>
      <c r="J783" s="364" t="s">
        <v>2874</v>
      </c>
      <c r="K783" s="365" t="s">
        <v>2875</v>
      </c>
      <c r="L783" s="3" t="s">
        <v>2476</v>
      </c>
      <c r="N783" s="464">
        <f>[1]pdc2019!$N783</f>
        <v>8084.51</v>
      </c>
      <c r="O783" s="464">
        <f>[1]pdc2019!$O783</f>
        <v>1000</v>
      </c>
      <c r="P783" s="464">
        <f>[1]pdc2019!$P783</f>
        <v>0</v>
      </c>
      <c r="Q783" s="464">
        <f>[1]pdc2019!$V783</f>
        <v>1000</v>
      </c>
      <c r="R783" s="464">
        <f>[1]pdc2019!$AB783</f>
        <v>1000</v>
      </c>
      <c r="S783" s="464">
        <f>[1]pdc2019!$AE783</f>
        <v>1000</v>
      </c>
      <c r="T783" s="507">
        <f t="shared" si="68"/>
        <v>-7084.51</v>
      </c>
      <c r="U783" s="505">
        <f t="shared" si="69"/>
        <v>-0.87630666546271818</v>
      </c>
      <c r="V783" s="507">
        <f t="shared" si="66"/>
        <v>0</v>
      </c>
      <c r="W783" s="505">
        <f t="shared" si="67"/>
        <v>0</v>
      </c>
      <c r="X783" s="507">
        <f t="shared" si="70"/>
        <v>1000</v>
      </c>
      <c r="Y783" s="505" t="str">
        <f t="shared" si="71"/>
        <v/>
      </c>
      <c r="AA783" s="508"/>
      <c r="AB783" s="508"/>
      <c r="AC783" s="508"/>
      <c r="AD783" s="508"/>
      <c r="AE783" s="508"/>
      <c r="AF783" s="508"/>
      <c r="AG783" s="508"/>
      <c r="AH783" s="508"/>
      <c r="AI783" s="508"/>
      <c r="AJ783" s="508"/>
      <c r="AK783" s="508"/>
    </row>
    <row r="784" spans="1:37" ht="21">
      <c r="A784" s="399" t="s">
        <v>1753</v>
      </c>
      <c r="B784" s="400" t="s">
        <v>1754</v>
      </c>
      <c r="C784" s="401" t="s">
        <v>3139</v>
      </c>
      <c r="D784" s="401" t="s">
        <v>3140</v>
      </c>
      <c r="E784" s="358" t="s">
        <v>3325</v>
      </c>
      <c r="F784" s="358" t="s">
        <v>1755</v>
      </c>
      <c r="G784" s="359"/>
      <c r="H784" s="359"/>
      <c r="I784" s="402"/>
      <c r="J784" s="360"/>
      <c r="K784" s="361"/>
      <c r="L784" s="403"/>
      <c r="N784" s="464">
        <f>[1]pdc2019!$N784</f>
        <v>0</v>
      </c>
      <c r="O784" s="464">
        <f>[1]pdc2019!$O784</f>
        <v>0</v>
      </c>
      <c r="P784" s="464">
        <f>[1]pdc2019!$P784</f>
        <v>0</v>
      </c>
      <c r="Q784" s="464">
        <f>[1]pdc2019!$V784</f>
        <v>0</v>
      </c>
      <c r="R784" s="464">
        <f>[1]pdc2019!$AB784</f>
        <v>0</v>
      </c>
      <c r="S784" s="464">
        <f>[1]pdc2019!$AE784</f>
        <v>0</v>
      </c>
      <c r="T784" s="507">
        <f t="shared" si="68"/>
        <v>0</v>
      </c>
      <c r="U784" s="505" t="str">
        <f t="shared" si="69"/>
        <v/>
      </c>
      <c r="V784" s="507">
        <f t="shared" si="66"/>
        <v>0</v>
      </c>
      <c r="W784" s="505" t="str">
        <f t="shared" si="67"/>
        <v/>
      </c>
      <c r="X784" s="507">
        <f t="shared" si="70"/>
        <v>0</v>
      </c>
      <c r="Y784" s="505" t="str">
        <f t="shared" si="71"/>
        <v/>
      </c>
      <c r="AA784" s="508"/>
      <c r="AB784" s="508"/>
      <c r="AC784" s="508"/>
      <c r="AD784" s="508"/>
      <c r="AE784" s="508"/>
      <c r="AF784" s="508"/>
      <c r="AG784" s="508"/>
      <c r="AH784" s="508"/>
      <c r="AI784" s="508"/>
      <c r="AJ784" s="508"/>
      <c r="AK784" s="508"/>
    </row>
    <row r="785" spans="1:37" ht="21">
      <c r="A785" s="438" t="s">
        <v>1757</v>
      </c>
      <c r="B785" s="439" t="s">
        <v>1754</v>
      </c>
      <c r="C785" s="440" t="s">
        <v>3141</v>
      </c>
      <c r="D785" s="440" t="s">
        <v>3140</v>
      </c>
      <c r="E785" s="362" t="s">
        <v>1756</v>
      </c>
      <c r="F785" s="362" t="s">
        <v>1755</v>
      </c>
      <c r="G785" s="363"/>
      <c r="H785" s="363"/>
      <c r="I785" s="414"/>
      <c r="J785" s="364"/>
      <c r="K785" s="365"/>
      <c r="N785" s="464">
        <f>[1]pdc2019!$N785</f>
        <v>0</v>
      </c>
      <c r="O785" s="464">
        <f>[1]pdc2019!$O785</f>
        <v>0</v>
      </c>
      <c r="P785" s="464">
        <f>[1]pdc2019!$P785</f>
        <v>0</v>
      </c>
      <c r="Q785" s="464">
        <f>[1]pdc2019!$V785</f>
        <v>0</v>
      </c>
      <c r="R785" s="464">
        <f>[1]pdc2019!$AB785</f>
        <v>0</v>
      </c>
      <c r="S785" s="464">
        <f>[1]pdc2019!$AE785</f>
        <v>0</v>
      </c>
      <c r="T785" s="507">
        <f t="shared" si="68"/>
        <v>0</v>
      </c>
      <c r="U785" s="505" t="str">
        <f t="shared" si="69"/>
        <v/>
      </c>
      <c r="V785" s="507">
        <f t="shared" si="66"/>
        <v>0</v>
      </c>
      <c r="W785" s="505" t="str">
        <f t="shared" si="67"/>
        <v/>
      </c>
      <c r="X785" s="507">
        <f t="shared" si="70"/>
        <v>0</v>
      </c>
      <c r="Y785" s="505" t="str">
        <f t="shared" si="71"/>
        <v/>
      </c>
      <c r="AA785" s="508"/>
      <c r="AB785" s="508"/>
      <c r="AC785" s="508"/>
      <c r="AD785" s="508"/>
      <c r="AE785" s="508"/>
      <c r="AF785" s="508"/>
      <c r="AG785" s="508"/>
      <c r="AH785" s="508"/>
      <c r="AI785" s="508"/>
      <c r="AJ785" s="508"/>
      <c r="AK785" s="508"/>
    </row>
    <row r="786" spans="1:37" ht="31.5">
      <c r="A786" s="435" t="s">
        <v>3326</v>
      </c>
      <c r="B786" s="436" t="s">
        <v>1754</v>
      </c>
      <c r="C786" s="437" t="s">
        <v>3141</v>
      </c>
      <c r="D786" s="437" t="s">
        <v>2794</v>
      </c>
      <c r="E786" s="366" t="s">
        <v>4349</v>
      </c>
      <c r="F786" s="366" t="s">
        <v>4350</v>
      </c>
      <c r="G786" s="363" t="s">
        <v>234</v>
      </c>
      <c r="H786" s="363" t="s">
        <v>3327</v>
      </c>
      <c r="I786" s="414" t="s">
        <v>3328</v>
      </c>
      <c r="J786" s="364" t="s">
        <v>1761</v>
      </c>
      <c r="K786" s="365" t="s">
        <v>1765</v>
      </c>
      <c r="L786" s="3" t="s">
        <v>1760</v>
      </c>
      <c r="N786" s="464">
        <f>[1]pdc2019!$N786</f>
        <v>0</v>
      </c>
      <c r="O786" s="464">
        <f>[1]pdc2019!$O786</f>
        <v>0</v>
      </c>
      <c r="P786" s="464">
        <f>[1]pdc2019!$P786</f>
        <v>0</v>
      </c>
      <c r="Q786" s="464">
        <f>[1]pdc2019!$V786</f>
        <v>0</v>
      </c>
      <c r="R786" s="464">
        <f>[1]pdc2019!$AB786</f>
        <v>0</v>
      </c>
      <c r="S786" s="464">
        <f>[1]pdc2019!$AE786</f>
        <v>0</v>
      </c>
      <c r="T786" s="507">
        <f t="shared" si="68"/>
        <v>0</v>
      </c>
      <c r="U786" s="505" t="str">
        <f t="shared" si="69"/>
        <v/>
      </c>
      <c r="V786" s="507">
        <f t="shared" si="66"/>
        <v>0</v>
      </c>
      <c r="W786" s="505" t="str">
        <f t="shared" si="67"/>
        <v/>
      </c>
      <c r="X786" s="507">
        <f t="shared" si="70"/>
        <v>0</v>
      </c>
      <c r="Y786" s="505" t="str">
        <f t="shared" si="71"/>
        <v/>
      </c>
      <c r="AA786" s="508"/>
      <c r="AB786" s="508"/>
      <c r="AC786" s="508"/>
      <c r="AD786" s="508"/>
      <c r="AE786" s="508"/>
      <c r="AF786" s="508"/>
      <c r="AG786" s="508"/>
      <c r="AH786" s="508"/>
      <c r="AI786" s="508"/>
      <c r="AJ786" s="508"/>
      <c r="AK786" s="508"/>
    </row>
    <row r="787" spans="1:37" ht="31.5">
      <c r="A787" s="435" t="s">
        <v>3329</v>
      </c>
      <c r="B787" s="436" t="s">
        <v>1754</v>
      </c>
      <c r="C787" s="437" t="s">
        <v>3141</v>
      </c>
      <c r="D787" s="437" t="s">
        <v>1364</v>
      </c>
      <c r="E787" s="366" t="s">
        <v>3330</v>
      </c>
      <c r="F787" s="366" t="s">
        <v>3331</v>
      </c>
      <c r="G787" s="363" t="s">
        <v>238</v>
      </c>
      <c r="H787" s="363" t="s">
        <v>3332</v>
      </c>
      <c r="I787" s="414" t="s">
        <v>3333</v>
      </c>
      <c r="J787" s="364" t="s">
        <v>1761</v>
      </c>
      <c r="K787" s="365" t="s">
        <v>1765</v>
      </c>
      <c r="L787" s="3" t="s">
        <v>1760</v>
      </c>
      <c r="N787" s="464">
        <f>[1]pdc2019!$N787</f>
        <v>6096317</v>
      </c>
      <c r="O787" s="464">
        <f>[1]pdc2019!$O787</f>
        <v>0</v>
      </c>
      <c r="P787" s="464">
        <f>[1]pdc2019!$P787</f>
        <v>5000533.6933333334</v>
      </c>
      <c r="Q787" s="464">
        <f>[1]pdc2019!$V787</f>
        <v>0</v>
      </c>
      <c r="R787" s="464">
        <f>[1]pdc2019!$AB787</f>
        <v>0</v>
      </c>
      <c r="S787" s="464">
        <f>[1]pdc2019!$AE787</f>
        <v>0</v>
      </c>
      <c r="T787" s="507">
        <f t="shared" si="68"/>
        <v>-6096317</v>
      </c>
      <c r="U787" s="505">
        <f t="shared" si="69"/>
        <v>-1</v>
      </c>
      <c r="V787" s="507">
        <f t="shared" si="66"/>
        <v>0</v>
      </c>
      <c r="W787" s="505" t="str">
        <f t="shared" si="67"/>
        <v/>
      </c>
      <c r="X787" s="507">
        <f t="shared" si="70"/>
        <v>-5000533.6933333334</v>
      </c>
      <c r="Y787" s="505">
        <f t="shared" si="71"/>
        <v>-1</v>
      </c>
      <c r="AA787" s="508"/>
      <c r="AB787" s="508"/>
      <c r="AC787" s="508"/>
      <c r="AD787" s="508"/>
      <c r="AE787" s="508"/>
      <c r="AF787" s="508"/>
      <c r="AG787" s="508"/>
      <c r="AH787" s="508"/>
      <c r="AI787" s="508"/>
      <c r="AJ787" s="508"/>
      <c r="AK787" s="508"/>
    </row>
    <row r="788" spans="1:37" ht="21">
      <c r="A788" s="435" t="s">
        <v>3334</v>
      </c>
      <c r="B788" s="436" t="s">
        <v>1754</v>
      </c>
      <c r="C788" s="437" t="s">
        <v>3141</v>
      </c>
      <c r="D788" s="437" t="s">
        <v>1365</v>
      </c>
      <c r="E788" s="366" t="s">
        <v>3335</v>
      </c>
      <c r="F788" s="366" t="s">
        <v>3336</v>
      </c>
      <c r="G788" s="363" t="s">
        <v>240</v>
      </c>
      <c r="H788" s="363" t="s">
        <v>3337</v>
      </c>
      <c r="I788" s="414" t="s">
        <v>3338</v>
      </c>
      <c r="J788" s="364" t="s">
        <v>1761</v>
      </c>
      <c r="K788" s="365" t="s">
        <v>1765</v>
      </c>
      <c r="L788" s="3" t="s">
        <v>1760</v>
      </c>
      <c r="N788" s="464">
        <f>[1]pdc2019!$N788</f>
        <v>740179.87</v>
      </c>
      <c r="O788" s="464">
        <f>[1]pdc2019!$O788</f>
        <v>0</v>
      </c>
      <c r="P788" s="464">
        <f>[1]pdc2019!$P788</f>
        <v>5025892.1866666665</v>
      </c>
      <c r="Q788" s="464">
        <f>[1]pdc2019!$V788</f>
        <v>0</v>
      </c>
      <c r="R788" s="464">
        <f>[1]pdc2019!$AB788</f>
        <v>0</v>
      </c>
      <c r="S788" s="464">
        <f>[1]pdc2019!$AE788</f>
        <v>0</v>
      </c>
      <c r="T788" s="507">
        <f t="shared" si="68"/>
        <v>-740179.87</v>
      </c>
      <c r="U788" s="505">
        <f t="shared" si="69"/>
        <v>-1</v>
      </c>
      <c r="V788" s="507">
        <f t="shared" si="66"/>
        <v>0</v>
      </c>
      <c r="W788" s="505" t="str">
        <f t="shared" si="67"/>
        <v/>
      </c>
      <c r="X788" s="507">
        <f t="shared" si="70"/>
        <v>-5025892.1866666665</v>
      </c>
      <c r="Y788" s="505">
        <f t="shared" si="71"/>
        <v>-1</v>
      </c>
      <c r="AA788" s="508"/>
      <c r="AB788" s="508"/>
      <c r="AC788" s="508"/>
      <c r="AD788" s="508"/>
      <c r="AE788" s="508"/>
      <c r="AF788" s="508"/>
      <c r="AG788" s="508"/>
      <c r="AH788" s="508"/>
      <c r="AI788" s="508"/>
      <c r="AJ788" s="508"/>
      <c r="AK788" s="508"/>
    </row>
    <row r="789" spans="1:37" ht="21">
      <c r="A789" s="435" t="s">
        <v>3339</v>
      </c>
      <c r="B789" s="436" t="s">
        <v>1754</v>
      </c>
      <c r="C789" s="437" t="s">
        <v>3141</v>
      </c>
      <c r="D789" s="437" t="s">
        <v>2445</v>
      </c>
      <c r="E789" s="366" t="s">
        <v>3340</v>
      </c>
      <c r="F789" s="366" t="s">
        <v>3341</v>
      </c>
      <c r="G789" s="363" t="s">
        <v>242</v>
      </c>
      <c r="H789" s="363" t="s">
        <v>3342</v>
      </c>
      <c r="I789" s="414" t="s">
        <v>3343</v>
      </c>
      <c r="J789" s="364" t="s">
        <v>1761</v>
      </c>
      <c r="K789" s="365" t="s">
        <v>1765</v>
      </c>
      <c r="L789" s="3" t="s">
        <v>1760</v>
      </c>
      <c r="N789" s="464">
        <f>[1]pdc2019!$N789</f>
        <v>13008156.9</v>
      </c>
      <c r="O789" s="464">
        <f>[1]pdc2019!$O789</f>
        <v>0</v>
      </c>
      <c r="P789" s="464">
        <f>[1]pdc2019!$P789</f>
        <v>14486447.573333332</v>
      </c>
      <c r="Q789" s="464">
        <f>[1]pdc2019!$V789</f>
        <v>0</v>
      </c>
      <c r="R789" s="464">
        <f>[1]pdc2019!$AB789</f>
        <v>0</v>
      </c>
      <c r="S789" s="464">
        <f>[1]pdc2019!$AE789</f>
        <v>0</v>
      </c>
      <c r="T789" s="507">
        <f t="shared" si="68"/>
        <v>-13008156.9</v>
      </c>
      <c r="U789" s="505">
        <f t="shared" si="69"/>
        <v>-1</v>
      </c>
      <c r="V789" s="507">
        <f t="shared" si="66"/>
        <v>0</v>
      </c>
      <c r="W789" s="505" t="str">
        <f t="shared" si="67"/>
        <v/>
      </c>
      <c r="X789" s="507">
        <f t="shared" si="70"/>
        <v>-14486447.573333332</v>
      </c>
      <c r="Y789" s="505">
        <f t="shared" si="71"/>
        <v>-1</v>
      </c>
      <c r="AA789" s="508"/>
      <c r="AB789" s="508"/>
      <c r="AC789" s="508"/>
      <c r="AD789" s="508"/>
      <c r="AE789" s="508"/>
      <c r="AF789" s="508"/>
      <c r="AG789" s="508"/>
      <c r="AH789" s="508"/>
      <c r="AI789" s="508"/>
      <c r="AJ789" s="508"/>
      <c r="AK789" s="508"/>
    </row>
    <row r="790" spans="1:37" ht="31.5">
      <c r="A790" s="435" t="s">
        <v>3344</v>
      </c>
      <c r="B790" s="436" t="s">
        <v>1754</v>
      </c>
      <c r="C790" s="437" t="s">
        <v>3141</v>
      </c>
      <c r="D790" s="437" t="s">
        <v>2116</v>
      </c>
      <c r="E790" s="366" t="s">
        <v>3345</v>
      </c>
      <c r="F790" s="366" t="s">
        <v>3346</v>
      </c>
      <c r="G790" s="363" t="s">
        <v>244</v>
      </c>
      <c r="H790" s="363" t="s">
        <v>3347</v>
      </c>
      <c r="I790" s="414" t="s">
        <v>3348</v>
      </c>
      <c r="J790" s="364" t="s">
        <v>1761</v>
      </c>
      <c r="K790" s="365" t="s">
        <v>1765</v>
      </c>
      <c r="L790" s="3" t="s">
        <v>1760</v>
      </c>
      <c r="N790" s="464">
        <f>[1]pdc2019!$N790</f>
        <v>37298.19</v>
      </c>
      <c r="O790" s="464">
        <f>[1]pdc2019!$O790</f>
        <v>0</v>
      </c>
      <c r="P790" s="464">
        <f>[1]pdc2019!$P790</f>
        <v>30914.399999999998</v>
      </c>
      <c r="Q790" s="464">
        <f>[1]pdc2019!$V790</f>
        <v>0</v>
      </c>
      <c r="R790" s="464">
        <f>[1]pdc2019!$AB790</f>
        <v>0</v>
      </c>
      <c r="S790" s="464">
        <f>[1]pdc2019!$AE790</f>
        <v>0</v>
      </c>
      <c r="T790" s="507">
        <f t="shared" si="68"/>
        <v>-37298.19</v>
      </c>
      <c r="U790" s="505">
        <f t="shared" si="69"/>
        <v>-1</v>
      </c>
      <c r="V790" s="507">
        <f t="shared" ref="V790:V853" si="72">IF(O790="","",Q790-O790)</f>
        <v>0</v>
      </c>
      <c r="W790" s="505" t="str">
        <f t="shared" ref="W790:W853" si="73">IF(O790=0,"",V790/O790)</f>
        <v/>
      </c>
      <c r="X790" s="507">
        <f t="shared" si="70"/>
        <v>-30914.399999999998</v>
      </c>
      <c r="Y790" s="505">
        <f t="shared" si="71"/>
        <v>-1</v>
      </c>
      <c r="AA790" s="508"/>
      <c r="AB790" s="508"/>
      <c r="AC790" s="508"/>
      <c r="AD790" s="508"/>
      <c r="AE790" s="508"/>
      <c r="AF790" s="508"/>
      <c r="AG790" s="508"/>
      <c r="AH790" s="508"/>
      <c r="AI790" s="508"/>
      <c r="AJ790" s="508"/>
      <c r="AK790" s="508"/>
    </row>
    <row r="791" spans="1:37" ht="31.5">
      <c r="A791" s="435" t="s">
        <v>3349</v>
      </c>
      <c r="B791" s="436" t="s">
        <v>1754</v>
      </c>
      <c r="C791" s="437" t="s">
        <v>3141</v>
      </c>
      <c r="D791" s="437" t="s">
        <v>2446</v>
      </c>
      <c r="E791" s="366" t="s">
        <v>3350</v>
      </c>
      <c r="F791" s="366" t="s">
        <v>3351</v>
      </c>
      <c r="G791" s="363" t="s">
        <v>246</v>
      </c>
      <c r="H791" s="363" t="s">
        <v>3352</v>
      </c>
      <c r="I791" s="414" t="s">
        <v>3353</v>
      </c>
      <c r="J791" s="364" t="s">
        <v>1761</v>
      </c>
      <c r="K791" s="365" t="s">
        <v>1765</v>
      </c>
      <c r="L791" s="3" t="s">
        <v>1760</v>
      </c>
      <c r="N791" s="464">
        <f>[1]pdc2019!$N791</f>
        <v>129175.03</v>
      </c>
      <c r="O791" s="464">
        <f>[1]pdc2019!$O791</f>
        <v>0</v>
      </c>
      <c r="P791" s="464">
        <f>[1]pdc2019!$P791</f>
        <v>96953.466666666674</v>
      </c>
      <c r="Q791" s="464">
        <f>[1]pdc2019!$V791</f>
        <v>0</v>
      </c>
      <c r="R791" s="464">
        <f>[1]pdc2019!$AB791</f>
        <v>0</v>
      </c>
      <c r="S791" s="464">
        <f>[1]pdc2019!$AE791</f>
        <v>0</v>
      </c>
      <c r="T791" s="507">
        <f t="shared" si="68"/>
        <v>-129175.03</v>
      </c>
      <c r="U791" s="505">
        <f t="shared" si="69"/>
        <v>-1</v>
      </c>
      <c r="V791" s="507">
        <f t="shared" si="72"/>
        <v>0</v>
      </c>
      <c r="W791" s="505" t="str">
        <f t="shared" si="73"/>
        <v/>
      </c>
      <c r="X791" s="507">
        <f t="shared" si="70"/>
        <v>-96953.466666666674</v>
      </c>
      <c r="Y791" s="505">
        <f t="shared" si="71"/>
        <v>-1</v>
      </c>
      <c r="AA791" s="508"/>
      <c r="AB791" s="508"/>
      <c r="AC791" s="508"/>
      <c r="AD791" s="508"/>
      <c r="AE791" s="508"/>
      <c r="AF791" s="508"/>
      <c r="AG791" s="508"/>
      <c r="AH791" s="508"/>
      <c r="AI791" s="508"/>
      <c r="AJ791" s="508"/>
      <c r="AK791" s="508"/>
    </row>
    <row r="792" spans="1:37" ht="42">
      <c r="A792" s="435" t="s">
        <v>3354</v>
      </c>
      <c r="B792" s="436" t="s">
        <v>1754</v>
      </c>
      <c r="C792" s="437" t="s">
        <v>3141</v>
      </c>
      <c r="D792" s="437" t="s">
        <v>2448</v>
      </c>
      <c r="E792" s="366" t="s">
        <v>3355</v>
      </c>
      <c r="F792" s="366" t="s">
        <v>5469</v>
      </c>
      <c r="G792" s="363" t="s">
        <v>248</v>
      </c>
      <c r="H792" s="363" t="s">
        <v>3356</v>
      </c>
      <c r="I792" s="414" t="s">
        <v>3357</v>
      </c>
      <c r="J792" s="364" t="s">
        <v>1761</v>
      </c>
      <c r="K792" s="365" t="s">
        <v>1765</v>
      </c>
      <c r="L792" s="3" t="s">
        <v>1760</v>
      </c>
      <c r="N792" s="464">
        <f>[1]pdc2019!$N792</f>
        <v>122705.97</v>
      </c>
      <c r="O792" s="464">
        <f>[1]pdc2019!$O792</f>
        <v>0</v>
      </c>
      <c r="P792" s="464">
        <f>[1]pdc2019!$P792</f>
        <v>156699.94666666668</v>
      </c>
      <c r="Q792" s="464">
        <f>[1]pdc2019!$V792</f>
        <v>0</v>
      </c>
      <c r="R792" s="464">
        <f>[1]pdc2019!$AB792</f>
        <v>0</v>
      </c>
      <c r="S792" s="464">
        <f>[1]pdc2019!$AE792</f>
        <v>0</v>
      </c>
      <c r="T792" s="507">
        <f t="shared" si="68"/>
        <v>-122705.97</v>
      </c>
      <c r="U792" s="505">
        <f t="shared" si="69"/>
        <v>-1</v>
      </c>
      <c r="V792" s="507">
        <f t="shared" si="72"/>
        <v>0</v>
      </c>
      <c r="W792" s="505" t="str">
        <f t="shared" si="73"/>
        <v/>
      </c>
      <c r="X792" s="507">
        <f t="shared" si="70"/>
        <v>-156699.94666666668</v>
      </c>
      <c r="Y792" s="505">
        <f t="shared" si="71"/>
        <v>-1</v>
      </c>
      <c r="AA792" s="508"/>
      <c r="AB792" s="508"/>
      <c r="AC792" s="508"/>
      <c r="AD792" s="508"/>
      <c r="AE792" s="508"/>
      <c r="AF792" s="508"/>
      <c r="AG792" s="508"/>
      <c r="AH792" s="508"/>
      <c r="AI792" s="508"/>
      <c r="AJ792" s="508"/>
      <c r="AK792" s="508"/>
    </row>
    <row r="793" spans="1:37" ht="31.5">
      <c r="A793" s="435" t="s">
        <v>3358</v>
      </c>
      <c r="B793" s="436" t="s">
        <v>1754</v>
      </c>
      <c r="C793" s="437" t="s">
        <v>3141</v>
      </c>
      <c r="D793" s="437" t="s">
        <v>2450</v>
      </c>
      <c r="E793" s="366" t="s">
        <v>3359</v>
      </c>
      <c r="F793" s="366" t="s">
        <v>3360</v>
      </c>
      <c r="G793" s="363" t="s">
        <v>250</v>
      </c>
      <c r="H793" s="363" t="s">
        <v>3361</v>
      </c>
      <c r="I793" s="414" t="s">
        <v>3362</v>
      </c>
      <c r="J793" s="364" t="s">
        <v>1761</v>
      </c>
      <c r="K793" s="365" t="s">
        <v>1765</v>
      </c>
      <c r="L793" s="3" t="s">
        <v>1760</v>
      </c>
      <c r="N793" s="464">
        <f>[1]pdc2019!$N793</f>
        <v>6660440.4899999993</v>
      </c>
      <c r="O793" s="464">
        <f>[1]pdc2019!$O793</f>
        <v>0</v>
      </c>
      <c r="P793" s="464">
        <f>[1]pdc2019!$P793</f>
        <v>7811959.6400000006</v>
      </c>
      <c r="Q793" s="464">
        <f>[1]pdc2019!$V793</f>
        <v>0</v>
      </c>
      <c r="R793" s="464">
        <f>[1]pdc2019!$AB793</f>
        <v>0</v>
      </c>
      <c r="S793" s="464">
        <f>[1]pdc2019!$AE793</f>
        <v>0</v>
      </c>
      <c r="T793" s="507">
        <f t="shared" si="68"/>
        <v>-6660440.4899999993</v>
      </c>
      <c r="U793" s="505">
        <f t="shared" si="69"/>
        <v>-1</v>
      </c>
      <c r="V793" s="507">
        <f t="shared" si="72"/>
        <v>0</v>
      </c>
      <c r="W793" s="505" t="str">
        <f t="shared" si="73"/>
        <v/>
      </c>
      <c r="X793" s="507">
        <f t="shared" si="70"/>
        <v>-7811959.6400000006</v>
      </c>
      <c r="Y793" s="505">
        <f t="shared" si="71"/>
        <v>-1</v>
      </c>
      <c r="AA793" s="508"/>
      <c r="AB793" s="508"/>
      <c r="AC793" s="508"/>
      <c r="AD793" s="508"/>
      <c r="AE793" s="508"/>
      <c r="AF793" s="508"/>
      <c r="AG793" s="508"/>
      <c r="AH793" s="508"/>
      <c r="AI793" s="508"/>
      <c r="AJ793" s="508"/>
      <c r="AK793" s="508"/>
    </row>
    <row r="794" spans="1:37" ht="21">
      <c r="A794" s="435" t="s">
        <v>3363</v>
      </c>
      <c r="B794" s="436" t="s">
        <v>1754</v>
      </c>
      <c r="C794" s="437" t="s">
        <v>3141</v>
      </c>
      <c r="D794" s="437" t="s">
        <v>3364</v>
      </c>
      <c r="E794" s="366" t="s">
        <v>4312</v>
      </c>
      <c r="F794" s="366" t="s">
        <v>4544</v>
      </c>
      <c r="G794" s="363" t="s">
        <v>252</v>
      </c>
      <c r="H794" s="363" t="s">
        <v>1758</v>
      </c>
      <c r="I794" s="414" t="s">
        <v>1759</v>
      </c>
      <c r="J794" s="364" t="s">
        <v>1761</v>
      </c>
      <c r="K794" s="365" t="s">
        <v>1765</v>
      </c>
      <c r="L794" s="3" t="s">
        <v>1760</v>
      </c>
      <c r="N794" s="464">
        <f>[1]pdc2019!$N794</f>
        <v>6276600.9299999997</v>
      </c>
      <c r="O794" s="464">
        <f>[1]pdc2019!$O794</f>
        <v>0</v>
      </c>
      <c r="P794" s="464">
        <f>[1]pdc2019!$P794</f>
        <v>2081811.3066666666</v>
      </c>
      <c r="Q794" s="464">
        <f>[1]pdc2019!$V794</f>
        <v>0</v>
      </c>
      <c r="R794" s="464">
        <f>[1]pdc2019!$AB794</f>
        <v>0</v>
      </c>
      <c r="S794" s="464">
        <f>[1]pdc2019!$AE794</f>
        <v>0</v>
      </c>
      <c r="T794" s="507">
        <f t="shared" si="68"/>
        <v>-6276600.9299999997</v>
      </c>
      <c r="U794" s="505">
        <f t="shared" si="69"/>
        <v>-1</v>
      </c>
      <c r="V794" s="507">
        <f t="shared" si="72"/>
        <v>0</v>
      </c>
      <c r="W794" s="505" t="str">
        <f t="shared" si="73"/>
        <v/>
      </c>
      <c r="X794" s="507">
        <f t="shared" si="70"/>
        <v>-2081811.3066666666</v>
      </c>
      <c r="Y794" s="505">
        <f t="shared" si="71"/>
        <v>-1</v>
      </c>
      <c r="AA794" s="508"/>
      <c r="AB794" s="508"/>
      <c r="AC794" s="508"/>
      <c r="AD794" s="508"/>
      <c r="AE794" s="508"/>
      <c r="AF794" s="508"/>
      <c r="AG794" s="508"/>
      <c r="AH794" s="508"/>
      <c r="AI794" s="508"/>
      <c r="AJ794" s="508"/>
      <c r="AK794" s="508"/>
    </row>
    <row r="795" spans="1:37" ht="21">
      <c r="A795" s="435" t="s">
        <v>1762</v>
      </c>
      <c r="B795" s="436" t="s">
        <v>1754</v>
      </c>
      <c r="C795" s="437" t="s">
        <v>3141</v>
      </c>
      <c r="D795" s="437" t="s">
        <v>3148</v>
      </c>
      <c r="E795" s="366" t="s">
        <v>1764</v>
      </c>
      <c r="F795" s="366" t="s">
        <v>1763</v>
      </c>
      <c r="G795" s="363" t="s">
        <v>1121</v>
      </c>
      <c r="H795" s="363" t="s">
        <v>3152</v>
      </c>
      <c r="I795" s="414" t="s">
        <v>1765</v>
      </c>
      <c r="J795" s="364" t="s">
        <v>1761</v>
      </c>
      <c r="K795" s="365" t="s">
        <v>1765</v>
      </c>
      <c r="L795" s="3" t="s">
        <v>1760</v>
      </c>
      <c r="N795" s="464">
        <f>[1]pdc2019!$N795</f>
        <v>48.56</v>
      </c>
      <c r="O795" s="464">
        <f>[1]pdc2019!$O795</f>
        <v>500</v>
      </c>
      <c r="P795" s="464">
        <f>[1]pdc2019!$P795</f>
        <v>27.24</v>
      </c>
      <c r="Q795" s="464">
        <f>[1]pdc2019!$V795</f>
        <v>500</v>
      </c>
      <c r="R795" s="464">
        <f>[1]pdc2019!$AB795</f>
        <v>500</v>
      </c>
      <c r="S795" s="464">
        <f>[1]pdc2019!$AE795</f>
        <v>500</v>
      </c>
      <c r="T795" s="507">
        <f t="shared" si="68"/>
        <v>451.44</v>
      </c>
      <c r="U795" s="505">
        <f t="shared" si="69"/>
        <v>9.2965403624382201</v>
      </c>
      <c r="V795" s="507">
        <f t="shared" si="72"/>
        <v>0</v>
      </c>
      <c r="W795" s="505">
        <f t="shared" si="73"/>
        <v>0</v>
      </c>
      <c r="X795" s="507">
        <f t="shared" si="70"/>
        <v>472.76</v>
      </c>
      <c r="Y795" s="505">
        <f t="shared" si="71"/>
        <v>17.355359765051396</v>
      </c>
      <c r="AA795" s="508"/>
      <c r="AB795" s="508"/>
      <c r="AC795" s="508"/>
      <c r="AD795" s="508"/>
      <c r="AE795" s="508"/>
      <c r="AF795" s="508"/>
      <c r="AG795" s="508"/>
      <c r="AH795" s="508"/>
      <c r="AI795" s="508"/>
      <c r="AJ795" s="508"/>
      <c r="AK795" s="508"/>
    </row>
    <row r="796" spans="1:37" ht="21">
      <c r="A796" s="435" t="s">
        <v>1766</v>
      </c>
      <c r="B796" s="436" t="s">
        <v>1754</v>
      </c>
      <c r="C796" s="437" t="s">
        <v>3141</v>
      </c>
      <c r="D796" s="437" t="s">
        <v>2607</v>
      </c>
      <c r="E796" s="366" t="s">
        <v>5470</v>
      </c>
      <c r="F796" s="366" t="s">
        <v>1767</v>
      </c>
      <c r="G796" s="363" t="s">
        <v>1121</v>
      </c>
      <c r="H796" s="363" t="s">
        <v>3152</v>
      </c>
      <c r="I796" s="414" t="s">
        <v>1765</v>
      </c>
      <c r="J796" s="364" t="s">
        <v>1761</v>
      </c>
      <c r="K796" s="365" t="s">
        <v>1765</v>
      </c>
      <c r="L796" s="3" t="s">
        <v>1760</v>
      </c>
      <c r="N796" s="464">
        <f>[1]pdc2019!$N796</f>
        <v>0</v>
      </c>
      <c r="O796" s="464">
        <f>[1]pdc2019!$O796</f>
        <v>0</v>
      </c>
      <c r="P796" s="464">
        <f>[1]pdc2019!$P796</f>
        <v>0</v>
      </c>
      <c r="Q796" s="464">
        <f>[1]pdc2019!$V796</f>
        <v>0</v>
      </c>
      <c r="R796" s="464">
        <f>[1]pdc2019!$AB796</f>
        <v>0</v>
      </c>
      <c r="S796" s="464">
        <f>[1]pdc2019!$AE796</f>
        <v>0</v>
      </c>
      <c r="T796" s="507">
        <f t="shared" si="68"/>
        <v>0</v>
      </c>
      <c r="U796" s="505" t="str">
        <f t="shared" si="69"/>
        <v/>
      </c>
      <c r="V796" s="507">
        <f t="shared" si="72"/>
        <v>0</v>
      </c>
      <c r="W796" s="505" t="str">
        <f t="shared" si="73"/>
        <v/>
      </c>
      <c r="X796" s="507">
        <f t="shared" si="70"/>
        <v>0</v>
      </c>
      <c r="Y796" s="505" t="str">
        <f t="shared" si="71"/>
        <v/>
      </c>
      <c r="AA796" s="508"/>
      <c r="AB796" s="508"/>
      <c r="AC796" s="508"/>
      <c r="AD796" s="508"/>
      <c r="AE796" s="508"/>
      <c r="AF796" s="508"/>
      <c r="AG796" s="508"/>
      <c r="AH796" s="508"/>
      <c r="AI796" s="508"/>
      <c r="AJ796" s="508"/>
      <c r="AK796" s="508"/>
    </row>
    <row r="797" spans="1:37" ht="21">
      <c r="A797" s="438" t="s">
        <v>1768</v>
      </c>
      <c r="B797" s="439" t="s">
        <v>1754</v>
      </c>
      <c r="C797" s="440" t="s">
        <v>3142</v>
      </c>
      <c r="D797" s="440" t="s">
        <v>3140</v>
      </c>
      <c r="E797" s="362" t="s">
        <v>1769</v>
      </c>
      <c r="F797" s="362" t="s">
        <v>3153</v>
      </c>
      <c r="G797" s="363"/>
      <c r="H797" s="363"/>
      <c r="I797" s="414"/>
      <c r="J797" s="364"/>
      <c r="K797" s="365"/>
      <c r="N797" s="464">
        <f>[1]pdc2019!$N797</f>
        <v>0</v>
      </c>
      <c r="O797" s="464">
        <f>[1]pdc2019!$O797</f>
        <v>0</v>
      </c>
      <c r="P797" s="464">
        <f>[1]pdc2019!$P797</f>
        <v>0</v>
      </c>
      <c r="Q797" s="464">
        <f>[1]pdc2019!$V797</f>
        <v>0</v>
      </c>
      <c r="R797" s="464">
        <f>[1]pdc2019!$AB797</f>
        <v>0</v>
      </c>
      <c r="S797" s="464">
        <f>[1]pdc2019!$AE797</f>
        <v>0</v>
      </c>
      <c r="T797" s="507">
        <f t="shared" si="68"/>
        <v>0</v>
      </c>
      <c r="U797" s="505" t="str">
        <f t="shared" si="69"/>
        <v/>
      </c>
      <c r="V797" s="507">
        <f t="shared" si="72"/>
        <v>0</v>
      </c>
      <c r="W797" s="505" t="str">
        <f t="shared" si="73"/>
        <v/>
      </c>
      <c r="X797" s="507">
        <f t="shared" si="70"/>
        <v>0</v>
      </c>
      <c r="Y797" s="505" t="str">
        <f t="shared" si="71"/>
        <v/>
      </c>
      <c r="AA797" s="508"/>
      <c r="AB797" s="508"/>
      <c r="AC797" s="508"/>
      <c r="AD797" s="508"/>
      <c r="AE797" s="508"/>
      <c r="AF797" s="508"/>
      <c r="AG797" s="508"/>
      <c r="AH797" s="508"/>
      <c r="AI797" s="508"/>
      <c r="AJ797" s="508"/>
      <c r="AK797" s="508"/>
    </row>
    <row r="798" spans="1:37" ht="21">
      <c r="A798" s="435" t="s">
        <v>5011</v>
      </c>
      <c r="B798" s="412" t="s">
        <v>1754</v>
      </c>
      <c r="C798" s="413" t="s">
        <v>3142</v>
      </c>
      <c r="D798" s="413" t="s">
        <v>3058</v>
      </c>
      <c r="E798" s="366" t="s">
        <v>5012</v>
      </c>
      <c r="F798" s="366" t="s">
        <v>5256</v>
      </c>
      <c r="G798" s="363" t="s">
        <v>4830</v>
      </c>
      <c r="H798" s="363" t="s">
        <v>5013</v>
      </c>
      <c r="I798" s="414" t="s">
        <v>5014</v>
      </c>
      <c r="J798" s="364" t="s">
        <v>1761</v>
      </c>
      <c r="K798" s="365" t="s">
        <v>1765</v>
      </c>
      <c r="L798" s="398" t="s">
        <v>1760</v>
      </c>
      <c r="N798" s="464">
        <f>[1]pdc2019!$N798</f>
        <v>0</v>
      </c>
      <c r="O798" s="464">
        <f>[1]pdc2019!$O798</f>
        <v>0</v>
      </c>
      <c r="P798" s="464">
        <f>[1]pdc2019!$P798</f>
        <v>0</v>
      </c>
      <c r="Q798" s="464">
        <f>[1]pdc2019!$V798</f>
        <v>0</v>
      </c>
      <c r="R798" s="464">
        <f>[1]pdc2019!$AB798</f>
        <v>0</v>
      </c>
      <c r="S798" s="464">
        <f>[1]pdc2019!$AE798</f>
        <v>0</v>
      </c>
      <c r="T798" s="507">
        <f t="shared" si="68"/>
        <v>0</v>
      </c>
      <c r="U798" s="505" t="str">
        <f t="shared" si="69"/>
        <v/>
      </c>
      <c r="V798" s="507">
        <f t="shared" si="72"/>
        <v>0</v>
      </c>
      <c r="W798" s="505" t="str">
        <f t="shared" si="73"/>
        <v/>
      </c>
      <c r="X798" s="507">
        <f t="shared" si="70"/>
        <v>0</v>
      </c>
      <c r="Y798" s="505" t="str">
        <f t="shared" si="71"/>
        <v/>
      </c>
      <c r="AA798" s="508"/>
      <c r="AB798" s="508"/>
      <c r="AC798" s="508"/>
      <c r="AD798" s="508"/>
      <c r="AE798" s="508"/>
      <c r="AF798" s="508"/>
      <c r="AG798" s="508"/>
      <c r="AH798" s="508"/>
      <c r="AI798" s="508"/>
      <c r="AJ798" s="508"/>
      <c r="AK798" s="508"/>
    </row>
    <row r="799" spans="1:37" ht="21">
      <c r="A799" s="435" t="s">
        <v>3154</v>
      </c>
      <c r="B799" s="436" t="s">
        <v>1754</v>
      </c>
      <c r="C799" s="437" t="s">
        <v>3142</v>
      </c>
      <c r="D799" s="437" t="s">
        <v>2794</v>
      </c>
      <c r="E799" s="366" t="s">
        <v>4351</v>
      </c>
      <c r="F799" s="366" t="s">
        <v>4352</v>
      </c>
      <c r="G799" s="363" t="s">
        <v>258</v>
      </c>
      <c r="H799" s="363" t="s">
        <v>5015</v>
      </c>
      <c r="I799" s="414" t="s">
        <v>3155</v>
      </c>
      <c r="J799" s="364" t="s">
        <v>1761</v>
      </c>
      <c r="K799" s="365" t="s">
        <v>1765</v>
      </c>
      <c r="L799" s="3" t="s">
        <v>1760</v>
      </c>
      <c r="N799" s="464">
        <f>[1]pdc2019!$N799</f>
        <v>0</v>
      </c>
      <c r="O799" s="464">
        <f>[1]pdc2019!$O799</f>
        <v>0</v>
      </c>
      <c r="P799" s="464">
        <f>[1]pdc2019!$P799</f>
        <v>0</v>
      </c>
      <c r="Q799" s="464">
        <f>[1]pdc2019!$V799</f>
        <v>0</v>
      </c>
      <c r="R799" s="464">
        <f>[1]pdc2019!$AB799</f>
        <v>0</v>
      </c>
      <c r="S799" s="464">
        <f>[1]pdc2019!$AE799</f>
        <v>0</v>
      </c>
      <c r="T799" s="507">
        <f t="shared" si="68"/>
        <v>0</v>
      </c>
      <c r="U799" s="505" t="str">
        <f t="shared" si="69"/>
        <v/>
      </c>
      <c r="V799" s="507">
        <f t="shared" si="72"/>
        <v>0</v>
      </c>
      <c r="W799" s="505" t="str">
        <f t="shared" si="73"/>
        <v/>
      </c>
      <c r="X799" s="507">
        <f t="shared" si="70"/>
        <v>0</v>
      </c>
      <c r="Y799" s="505" t="str">
        <f t="shared" si="71"/>
        <v/>
      </c>
      <c r="AA799" s="508"/>
      <c r="AB799" s="508"/>
      <c r="AC799" s="508"/>
      <c r="AD799" s="508"/>
      <c r="AE799" s="508"/>
      <c r="AF799" s="508"/>
      <c r="AG799" s="508"/>
      <c r="AH799" s="508"/>
      <c r="AI799" s="508"/>
      <c r="AJ799" s="508"/>
      <c r="AK799" s="508"/>
    </row>
    <row r="800" spans="1:37" ht="21">
      <c r="A800" s="435" t="s">
        <v>3156</v>
      </c>
      <c r="B800" s="436" t="s">
        <v>1754</v>
      </c>
      <c r="C800" s="437" t="s">
        <v>3142</v>
      </c>
      <c r="D800" s="437" t="s">
        <v>1364</v>
      </c>
      <c r="E800" s="366" t="s">
        <v>3157</v>
      </c>
      <c r="F800" s="366" t="s">
        <v>3158</v>
      </c>
      <c r="G800" s="363" t="s">
        <v>259</v>
      </c>
      <c r="H800" s="363" t="s">
        <v>5016</v>
      </c>
      <c r="I800" s="414" t="s">
        <v>3159</v>
      </c>
      <c r="J800" s="364" t="s">
        <v>1761</v>
      </c>
      <c r="K800" s="365" t="s">
        <v>1765</v>
      </c>
      <c r="L800" s="3" t="s">
        <v>1760</v>
      </c>
      <c r="N800" s="464">
        <f>[1]pdc2019!$N800</f>
        <v>2160581.9900000002</v>
      </c>
      <c r="O800" s="464">
        <f>[1]pdc2019!$O800</f>
        <v>0</v>
      </c>
      <c r="P800" s="464">
        <f>[1]pdc2019!$P800</f>
        <v>0</v>
      </c>
      <c r="Q800" s="464">
        <f>[1]pdc2019!$V800</f>
        <v>0</v>
      </c>
      <c r="R800" s="464">
        <f>[1]pdc2019!$AB800</f>
        <v>0</v>
      </c>
      <c r="S800" s="464">
        <f>[1]pdc2019!$AE800</f>
        <v>0</v>
      </c>
      <c r="T800" s="507">
        <f t="shared" si="68"/>
        <v>-2160581.9900000002</v>
      </c>
      <c r="U800" s="505">
        <f t="shared" si="69"/>
        <v>-1</v>
      </c>
      <c r="V800" s="507">
        <f t="shared" si="72"/>
        <v>0</v>
      </c>
      <c r="W800" s="505" t="str">
        <f t="shared" si="73"/>
        <v/>
      </c>
      <c r="X800" s="507">
        <f t="shared" si="70"/>
        <v>0</v>
      </c>
      <c r="Y800" s="505" t="str">
        <f t="shared" si="71"/>
        <v/>
      </c>
      <c r="AA800" s="508"/>
      <c r="AB800" s="508"/>
      <c r="AC800" s="508"/>
      <c r="AD800" s="508"/>
      <c r="AE800" s="508"/>
      <c r="AF800" s="508"/>
      <c r="AG800" s="508"/>
      <c r="AH800" s="508"/>
      <c r="AI800" s="508"/>
      <c r="AJ800" s="508"/>
      <c r="AK800" s="508"/>
    </row>
    <row r="801" spans="1:37" ht="21">
      <c r="A801" s="435" t="s">
        <v>3160</v>
      </c>
      <c r="B801" s="436" t="s">
        <v>1754</v>
      </c>
      <c r="C801" s="437" t="s">
        <v>3142</v>
      </c>
      <c r="D801" s="437" t="s">
        <v>1365</v>
      </c>
      <c r="E801" s="366" t="s">
        <v>3161</v>
      </c>
      <c r="F801" s="366" t="s">
        <v>3162</v>
      </c>
      <c r="G801" s="363" t="s">
        <v>260</v>
      </c>
      <c r="H801" s="363" t="s">
        <v>5017</v>
      </c>
      <c r="I801" s="414" t="s">
        <v>3163</v>
      </c>
      <c r="J801" s="364" t="s">
        <v>1761</v>
      </c>
      <c r="K801" s="365" t="s">
        <v>1765</v>
      </c>
      <c r="L801" s="3" t="s">
        <v>1760</v>
      </c>
      <c r="N801" s="464">
        <f>[1]pdc2019!$N801</f>
        <v>0</v>
      </c>
      <c r="O801" s="464">
        <f>[1]pdc2019!$O801</f>
        <v>0</v>
      </c>
      <c r="P801" s="464">
        <f>[1]pdc2019!$P801</f>
        <v>0</v>
      </c>
      <c r="Q801" s="464">
        <f>[1]pdc2019!$V801</f>
        <v>0</v>
      </c>
      <c r="R801" s="464">
        <f>[1]pdc2019!$AB801</f>
        <v>0</v>
      </c>
      <c r="S801" s="464">
        <f>[1]pdc2019!$AE801</f>
        <v>0</v>
      </c>
      <c r="T801" s="507">
        <f t="shared" si="68"/>
        <v>0</v>
      </c>
      <c r="U801" s="505" t="str">
        <f t="shared" si="69"/>
        <v/>
      </c>
      <c r="V801" s="507">
        <f t="shared" si="72"/>
        <v>0</v>
      </c>
      <c r="W801" s="505" t="str">
        <f t="shared" si="73"/>
        <v/>
      </c>
      <c r="X801" s="507">
        <f t="shared" si="70"/>
        <v>0</v>
      </c>
      <c r="Y801" s="505" t="str">
        <f t="shared" si="71"/>
        <v/>
      </c>
      <c r="AA801" s="508"/>
      <c r="AB801" s="508"/>
      <c r="AC801" s="508"/>
      <c r="AD801" s="508"/>
      <c r="AE801" s="508"/>
      <c r="AF801" s="508"/>
      <c r="AG801" s="508"/>
      <c r="AH801" s="508"/>
      <c r="AI801" s="508"/>
      <c r="AJ801" s="508"/>
      <c r="AK801" s="508"/>
    </row>
    <row r="802" spans="1:37" ht="21">
      <c r="A802" s="435" t="s">
        <v>3164</v>
      </c>
      <c r="B802" s="436" t="s">
        <v>1754</v>
      </c>
      <c r="C802" s="437" t="s">
        <v>3142</v>
      </c>
      <c r="D802" s="437" t="s">
        <v>2445</v>
      </c>
      <c r="E802" s="366" t="s">
        <v>3165</v>
      </c>
      <c r="F802" s="366" t="s">
        <v>3166</v>
      </c>
      <c r="G802" s="363" t="s">
        <v>1117</v>
      </c>
      <c r="H802" s="363" t="s">
        <v>5018</v>
      </c>
      <c r="I802" s="414" t="s">
        <v>3167</v>
      </c>
      <c r="J802" s="364" t="s">
        <v>1761</v>
      </c>
      <c r="K802" s="365" t="s">
        <v>1765</v>
      </c>
      <c r="L802" s="3" t="s">
        <v>1760</v>
      </c>
      <c r="N802" s="464">
        <f>[1]pdc2019!$N802</f>
        <v>0</v>
      </c>
      <c r="O802" s="464">
        <f>[1]pdc2019!$O802</f>
        <v>0</v>
      </c>
      <c r="P802" s="464">
        <f>[1]pdc2019!$P802</f>
        <v>0</v>
      </c>
      <c r="Q802" s="464">
        <f>[1]pdc2019!$V802</f>
        <v>0</v>
      </c>
      <c r="R802" s="464">
        <f>[1]pdc2019!$AB802</f>
        <v>0</v>
      </c>
      <c r="S802" s="464">
        <f>[1]pdc2019!$AE802</f>
        <v>0</v>
      </c>
      <c r="T802" s="507">
        <f t="shared" si="68"/>
        <v>0</v>
      </c>
      <c r="U802" s="505" t="str">
        <f t="shared" si="69"/>
        <v/>
      </c>
      <c r="V802" s="507">
        <f t="shared" si="72"/>
        <v>0</v>
      </c>
      <c r="W802" s="505" t="str">
        <f t="shared" si="73"/>
        <v/>
      </c>
      <c r="X802" s="507">
        <f t="shared" si="70"/>
        <v>0</v>
      </c>
      <c r="Y802" s="505" t="str">
        <f t="shared" si="71"/>
        <v/>
      </c>
      <c r="AA802" s="508"/>
      <c r="AB802" s="508"/>
      <c r="AC802" s="508"/>
      <c r="AD802" s="508"/>
      <c r="AE802" s="508"/>
      <c r="AF802" s="508"/>
      <c r="AG802" s="508"/>
      <c r="AH802" s="508"/>
      <c r="AI802" s="508"/>
      <c r="AJ802" s="508"/>
      <c r="AK802" s="508"/>
    </row>
    <row r="803" spans="1:37" ht="31.5">
      <c r="A803" s="435" t="s">
        <v>3168</v>
      </c>
      <c r="B803" s="436" t="s">
        <v>1754</v>
      </c>
      <c r="C803" s="437" t="s">
        <v>3142</v>
      </c>
      <c r="D803" s="437" t="s">
        <v>2116</v>
      </c>
      <c r="E803" s="366" t="s">
        <v>4286</v>
      </c>
      <c r="F803" s="366" t="s">
        <v>5257</v>
      </c>
      <c r="G803" s="363" t="s">
        <v>1118</v>
      </c>
      <c r="H803" s="363" t="s">
        <v>5019</v>
      </c>
      <c r="I803" s="414" t="s">
        <v>2609</v>
      </c>
      <c r="J803" s="364" t="s">
        <v>1761</v>
      </c>
      <c r="K803" s="365" t="s">
        <v>1765</v>
      </c>
      <c r="L803" s="3" t="s">
        <v>1760</v>
      </c>
      <c r="N803" s="464">
        <f>[1]pdc2019!$N803</f>
        <v>0</v>
      </c>
      <c r="O803" s="464">
        <f>[1]pdc2019!$O803</f>
        <v>0</v>
      </c>
      <c r="P803" s="464">
        <f>[1]pdc2019!$P803</f>
        <v>0</v>
      </c>
      <c r="Q803" s="464">
        <f>[1]pdc2019!$V803</f>
        <v>0</v>
      </c>
      <c r="R803" s="464">
        <f>[1]pdc2019!$AB803</f>
        <v>0</v>
      </c>
      <c r="S803" s="464">
        <f>[1]pdc2019!$AE803</f>
        <v>0</v>
      </c>
      <c r="T803" s="507">
        <f t="shared" si="68"/>
        <v>0</v>
      </c>
      <c r="U803" s="505" t="str">
        <f t="shared" si="69"/>
        <v/>
      </c>
      <c r="V803" s="507">
        <f t="shared" si="72"/>
        <v>0</v>
      </c>
      <c r="W803" s="505" t="str">
        <f t="shared" si="73"/>
        <v/>
      </c>
      <c r="X803" s="507">
        <f t="shared" si="70"/>
        <v>0</v>
      </c>
      <c r="Y803" s="505" t="str">
        <f t="shared" si="71"/>
        <v/>
      </c>
      <c r="AA803" s="508"/>
      <c r="AB803" s="508"/>
      <c r="AC803" s="508"/>
      <c r="AD803" s="508"/>
      <c r="AE803" s="508"/>
      <c r="AF803" s="508"/>
      <c r="AG803" s="508"/>
      <c r="AH803" s="508"/>
      <c r="AI803" s="508"/>
      <c r="AJ803" s="508"/>
      <c r="AK803" s="508"/>
    </row>
    <row r="804" spans="1:37" ht="21">
      <c r="A804" s="435" t="s">
        <v>2610</v>
      </c>
      <c r="B804" s="436" t="s">
        <v>1754</v>
      </c>
      <c r="C804" s="437" t="s">
        <v>3142</v>
      </c>
      <c r="D804" s="437" t="s">
        <v>2446</v>
      </c>
      <c r="E804" s="366" t="s">
        <v>4287</v>
      </c>
      <c r="F804" s="366" t="s">
        <v>2611</v>
      </c>
      <c r="G804" s="363" t="s">
        <v>1119</v>
      </c>
      <c r="H804" s="363" t="s">
        <v>5020</v>
      </c>
      <c r="I804" s="414" t="s">
        <v>2612</v>
      </c>
      <c r="J804" s="364" t="s">
        <v>1761</v>
      </c>
      <c r="K804" s="365" t="s">
        <v>1765</v>
      </c>
      <c r="L804" s="3" t="s">
        <v>1760</v>
      </c>
      <c r="N804" s="464">
        <f>[1]pdc2019!$N804</f>
        <v>0</v>
      </c>
      <c r="O804" s="464">
        <f>[1]pdc2019!$O804</f>
        <v>0</v>
      </c>
      <c r="P804" s="464">
        <f>[1]pdc2019!$P804</f>
        <v>161.33333333333334</v>
      </c>
      <c r="Q804" s="464">
        <f>[1]pdc2019!$V804</f>
        <v>0</v>
      </c>
      <c r="R804" s="464">
        <f>[1]pdc2019!$AB804</f>
        <v>0</v>
      </c>
      <c r="S804" s="464">
        <f>[1]pdc2019!$AE804</f>
        <v>0</v>
      </c>
      <c r="T804" s="507">
        <f t="shared" si="68"/>
        <v>0</v>
      </c>
      <c r="U804" s="505" t="str">
        <f t="shared" si="69"/>
        <v/>
      </c>
      <c r="V804" s="507">
        <f t="shared" si="72"/>
        <v>0</v>
      </c>
      <c r="W804" s="505" t="str">
        <f t="shared" si="73"/>
        <v/>
      </c>
      <c r="X804" s="507">
        <f t="shared" si="70"/>
        <v>-161.33333333333334</v>
      </c>
      <c r="Y804" s="505">
        <f t="shared" si="71"/>
        <v>-1</v>
      </c>
      <c r="AA804" s="508"/>
      <c r="AB804" s="508"/>
      <c r="AC804" s="508"/>
      <c r="AD804" s="508"/>
      <c r="AE804" s="508"/>
      <c r="AF804" s="508"/>
      <c r="AG804" s="508"/>
      <c r="AH804" s="508"/>
      <c r="AI804" s="508"/>
      <c r="AJ804" s="508"/>
      <c r="AK804" s="508"/>
    </row>
    <row r="805" spans="1:37" ht="21">
      <c r="A805" s="435" t="s">
        <v>2613</v>
      </c>
      <c r="B805" s="436" t="s">
        <v>1754</v>
      </c>
      <c r="C805" s="437" t="s">
        <v>3142</v>
      </c>
      <c r="D805" s="437" t="s">
        <v>2448</v>
      </c>
      <c r="E805" s="366" t="s">
        <v>2614</v>
      </c>
      <c r="F805" s="366" t="s">
        <v>2615</v>
      </c>
      <c r="G805" s="363" t="s">
        <v>1120</v>
      </c>
      <c r="H805" s="363" t="s">
        <v>5021</v>
      </c>
      <c r="I805" s="414" t="s">
        <v>2616</v>
      </c>
      <c r="J805" s="364" t="s">
        <v>1761</v>
      </c>
      <c r="K805" s="365" t="s">
        <v>1765</v>
      </c>
      <c r="L805" s="3" t="s">
        <v>1760</v>
      </c>
      <c r="N805" s="464">
        <f>[1]pdc2019!$N805</f>
        <v>838737.94</v>
      </c>
      <c r="O805" s="464">
        <f>[1]pdc2019!$O805</f>
        <v>0</v>
      </c>
      <c r="P805" s="464">
        <f>[1]pdc2019!$P805</f>
        <v>223968.68000000002</v>
      </c>
      <c r="Q805" s="464">
        <f>[1]pdc2019!$V805</f>
        <v>0</v>
      </c>
      <c r="R805" s="464">
        <f>[1]pdc2019!$AB805</f>
        <v>0</v>
      </c>
      <c r="S805" s="464">
        <f>[1]pdc2019!$AE805</f>
        <v>0</v>
      </c>
      <c r="T805" s="507">
        <f t="shared" si="68"/>
        <v>-838737.94</v>
      </c>
      <c r="U805" s="505">
        <f t="shared" si="69"/>
        <v>-1</v>
      </c>
      <c r="V805" s="507">
        <f t="shared" si="72"/>
        <v>0</v>
      </c>
      <c r="W805" s="505" t="str">
        <f t="shared" si="73"/>
        <v/>
      </c>
      <c r="X805" s="507">
        <f t="shared" si="70"/>
        <v>-223968.68000000002</v>
      </c>
      <c r="Y805" s="505">
        <f t="shared" si="71"/>
        <v>-1</v>
      </c>
      <c r="AA805" s="508"/>
      <c r="AB805" s="508"/>
      <c r="AC805" s="508"/>
      <c r="AD805" s="508"/>
      <c r="AE805" s="508"/>
      <c r="AF805" s="508"/>
      <c r="AG805" s="508"/>
      <c r="AH805" s="508"/>
      <c r="AI805" s="508"/>
      <c r="AJ805" s="508"/>
      <c r="AK805" s="508"/>
    </row>
    <row r="806" spans="1:37" ht="21">
      <c r="A806" s="438" t="s">
        <v>2617</v>
      </c>
      <c r="B806" s="439" t="s">
        <v>1754</v>
      </c>
      <c r="C806" s="440" t="s">
        <v>2826</v>
      </c>
      <c r="D806" s="440" t="s">
        <v>3140</v>
      </c>
      <c r="E806" s="362" t="s">
        <v>2618</v>
      </c>
      <c r="F806" s="362" t="s">
        <v>2619</v>
      </c>
      <c r="G806" s="363"/>
      <c r="H806" s="363"/>
      <c r="I806" s="414"/>
      <c r="J806" s="364"/>
      <c r="K806" s="365"/>
      <c r="N806" s="464">
        <f>[1]pdc2019!$N806</f>
        <v>0</v>
      </c>
      <c r="O806" s="464">
        <f>[1]pdc2019!$O806</f>
        <v>0</v>
      </c>
      <c r="P806" s="464">
        <f>[1]pdc2019!$P806</f>
        <v>0</v>
      </c>
      <c r="Q806" s="464">
        <f>[1]pdc2019!$V806</f>
        <v>0</v>
      </c>
      <c r="R806" s="464">
        <f>[1]pdc2019!$AB806</f>
        <v>0</v>
      </c>
      <c r="S806" s="464">
        <f>[1]pdc2019!$AE806</f>
        <v>0</v>
      </c>
      <c r="T806" s="507">
        <f t="shared" si="68"/>
        <v>0</v>
      </c>
      <c r="U806" s="505" t="str">
        <f t="shared" si="69"/>
        <v/>
      </c>
      <c r="V806" s="507">
        <f t="shared" si="72"/>
        <v>0</v>
      </c>
      <c r="W806" s="505" t="str">
        <f t="shared" si="73"/>
        <v/>
      </c>
      <c r="X806" s="507">
        <f t="shared" si="70"/>
        <v>0</v>
      </c>
      <c r="Y806" s="505" t="str">
        <f t="shared" si="71"/>
        <v/>
      </c>
      <c r="AA806" s="508"/>
      <c r="AB806" s="508"/>
      <c r="AC806" s="508"/>
      <c r="AD806" s="508"/>
      <c r="AE806" s="508"/>
      <c r="AF806" s="508"/>
      <c r="AG806" s="508"/>
      <c r="AH806" s="508"/>
      <c r="AI806" s="508"/>
      <c r="AJ806" s="508"/>
      <c r="AK806" s="508"/>
    </row>
    <row r="807" spans="1:37" ht="21">
      <c r="A807" s="435" t="s">
        <v>2620</v>
      </c>
      <c r="B807" s="436" t="s">
        <v>1754</v>
      </c>
      <c r="C807" s="437" t="s">
        <v>2826</v>
      </c>
      <c r="D807" s="437" t="s">
        <v>3138</v>
      </c>
      <c r="E807" s="366" t="s">
        <v>2618</v>
      </c>
      <c r="F807" s="366" t="s">
        <v>2619</v>
      </c>
      <c r="G807" s="363" t="s">
        <v>423</v>
      </c>
      <c r="H807" s="363" t="s">
        <v>2621</v>
      </c>
      <c r="I807" s="414" t="s">
        <v>2622</v>
      </c>
      <c r="J807" s="364" t="s">
        <v>1761</v>
      </c>
      <c r="K807" s="365" t="s">
        <v>1765</v>
      </c>
      <c r="L807" s="3" t="s">
        <v>1760</v>
      </c>
      <c r="N807" s="464">
        <f>[1]pdc2019!$N807</f>
        <v>0</v>
      </c>
      <c r="O807" s="464">
        <f>[1]pdc2019!$O807</f>
        <v>0</v>
      </c>
      <c r="P807" s="464">
        <f>[1]pdc2019!$P807</f>
        <v>0</v>
      </c>
      <c r="Q807" s="464">
        <f>[1]pdc2019!$V807</f>
        <v>0</v>
      </c>
      <c r="R807" s="464">
        <f>[1]pdc2019!$AB807</f>
        <v>0</v>
      </c>
      <c r="S807" s="464">
        <f>[1]pdc2019!$AE807</f>
        <v>0</v>
      </c>
      <c r="T807" s="507">
        <f t="shared" si="68"/>
        <v>0</v>
      </c>
      <c r="U807" s="505" t="str">
        <f t="shared" si="69"/>
        <v/>
      </c>
      <c r="V807" s="507">
        <f t="shared" si="72"/>
        <v>0</v>
      </c>
      <c r="W807" s="505" t="str">
        <f t="shared" si="73"/>
        <v/>
      </c>
      <c r="X807" s="507">
        <f t="shared" si="70"/>
        <v>0</v>
      </c>
      <c r="Y807" s="505" t="str">
        <f t="shared" si="71"/>
        <v/>
      </c>
      <c r="AA807" s="508"/>
      <c r="AB807" s="508"/>
      <c r="AC807" s="508"/>
      <c r="AD807" s="508"/>
      <c r="AE807" s="508"/>
      <c r="AF807" s="508"/>
      <c r="AG807" s="508"/>
      <c r="AH807" s="508"/>
      <c r="AI807" s="508"/>
      <c r="AJ807" s="508"/>
      <c r="AK807" s="508"/>
    </row>
    <row r="808" spans="1:37" ht="21">
      <c r="A808" s="438" t="s">
        <v>1770</v>
      </c>
      <c r="B808" s="439" t="s">
        <v>1754</v>
      </c>
      <c r="C808" s="440" t="s">
        <v>3144</v>
      </c>
      <c r="D808" s="440" t="s">
        <v>3140</v>
      </c>
      <c r="E808" s="362" t="s">
        <v>1771</v>
      </c>
      <c r="F808" s="362" t="s">
        <v>5505</v>
      </c>
      <c r="G808" s="363"/>
      <c r="H808" s="363"/>
      <c r="I808" s="414"/>
      <c r="J808" s="364"/>
      <c r="K808" s="365"/>
      <c r="N808" s="464">
        <f>[1]pdc2019!$N808</f>
        <v>0</v>
      </c>
      <c r="O808" s="464">
        <f>[1]pdc2019!$O808</f>
        <v>0</v>
      </c>
      <c r="P808" s="464">
        <f>[1]pdc2019!$P808</f>
        <v>0</v>
      </c>
      <c r="Q808" s="464">
        <f>[1]pdc2019!$V808</f>
        <v>0</v>
      </c>
      <c r="R808" s="464">
        <f>[1]pdc2019!$AB808</f>
        <v>0</v>
      </c>
      <c r="S808" s="464">
        <f>[1]pdc2019!$AE808</f>
        <v>0</v>
      </c>
      <c r="T808" s="507">
        <f t="shared" si="68"/>
        <v>0</v>
      </c>
      <c r="U808" s="505" t="str">
        <f t="shared" si="69"/>
        <v/>
      </c>
      <c r="V808" s="507">
        <f t="shared" si="72"/>
        <v>0</v>
      </c>
      <c r="W808" s="505" t="str">
        <f t="shared" si="73"/>
        <v/>
      </c>
      <c r="X808" s="507">
        <f t="shared" si="70"/>
        <v>0</v>
      </c>
      <c r="Y808" s="505" t="str">
        <f t="shared" si="71"/>
        <v/>
      </c>
      <c r="AA808" s="508"/>
      <c r="AB808" s="508"/>
      <c r="AC808" s="508"/>
      <c r="AD808" s="508"/>
      <c r="AE808" s="508"/>
      <c r="AF808" s="508"/>
      <c r="AG808" s="508"/>
      <c r="AH808" s="508"/>
      <c r="AI808" s="508"/>
      <c r="AJ808" s="508"/>
      <c r="AK808" s="508"/>
    </row>
    <row r="809" spans="1:37" ht="21">
      <c r="A809" s="435" t="s">
        <v>1772</v>
      </c>
      <c r="B809" s="436" t="s">
        <v>1754</v>
      </c>
      <c r="C809" s="437" t="s">
        <v>3144</v>
      </c>
      <c r="D809" s="437" t="s">
        <v>3138</v>
      </c>
      <c r="E809" s="366" t="s">
        <v>1773</v>
      </c>
      <c r="F809" s="366" t="s">
        <v>5471</v>
      </c>
      <c r="G809" s="363" t="s">
        <v>835</v>
      </c>
      <c r="H809" s="363" t="s">
        <v>2623</v>
      </c>
      <c r="I809" s="414" t="s">
        <v>1774</v>
      </c>
      <c r="J809" s="364" t="s">
        <v>2874</v>
      </c>
      <c r="K809" s="365" t="s">
        <v>2875</v>
      </c>
      <c r="L809" s="3" t="s">
        <v>2476</v>
      </c>
      <c r="N809" s="464">
        <f>[1]pdc2019!$N809</f>
        <v>102.03</v>
      </c>
      <c r="O809" s="464">
        <f>[1]pdc2019!$O809</f>
        <v>0</v>
      </c>
      <c r="P809" s="464">
        <f>[1]pdc2019!$P809</f>
        <v>63.373333333333335</v>
      </c>
      <c r="Q809" s="464">
        <f>[1]pdc2019!$V809</f>
        <v>0</v>
      </c>
      <c r="R809" s="464">
        <f>[1]pdc2019!$AB809</f>
        <v>0</v>
      </c>
      <c r="S809" s="464">
        <f>[1]pdc2019!$AE809</f>
        <v>0</v>
      </c>
      <c r="T809" s="507">
        <f t="shared" si="68"/>
        <v>-102.03</v>
      </c>
      <c r="U809" s="505">
        <f t="shared" si="69"/>
        <v>-1</v>
      </c>
      <c r="V809" s="507">
        <f t="shared" si="72"/>
        <v>0</v>
      </c>
      <c r="W809" s="505" t="str">
        <f t="shared" si="73"/>
        <v/>
      </c>
      <c r="X809" s="507">
        <f t="shared" si="70"/>
        <v>-63.373333333333335</v>
      </c>
      <c r="Y809" s="505">
        <f t="shared" si="71"/>
        <v>-1</v>
      </c>
      <c r="AA809" s="508"/>
      <c r="AB809" s="508"/>
      <c r="AC809" s="508"/>
      <c r="AD809" s="508"/>
      <c r="AE809" s="508"/>
      <c r="AF809" s="508"/>
      <c r="AG809" s="508"/>
      <c r="AH809" s="508"/>
      <c r="AI809" s="508"/>
      <c r="AJ809" s="508"/>
      <c r="AK809" s="508"/>
    </row>
    <row r="810" spans="1:37" ht="21">
      <c r="A810" s="435" t="s">
        <v>1775</v>
      </c>
      <c r="B810" s="436" t="s">
        <v>1754</v>
      </c>
      <c r="C810" s="437" t="s">
        <v>3144</v>
      </c>
      <c r="D810" s="437" t="s">
        <v>3148</v>
      </c>
      <c r="E810" s="366" t="s">
        <v>1776</v>
      </c>
      <c r="F810" s="366" t="s">
        <v>5472</v>
      </c>
      <c r="G810" s="363" t="s">
        <v>835</v>
      </c>
      <c r="H810" s="363" t="s">
        <v>2623</v>
      </c>
      <c r="I810" s="414" t="s">
        <v>1774</v>
      </c>
      <c r="J810" s="364" t="s">
        <v>2874</v>
      </c>
      <c r="K810" s="365" t="s">
        <v>2875</v>
      </c>
      <c r="L810" s="3" t="s">
        <v>2476</v>
      </c>
      <c r="N810" s="464">
        <f>[1]pdc2019!$N810</f>
        <v>0</v>
      </c>
      <c r="O810" s="464">
        <f>[1]pdc2019!$O810</f>
        <v>0</v>
      </c>
      <c r="P810" s="464">
        <f>[1]pdc2019!$P810</f>
        <v>0</v>
      </c>
      <c r="Q810" s="464">
        <f>[1]pdc2019!$V810</f>
        <v>0</v>
      </c>
      <c r="R810" s="464">
        <f>[1]pdc2019!$AB810</f>
        <v>0</v>
      </c>
      <c r="S810" s="464">
        <f>[1]pdc2019!$AE810</f>
        <v>0</v>
      </c>
      <c r="T810" s="507">
        <f t="shared" si="68"/>
        <v>0</v>
      </c>
      <c r="U810" s="505" t="str">
        <f t="shared" si="69"/>
        <v/>
      </c>
      <c r="V810" s="507">
        <f t="shared" si="72"/>
        <v>0</v>
      </c>
      <c r="W810" s="505" t="str">
        <f t="shared" si="73"/>
        <v/>
      </c>
      <c r="X810" s="507">
        <f t="shared" si="70"/>
        <v>0</v>
      </c>
      <c r="Y810" s="505" t="str">
        <f t="shared" si="71"/>
        <v/>
      </c>
      <c r="AA810" s="508"/>
      <c r="AB810" s="508"/>
      <c r="AC810" s="508"/>
      <c r="AD810" s="508"/>
      <c r="AE810" s="508"/>
      <c r="AF810" s="508"/>
      <c r="AG810" s="508"/>
      <c r="AH810" s="508"/>
      <c r="AI810" s="508"/>
      <c r="AJ810" s="508"/>
      <c r="AK810" s="508"/>
    </row>
    <row r="811" spans="1:37" ht="21">
      <c r="A811" s="399" t="s">
        <v>1777</v>
      </c>
      <c r="B811" s="400" t="s">
        <v>1778</v>
      </c>
      <c r="C811" s="401" t="s">
        <v>3139</v>
      </c>
      <c r="D811" s="401" t="s">
        <v>3140</v>
      </c>
      <c r="E811" s="358" t="s">
        <v>1780</v>
      </c>
      <c r="F811" s="358" t="s">
        <v>1779</v>
      </c>
      <c r="G811" s="359"/>
      <c r="H811" s="359"/>
      <c r="I811" s="402"/>
      <c r="J811" s="360"/>
      <c r="K811" s="361"/>
      <c r="L811" s="403"/>
      <c r="N811" s="464">
        <f>[1]pdc2019!$N811</f>
        <v>0</v>
      </c>
      <c r="O811" s="464">
        <f>[1]pdc2019!$O811</f>
        <v>0</v>
      </c>
      <c r="P811" s="464">
        <f>[1]pdc2019!$P811</f>
        <v>0</v>
      </c>
      <c r="Q811" s="464">
        <f>[1]pdc2019!$V811</f>
        <v>0</v>
      </c>
      <c r="R811" s="464">
        <f>[1]pdc2019!$AB811</f>
        <v>0</v>
      </c>
      <c r="S811" s="464">
        <f>[1]pdc2019!$AE811</f>
        <v>0</v>
      </c>
      <c r="T811" s="507">
        <f t="shared" si="68"/>
        <v>0</v>
      </c>
      <c r="U811" s="505" t="str">
        <f t="shared" si="69"/>
        <v/>
      </c>
      <c r="V811" s="507">
        <f t="shared" si="72"/>
        <v>0</v>
      </c>
      <c r="W811" s="505" t="str">
        <f t="shared" si="73"/>
        <v/>
      </c>
      <c r="X811" s="507">
        <f t="shared" si="70"/>
        <v>0</v>
      </c>
      <c r="Y811" s="505" t="str">
        <f t="shared" si="71"/>
        <v/>
      </c>
      <c r="AA811" s="508"/>
      <c r="AB811" s="508"/>
      <c r="AC811" s="508"/>
      <c r="AD811" s="508"/>
      <c r="AE811" s="508"/>
      <c r="AF811" s="508"/>
      <c r="AG811" s="508"/>
      <c r="AH811" s="508"/>
      <c r="AI811" s="508"/>
      <c r="AJ811" s="508"/>
      <c r="AK811" s="508"/>
    </row>
    <row r="812" spans="1:37" ht="21">
      <c r="A812" s="438" t="s">
        <v>1781</v>
      </c>
      <c r="B812" s="439" t="s">
        <v>1778</v>
      </c>
      <c r="C812" s="440" t="s">
        <v>3141</v>
      </c>
      <c r="D812" s="440" t="s">
        <v>3140</v>
      </c>
      <c r="E812" s="362" t="s">
        <v>1780</v>
      </c>
      <c r="F812" s="362" t="s">
        <v>1779</v>
      </c>
      <c r="G812" s="363"/>
      <c r="H812" s="363"/>
      <c r="I812" s="414"/>
      <c r="J812" s="364"/>
      <c r="K812" s="365"/>
      <c r="N812" s="464">
        <f>[1]pdc2019!$N812</f>
        <v>0</v>
      </c>
      <c r="O812" s="464">
        <f>[1]pdc2019!$O812</f>
        <v>0</v>
      </c>
      <c r="P812" s="464">
        <f>[1]pdc2019!$P812</f>
        <v>0</v>
      </c>
      <c r="Q812" s="464">
        <f>[1]pdc2019!$V812</f>
        <v>0</v>
      </c>
      <c r="R812" s="464">
        <f>[1]pdc2019!$AB812</f>
        <v>0</v>
      </c>
      <c r="S812" s="464">
        <f>[1]pdc2019!$AE812</f>
        <v>0</v>
      </c>
      <c r="T812" s="507">
        <f t="shared" si="68"/>
        <v>0</v>
      </c>
      <c r="U812" s="505" t="str">
        <f t="shared" si="69"/>
        <v/>
      </c>
      <c r="V812" s="507">
        <f t="shared" si="72"/>
        <v>0</v>
      </c>
      <c r="W812" s="505" t="str">
        <f t="shared" si="73"/>
        <v/>
      </c>
      <c r="X812" s="507">
        <f t="shared" si="70"/>
        <v>0</v>
      </c>
      <c r="Y812" s="505" t="str">
        <f t="shared" si="71"/>
        <v/>
      </c>
      <c r="AA812" s="508"/>
      <c r="AB812" s="508"/>
      <c r="AC812" s="508"/>
      <c r="AD812" s="508"/>
      <c r="AE812" s="508"/>
      <c r="AF812" s="508"/>
      <c r="AG812" s="508"/>
      <c r="AH812" s="508"/>
      <c r="AI812" s="508"/>
      <c r="AJ812" s="508"/>
      <c r="AK812" s="508"/>
    </row>
    <row r="813" spans="1:37" ht="21">
      <c r="A813" s="435" t="s">
        <v>1782</v>
      </c>
      <c r="B813" s="436" t="s">
        <v>1778</v>
      </c>
      <c r="C813" s="437" t="s">
        <v>3141</v>
      </c>
      <c r="D813" s="437" t="s">
        <v>3138</v>
      </c>
      <c r="E813" s="366" t="s">
        <v>1780</v>
      </c>
      <c r="F813" s="366" t="s">
        <v>1779</v>
      </c>
      <c r="G813" s="363" t="s">
        <v>842</v>
      </c>
      <c r="H813" s="363" t="s">
        <v>1784</v>
      </c>
      <c r="I813" s="414" t="s">
        <v>1783</v>
      </c>
      <c r="J813" s="364" t="s">
        <v>1784</v>
      </c>
      <c r="K813" s="365" t="s">
        <v>2624</v>
      </c>
      <c r="L813" s="3" t="s">
        <v>2476</v>
      </c>
      <c r="N813" s="464">
        <f>[1]pdc2019!$N813</f>
        <v>0</v>
      </c>
      <c r="O813" s="464">
        <f>[1]pdc2019!$O813</f>
        <v>0</v>
      </c>
      <c r="P813" s="464">
        <f>[1]pdc2019!$P813</f>
        <v>0</v>
      </c>
      <c r="Q813" s="464">
        <f>[1]pdc2019!$V813</f>
        <v>0</v>
      </c>
      <c r="R813" s="464">
        <f>[1]pdc2019!$AB813</f>
        <v>0</v>
      </c>
      <c r="S813" s="464">
        <f>[1]pdc2019!$AE813</f>
        <v>0</v>
      </c>
      <c r="T813" s="507">
        <f t="shared" si="68"/>
        <v>0</v>
      </c>
      <c r="U813" s="505" t="str">
        <f t="shared" si="69"/>
        <v/>
      </c>
      <c r="V813" s="507">
        <f t="shared" si="72"/>
        <v>0</v>
      </c>
      <c r="W813" s="505" t="str">
        <f t="shared" si="73"/>
        <v/>
      </c>
      <c r="X813" s="507">
        <f t="shared" si="70"/>
        <v>0</v>
      </c>
      <c r="Y813" s="505" t="str">
        <f t="shared" si="71"/>
        <v/>
      </c>
      <c r="AA813" s="508"/>
      <c r="AB813" s="508"/>
      <c r="AC813" s="508"/>
      <c r="AD813" s="508"/>
      <c r="AE813" s="508"/>
      <c r="AF813" s="508"/>
      <c r="AG813" s="508"/>
      <c r="AH813" s="508"/>
      <c r="AI813" s="508"/>
      <c r="AJ813" s="508"/>
      <c r="AK813" s="508"/>
    </row>
    <row r="814" spans="1:37" ht="21">
      <c r="A814" s="435" t="s">
        <v>1785</v>
      </c>
      <c r="B814" s="436" t="s">
        <v>1778</v>
      </c>
      <c r="C814" s="437" t="s">
        <v>3141</v>
      </c>
      <c r="D814" s="437" t="s">
        <v>3148</v>
      </c>
      <c r="E814" s="366" t="s">
        <v>1787</v>
      </c>
      <c r="F814" s="366" t="s">
        <v>1786</v>
      </c>
      <c r="G814" s="363" t="s">
        <v>842</v>
      </c>
      <c r="H814" s="363" t="s">
        <v>1784</v>
      </c>
      <c r="I814" s="414" t="s">
        <v>1783</v>
      </c>
      <c r="J814" s="364" t="s">
        <v>1784</v>
      </c>
      <c r="K814" s="365" t="s">
        <v>2624</v>
      </c>
      <c r="L814" s="3" t="s">
        <v>2476</v>
      </c>
      <c r="N814" s="464">
        <f>[1]pdc2019!$N814</f>
        <v>0</v>
      </c>
      <c r="O814" s="464">
        <f>[1]pdc2019!$O814</f>
        <v>0</v>
      </c>
      <c r="P814" s="464">
        <f>[1]pdc2019!$P814</f>
        <v>0</v>
      </c>
      <c r="Q814" s="464">
        <f>[1]pdc2019!$V814</f>
        <v>0</v>
      </c>
      <c r="R814" s="464">
        <f>[1]pdc2019!$AB814</f>
        <v>0</v>
      </c>
      <c r="S814" s="464">
        <f>[1]pdc2019!$AE814</f>
        <v>0</v>
      </c>
      <c r="T814" s="507">
        <f t="shared" si="68"/>
        <v>0</v>
      </c>
      <c r="U814" s="505" t="str">
        <f t="shared" si="69"/>
        <v/>
      </c>
      <c r="V814" s="507">
        <f t="shared" si="72"/>
        <v>0</v>
      </c>
      <c r="W814" s="505" t="str">
        <f t="shared" si="73"/>
        <v/>
      </c>
      <c r="X814" s="507">
        <f t="shared" si="70"/>
        <v>0</v>
      </c>
      <c r="Y814" s="505" t="str">
        <f t="shared" si="71"/>
        <v/>
      </c>
      <c r="AA814" s="508"/>
      <c r="AB814" s="508"/>
      <c r="AC814" s="508"/>
      <c r="AD814" s="508"/>
      <c r="AE814" s="508"/>
      <c r="AF814" s="508"/>
      <c r="AG814" s="508"/>
      <c r="AH814" s="508"/>
      <c r="AI814" s="508"/>
      <c r="AJ814" s="508"/>
      <c r="AK814" s="508"/>
    </row>
    <row r="815" spans="1:37" ht="21">
      <c r="A815" s="435" t="s">
        <v>1788</v>
      </c>
      <c r="B815" s="436" t="s">
        <v>1778</v>
      </c>
      <c r="C815" s="437" t="s">
        <v>3141</v>
      </c>
      <c r="D815" s="437" t="s">
        <v>2607</v>
      </c>
      <c r="E815" s="366" t="s">
        <v>1790</v>
      </c>
      <c r="F815" s="366" t="s">
        <v>1789</v>
      </c>
      <c r="G815" s="363" t="s">
        <v>842</v>
      </c>
      <c r="H815" s="363" t="s">
        <v>1784</v>
      </c>
      <c r="I815" s="414" t="s">
        <v>1783</v>
      </c>
      <c r="J815" s="364" t="s">
        <v>1784</v>
      </c>
      <c r="K815" s="365" t="s">
        <v>2624</v>
      </c>
      <c r="L815" s="3" t="s">
        <v>2476</v>
      </c>
      <c r="N815" s="464">
        <f>[1]pdc2019!$N815</f>
        <v>0</v>
      </c>
      <c r="O815" s="464">
        <f>[1]pdc2019!$O815</f>
        <v>0</v>
      </c>
      <c r="P815" s="464">
        <f>[1]pdc2019!$P815</f>
        <v>0</v>
      </c>
      <c r="Q815" s="464">
        <f>[1]pdc2019!$V815</f>
        <v>0</v>
      </c>
      <c r="R815" s="464">
        <f>[1]pdc2019!$AB815</f>
        <v>0</v>
      </c>
      <c r="S815" s="464">
        <f>[1]pdc2019!$AE815</f>
        <v>0</v>
      </c>
      <c r="T815" s="507">
        <f t="shared" si="68"/>
        <v>0</v>
      </c>
      <c r="U815" s="505" t="str">
        <f t="shared" si="69"/>
        <v/>
      </c>
      <c r="V815" s="507">
        <f t="shared" si="72"/>
        <v>0</v>
      </c>
      <c r="W815" s="505" t="str">
        <f t="shared" si="73"/>
        <v/>
      </c>
      <c r="X815" s="507">
        <f t="shared" si="70"/>
        <v>0</v>
      </c>
      <c r="Y815" s="505" t="str">
        <f t="shared" si="71"/>
        <v/>
      </c>
      <c r="AA815" s="508"/>
      <c r="AB815" s="508"/>
      <c r="AC815" s="508"/>
      <c r="AD815" s="508"/>
      <c r="AE815" s="508"/>
      <c r="AF815" s="508"/>
      <c r="AG815" s="508"/>
      <c r="AH815" s="508"/>
      <c r="AI815" s="508"/>
      <c r="AJ815" s="508"/>
      <c r="AK815" s="508"/>
    </row>
    <row r="816" spans="1:37" ht="21">
      <c r="A816" s="435" t="s">
        <v>1791</v>
      </c>
      <c r="B816" s="436" t="s">
        <v>1778</v>
      </c>
      <c r="C816" s="437" t="s">
        <v>3141</v>
      </c>
      <c r="D816" s="437" t="s">
        <v>1390</v>
      </c>
      <c r="E816" s="366" t="s">
        <v>1793</v>
      </c>
      <c r="F816" s="366" t="s">
        <v>1792</v>
      </c>
      <c r="G816" s="363" t="s">
        <v>842</v>
      </c>
      <c r="H816" s="363" t="s">
        <v>1784</v>
      </c>
      <c r="I816" s="414" t="s">
        <v>1783</v>
      </c>
      <c r="J816" s="364" t="s">
        <v>1784</v>
      </c>
      <c r="K816" s="365" t="s">
        <v>2624</v>
      </c>
      <c r="L816" s="3" t="s">
        <v>2476</v>
      </c>
      <c r="N816" s="464">
        <f>[1]pdc2019!$N816</f>
        <v>0</v>
      </c>
      <c r="O816" s="464">
        <f>[1]pdc2019!$O816</f>
        <v>0</v>
      </c>
      <c r="P816" s="464">
        <f>[1]pdc2019!$P816</f>
        <v>0</v>
      </c>
      <c r="Q816" s="464">
        <f>[1]pdc2019!$V816</f>
        <v>0</v>
      </c>
      <c r="R816" s="464">
        <f>[1]pdc2019!$AB816</f>
        <v>0</v>
      </c>
      <c r="S816" s="464">
        <f>[1]pdc2019!$AE816</f>
        <v>0</v>
      </c>
      <c r="T816" s="507">
        <f t="shared" si="68"/>
        <v>0</v>
      </c>
      <c r="U816" s="505" t="str">
        <f t="shared" si="69"/>
        <v/>
      </c>
      <c r="V816" s="507">
        <f t="shared" si="72"/>
        <v>0</v>
      </c>
      <c r="W816" s="505" t="str">
        <f t="shared" si="73"/>
        <v/>
      </c>
      <c r="X816" s="507">
        <f t="shared" si="70"/>
        <v>0</v>
      </c>
      <c r="Y816" s="505" t="str">
        <f t="shared" si="71"/>
        <v/>
      </c>
      <c r="AA816" s="508"/>
      <c r="AB816" s="508"/>
      <c r="AC816" s="508"/>
      <c r="AD816" s="508"/>
      <c r="AE816" s="508"/>
      <c r="AF816" s="508"/>
      <c r="AG816" s="508"/>
      <c r="AH816" s="508"/>
      <c r="AI816" s="508"/>
      <c r="AJ816" s="508"/>
      <c r="AK816" s="508"/>
    </row>
    <row r="817" spans="1:37" ht="21">
      <c r="A817" s="435" t="s">
        <v>1794</v>
      </c>
      <c r="B817" s="436" t="s">
        <v>1778</v>
      </c>
      <c r="C817" s="437" t="s">
        <v>3141</v>
      </c>
      <c r="D817" s="437" t="s">
        <v>1391</v>
      </c>
      <c r="E817" s="366" t="s">
        <v>1796</v>
      </c>
      <c r="F817" s="366" t="s">
        <v>1795</v>
      </c>
      <c r="G817" s="363" t="s">
        <v>842</v>
      </c>
      <c r="H817" s="363" t="s">
        <v>1784</v>
      </c>
      <c r="I817" s="414" t="s">
        <v>1783</v>
      </c>
      <c r="J817" s="364" t="s">
        <v>1784</v>
      </c>
      <c r="K817" s="365" t="s">
        <v>2624</v>
      </c>
      <c r="L817" s="3" t="s">
        <v>2476</v>
      </c>
      <c r="N817" s="464">
        <f>[1]pdc2019!$N817</f>
        <v>0</v>
      </c>
      <c r="O817" s="464">
        <f>[1]pdc2019!$O817</f>
        <v>0</v>
      </c>
      <c r="P817" s="464">
        <f>[1]pdc2019!$P817</f>
        <v>0</v>
      </c>
      <c r="Q817" s="464">
        <f>[1]pdc2019!$V817</f>
        <v>0</v>
      </c>
      <c r="R817" s="464">
        <f>[1]pdc2019!$AB817</f>
        <v>0</v>
      </c>
      <c r="S817" s="464">
        <f>[1]pdc2019!$AE817</f>
        <v>0</v>
      </c>
      <c r="T817" s="507">
        <f t="shared" si="68"/>
        <v>0</v>
      </c>
      <c r="U817" s="505" t="str">
        <f t="shared" si="69"/>
        <v/>
      </c>
      <c r="V817" s="507">
        <f t="shared" si="72"/>
        <v>0</v>
      </c>
      <c r="W817" s="505" t="str">
        <f t="shared" si="73"/>
        <v/>
      </c>
      <c r="X817" s="507">
        <f t="shared" si="70"/>
        <v>0</v>
      </c>
      <c r="Y817" s="505" t="str">
        <f t="shared" si="71"/>
        <v/>
      </c>
      <c r="AA817" s="508"/>
      <c r="AB817" s="508"/>
      <c r="AC817" s="508"/>
      <c r="AD817" s="508"/>
      <c r="AE817" s="508"/>
      <c r="AF817" s="508"/>
      <c r="AG817" s="508"/>
      <c r="AH817" s="508"/>
      <c r="AI817" s="508"/>
      <c r="AJ817" s="508"/>
      <c r="AK817" s="508"/>
    </row>
    <row r="818" spans="1:37" ht="21">
      <c r="A818" s="399" t="s">
        <v>1797</v>
      </c>
      <c r="B818" s="400" t="s">
        <v>1798</v>
      </c>
      <c r="C818" s="401" t="s">
        <v>3139</v>
      </c>
      <c r="D818" s="401" t="s">
        <v>3140</v>
      </c>
      <c r="E818" s="358" t="s">
        <v>1800</v>
      </c>
      <c r="F818" s="358" t="s">
        <v>1799</v>
      </c>
      <c r="G818" s="359"/>
      <c r="H818" s="359"/>
      <c r="I818" s="402"/>
      <c r="J818" s="360"/>
      <c r="K818" s="361"/>
      <c r="L818" s="403"/>
      <c r="N818" s="464">
        <f>[1]pdc2019!$N818</f>
        <v>0</v>
      </c>
      <c r="O818" s="464">
        <f>[1]pdc2019!$O818</f>
        <v>0</v>
      </c>
      <c r="P818" s="464">
        <f>[1]pdc2019!$P818</f>
        <v>0</v>
      </c>
      <c r="Q818" s="464">
        <f>[1]pdc2019!$V818</f>
        <v>0</v>
      </c>
      <c r="R818" s="464">
        <f>[1]pdc2019!$AB818</f>
        <v>0</v>
      </c>
      <c r="S818" s="464">
        <f>[1]pdc2019!$AE818</f>
        <v>0</v>
      </c>
      <c r="T818" s="507">
        <f t="shared" si="68"/>
        <v>0</v>
      </c>
      <c r="U818" s="505" t="str">
        <f t="shared" si="69"/>
        <v/>
      </c>
      <c r="V818" s="507">
        <f t="shared" si="72"/>
        <v>0</v>
      </c>
      <c r="W818" s="505" t="str">
        <f t="shared" si="73"/>
        <v/>
      </c>
      <c r="X818" s="507">
        <f t="shared" si="70"/>
        <v>0</v>
      </c>
      <c r="Y818" s="505" t="str">
        <f t="shared" si="71"/>
        <v/>
      </c>
      <c r="AA818" s="508"/>
      <c r="AB818" s="508"/>
      <c r="AC818" s="508"/>
      <c r="AD818" s="508"/>
      <c r="AE818" s="508"/>
      <c r="AF818" s="508"/>
      <c r="AG818" s="508"/>
      <c r="AH818" s="508"/>
      <c r="AI818" s="508"/>
      <c r="AJ818" s="508"/>
      <c r="AK818" s="508"/>
    </row>
    <row r="819" spans="1:37" ht="42">
      <c r="A819" s="438" t="s">
        <v>1801</v>
      </c>
      <c r="B819" s="439" t="s">
        <v>1798</v>
      </c>
      <c r="C819" s="440" t="s">
        <v>3141</v>
      </c>
      <c r="D819" s="440" t="s">
        <v>3140</v>
      </c>
      <c r="E819" s="362" t="s">
        <v>4353</v>
      </c>
      <c r="F819" s="442" t="s">
        <v>4354</v>
      </c>
      <c r="G819" s="363"/>
      <c r="H819" s="363"/>
      <c r="I819" s="414"/>
      <c r="J819" s="364"/>
      <c r="K819" s="365"/>
      <c r="N819" s="464">
        <f>[1]pdc2019!$N819</f>
        <v>0</v>
      </c>
      <c r="O819" s="464">
        <f>[1]pdc2019!$O819</f>
        <v>0</v>
      </c>
      <c r="P819" s="464">
        <f>[1]pdc2019!$P819</f>
        <v>0</v>
      </c>
      <c r="Q819" s="464">
        <f>[1]pdc2019!$V819</f>
        <v>0</v>
      </c>
      <c r="R819" s="464">
        <f>[1]pdc2019!$AB819</f>
        <v>0</v>
      </c>
      <c r="S819" s="464">
        <f>[1]pdc2019!$AE819</f>
        <v>0</v>
      </c>
      <c r="T819" s="507">
        <f t="shared" si="68"/>
        <v>0</v>
      </c>
      <c r="U819" s="505" t="str">
        <f t="shared" si="69"/>
        <v/>
      </c>
      <c r="V819" s="507">
        <f t="shared" si="72"/>
        <v>0</v>
      </c>
      <c r="W819" s="505" t="str">
        <f t="shared" si="73"/>
        <v/>
      </c>
      <c r="X819" s="507">
        <f t="shared" si="70"/>
        <v>0</v>
      </c>
      <c r="Y819" s="505" t="str">
        <f t="shared" si="71"/>
        <v/>
      </c>
      <c r="AA819" s="508"/>
      <c r="AB819" s="508"/>
      <c r="AC819" s="508"/>
      <c r="AD819" s="508"/>
      <c r="AE819" s="508"/>
      <c r="AF819" s="508"/>
      <c r="AG819" s="508"/>
      <c r="AH819" s="508"/>
      <c r="AI819" s="508"/>
      <c r="AJ819" s="508"/>
      <c r="AK819" s="508"/>
    </row>
    <row r="820" spans="1:37" ht="42">
      <c r="A820" s="435" t="s">
        <v>1802</v>
      </c>
      <c r="B820" s="436" t="s">
        <v>1798</v>
      </c>
      <c r="C820" s="437" t="s">
        <v>3141</v>
      </c>
      <c r="D820" s="437" t="s">
        <v>3138</v>
      </c>
      <c r="E820" s="366" t="s">
        <v>4355</v>
      </c>
      <c r="F820" s="441" t="s">
        <v>4354</v>
      </c>
      <c r="G820" s="363" t="s">
        <v>419</v>
      </c>
      <c r="H820" s="363" t="s">
        <v>1803</v>
      </c>
      <c r="I820" s="414" t="s">
        <v>1804</v>
      </c>
      <c r="J820" s="364" t="s">
        <v>1807</v>
      </c>
      <c r="K820" s="365" t="s">
        <v>1804</v>
      </c>
      <c r="L820" s="3" t="s">
        <v>2690</v>
      </c>
      <c r="N820" s="464">
        <f>[1]pdc2019!$N820</f>
        <v>0</v>
      </c>
      <c r="O820" s="464">
        <f>[1]pdc2019!$O820</f>
        <v>80000</v>
      </c>
      <c r="P820" s="464">
        <f>[1]pdc2019!$P820</f>
        <v>26666.666666666668</v>
      </c>
      <c r="Q820" s="464">
        <f>[1]pdc2019!$V820</f>
        <v>0</v>
      </c>
      <c r="R820" s="464">
        <f>[1]pdc2019!$AB820</f>
        <v>0</v>
      </c>
      <c r="S820" s="464">
        <f>[1]pdc2019!$AE820</f>
        <v>0</v>
      </c>
      <c r="T820" s="507">
        <f t="shared" si="68"/>
        <v>0</v>
      </c>
      <c r="U820" s="505" t="str">
        <f t="shared" si="69"/>
        <v/>
      </c>
      <c r="V820" s="507">
        <f t="shared" si="72"/>
        <v>-80000</v>
      </c>
      <c r="W820" s="505">
        <f t="shared" si="73"/>
        <v>-1</v>
      </c>
      <c r="X820" s="507">
        <f t="shared" si="70"/>
        <v>-26666.666666666668</v>
      </c>
      <c r="Y820" s="505">
        <f t="shared" si="71"/>
        <v>-1</v>
      </c>
      <c r="AA820" s="508"/>
      <c r="AB820" s="508"/>
      <c r="AC820" s="508"/>
      <c r="AD820" s="508"/>
      <c r="AE820" s="508"/>
      <c r="AF820" s="508"/>
      <c r="AG820" s="508"/>
      <c r="AH820" s="508"/>
      <c r="AI820" s="508"/>
      <c r="AJ820" s="508"/>
      <c r="AK820" s="508"/>
    </row>
    <row r="821" spans="1:37" ht="52.5">
      <c r="A821" s="438" t="s">
        <v>1805</v>
      </c>
      <c r="B821" s="439" t="s">
        <v>1798</v>
      </c>
      <c r="C821" s="440" t="s">
        <v>3142</v>
      </c>
      <c r="D821" s="440" t="s">
        <v>3140</v>
      </c>
      <c r="E821" s="362" t="s">
        <v>4356</v>
      </c>
      <c r="F821" s="362" t="s">
        <v>4357</v>
      </c>
      <c r="G821" s="363"/>
      <c r="H821" s="363"/>
      <c r="I821" s="414"/>
      <c r="J821" s="364"/>
      <c r="K821" s="365"/>
      <c r="N821" s="464">
        <f>[1]pdc2019!$N821</f>
        <v>0</v>
      </c>
      <c r="O821" s="464">
        <f>[1]pdc2019!$O821</f>
        <v>0</v>
      </c>
      <c r="P821" s="464">
        <f>[1]pdc2019!$P821</f>
        <v>0</v>
      </c>
      <c r="Q821" s="464">
        <f>[1]pdc2019!$V821</f>
        <v>0</v>
      </c>
      <c r="R821" s="464">
        <f>[1]pdc2019!$AB821</f>
        <v>0</v>
      </c>
      <c r="S821" s="464">
        <f>[1]pdc2019!$AE821</f>
        <v>0</v>
      </c>
      <c r="T821" s="507">
        <f t="shared" si="68"/>
        <v>0</v>
      </c>
      <c r="U821" s="505" t="str">
        <f t="shared" si="69"/>
        <v/>
      </c>
      <c r="V821" s="507">
        <f t="shared" si="72"/>
        <v>0</v>
      </c>
      <c r="W821" s="505" t="str">
        <f t="shared" si="73"/>
        <v/>
      </c>
      <c r="X821" s="507">
        <f t="shared" si="70"/>
        <v>0</v>
      </c>
      <c r="Y821" s="505" t="str">
        <f t="shared" si="71"/>
        <v/>
      </c>
      <c r="AA821" s="508"/>
      <c r="AB821" s="508"/>
      <c r="AC821" s="508"/>
      <c r="AD821" s="508"/>
      <c r="AE821" s="508"/>
      <c r="AF821" s="508"/>
      <c r="AG821" s="508"/>
      <c r="AH821" s="508"/>
      <c r="AI821" s="508"/>
      <c r="AJ821" s="508"/>
      <c r="AK821" s="508"/>
    </row>
    <row r="822" spans="1:37" ht="42">
      <c r="A822" s="435" t="s">
        <v>1806</v>
      </c>
      <c r="B822" s="436" t="s">
        <v>1798</v>
      </c>
      <c r="C822" s="437" t="s">
        <v>3142</v>
      </c>
      <c r="D822" s="437" t="s">
        <v>3138</v>
      </c>
      <c r="E822" s="366" t="s">
        <v>4356</v>
      </c>
      <c r="F822" s="366" t="s">
        <v>4357</v>
      </c>
      <c r="G822" s="363" t="s">
        <v>419</v>
      </c>
      <c r="H822" s="363" t="s">
        <v>1803</v>
      </c>
      <c r="I822" s="414" t="s">
        <v>1804</v>
      </c>
      <c r="J822" s="364" t="s">
        <v>1807</v>
      </c>
      <c r="K822" s="365" t="s">
        <v>1804</v>
      </c>
      <c r="L822" s="3" t="s">
        <v>1760</v>
      </c>
      <c r="N822" s="464">
        <f>[1]pdc2019!$N822</f>
        <v>0</v>
      </c>
      <c r="O822" s="464">
        <f>[1]pdc2019!$O822</f>
        <v>0</v>
      </c>
      <c r="P822" s="464">
        <f>[1]pdc2019!$P822</f>
        <v>0</v>
      </c>
      <c r="Q822" s="464">
        <f>[1]pdc2019!$V822</f>
        <v>0</v>
      </c>
      <c r="R822" s="464">
        <f>[1]pdc2019!$AB822</f>
        <v>0</v>
      </c>
      <c r="S822" s="464">
        <f>[1]pdc2019!$AE822</f>
        <v>0</v>
      </c>
      <c r="T822" s="507">
        <f t="shared" si="68"/>
        <v>0</v>
      </c>
      <c r="U822" s="505" t="str">
        <f t="shared" si="69"/>
        <v/>
      </c>
      <c r="V822" s="507">
        <f t="shared" si="72"/>
        <v>0</v>
      </c>
      <c r="W822" s="505" t="str">
        <f t="shared" si="73"/>
        <v/>
      </c>
      <c r="X822" s="507">
        <f t="shared" si="70"/>
        <v>0</v>
      </c>
      <c r="Y822" s="505" t="str">
        <f t="shared" si="71"/>
        <v/>
      </c>
      <c r="AA822" s="508"/>
      <c r="AB822" s="508"/>
      <c r="AC822" s="508"/>
      <c r="AD822" s="508"/>
      <c r="AE822" s="508"/>
      <c r="AF822" s="508"/>
      <c r="AG822" s="508"/>
      <c r="AH822" s="508"/>
      <c r="AI822" s="508"/>
      <c r="AJ822" s="508"/>
      <c r="AK822" s="508"/>
    </row>
    <row r="823" spans="1:37" ht="21">
      <c r="A823" s="399" t="s">
        <v>1808</v>
      </c>
      <c r="B823" s="400" t="s">
        <v>1809</v>
      </c>
      <c r="C823" s="401" t="s">
        <v>3139</v>
      </c>
      <c r="D823" s="401" t="s">
        <v>3140</v>
      </c>
      <c r="E823" s="358" t="s">
        <v>1811</v>
      </c>
      <c r="F823" s="358" t="s">
        <v>1810</v>
      </c>
      <c r="G823" s="359"/>
      <c r="H823" s="359"/>
      <c r="I823" s="402"/>
      <c r="J823" s="360"/>
      <c r="K823" s="361"/>
      <c r="L823" s="403"/>
      <c r="N823" s="464">
        <f>[1]pdc2019!$N823</f>
        <v>0</v>
      </c>
      <c r="O823" s="464">
        <f>[1]pdc2019!$O823</f>
        <v>0</v>
      </c>
      <c r="P823" s="464">
        <f>[1]pdc2019!$P823</f>
        <v>0</v>
      </c>
      <c r="Q823" s="464">
        <f>[1]pdc2019!$V823</f>
        <v>0</v>
      </c>
      <c r="R823" s="464">
        <f>[1]pdc2019!$AB823</f>
        <v>0</v>
      </c>
      <c r="S823" s="464">
        <f>[1]pdc2019!$AE823</f>
        <v>0</v>
      </c>
      <c r="T823" s="507">
        <f t="shared" si="68"/>
        <v>0</v>
      </c>
      <c r="U823" s="505" t="str">
        <f t="shared" si="69"/>
        <v/>
      </c>
      <c r="V823" s="507">
        <f t="shared" si="72"/>
        <v>0</v>
      </c>
      <c r="W823" s="505" t="str">
        <f t="shared" si="73"/>
        <v/>
      </c>
      <c r="X823" s="507">
        <f t="shared" si="70"/>
        <v>0</v>
      </c>
      <c r="Y823" s="505" t="str">
        <f t="shared" si="71"/>
        <v/>
      </c>
      <c r="AA823" s="508"/>
      <c r="AB823" s="508"/>
      <c r="AC823" s="508"/>
      <c r="AD823" s="508"/>
      <c r="AE823" s="508"/>
      <c r="AF823" s="508"/>
      <c r="AG823" s="508"/>
      <c r="AH823" s="508"/>
      <c r="AI823" s="508"/>
      <c r="AJ823" s="508"/>
      <c r="AK823" s="508"/>
    </row>
    <row r="824" spans="1:37" ht="21">
      <c r="A824" s="438" t="s">
        <v>1812</v>
      </c>
      <c r="B824" s="439" t="s">
        <v>1809</v>
      </c>
      <c r="C824" s="440" t="s">
        <v>3141</v>
      </c>
      <c r="D824" s="440" t="s">
        <v>3140</v>
      </c>
      <c r="E824" s="362" t="s">
        <v>1813</v>
      </c>
      <c r="F824" s="362" t="s">
        <v>1813</v>
      </c>
      <c r="G824" s="363"/>
      <c r="H824" s="363"/>
      <c r="I824" s="414"/>
      <c r="J824" s="364"/>
      <c r="K824" s="365"/>
      <c r="N824" s="464">
        <f>[1]pdc2019!$N824</f>
        <v>0</v>
      </c>
      <c r="O824" s="464">
        <f>[1]pdc2019!$O824</f>
        <v>0</v>
      </c>
      <c r="P824" s="464">
        <f>[1]pdc2019!$P824</f>
        <v>0</v>
      </c>
      <c r="Q824" s="464">
        <f>[1]pdc2019!$V824</f>
        <v>0</v>
      </c>
      <c r="R824" s="464">
        <f>[1]pdc2019!$AB824</f>
        <v>0</v>
      </c>
      <c r="S824" s="464">
        <f>[1]pdc2019!$AE824</f>
        <v>0</v>
      </c>
      <c r="T824" s="507">
        <f t="shared" si="68"/>
        <v>0</v>
      </c>
      <c r="U824" s="505" t="str">
        <f t="shared" si="69"/>
        <v/>
      </c>
      <c r="V824" s="507">
        <f t="shared" si="72"/>
        <v>0</v>
      </c>
      <c r="W824" s="505" t="str">
        <f t="shared" si="73"/>
        <v/>
      </c>
      <c r="X824" s="507">
        <f t="shared" si="70"/>
        <v>0</v>
      </c>
      <c r="Y824" s="505" t="str">
        <f t="shared" si="71"/>
        <v/>
      </c>
      <c r="AA824" s="508"/>
      <c r="AB824" s="508"/>
      <c r="AC824" s="508"/>
      <c r="AD824" s="508"/>
      <c r="AE824" s="508"/>
      <c r="AF824" s="508"/>
      <c r="AG824" s="508"/>
      <c r="AH824" s="508"/>
      <c r="AI824" s="508"/>
      <c r="AJ824" s="508"/>
      <c r="AK824" s="508"/>
    </row>
    <row r="825" spans="1:37">
      <c r="A825" s="435" t="s">
        <v>1814</v>
      </c>
      <c r="B825" s="436" t="s">
        <v>1809</v>
      </c>
      <c r="C825" s="437" t="s">
        <v>3141</v>
      </c>
      <c r="D825" s="437" t="s">
        <v>3138</v>
      </c>
      <c r="E825" s="366" t="s">
        <v>1816</v>
      </c>
      <c r="F825" s="366" t="s">
        <v>1815</v>
      </c>
      <c r="G825" s="363" t="s">
        <v>1139</v>
      </c>
      <c r="H825" s="363" t="s">
        <v>1817</v>
      </c>
      <c r="I825" s="414" t="s">
        <v>1818</v>
      </c>
      <c r="J825" s="364" t="s">
        <v>2888</v>
      </c>
      <c r="K825" s="365" t="s">
        <v>2625</v>
      </c>
      <c r="L825" s="3" t="s">
        <v>1819</v>
      </c>
      <c r="N825" s="464">
        <f>[1]pdc2019!$N825</f>
        <v>0</v>
      </c>
      <c r="O825" s="464">
        <f>[1]pdc2019!$O825</f>
        <v>0</v>
      </c>
      <c r="P825" s="464">
        <f>[1]pdc2019!$P825</f>
        <v>0</v>
      </c>
      <c r="Q825" s="464">
        <f>[1]pdc2019!$V825</f>
        <v>0</v>
      </c>
      <c r="R825" s="464">
        <f>[1]pdc2019!$AB825</f>
        <v>0</v>
      </c>
      <c r="S825" s="464">
        <f>[1]pdc2019!$AE825</f>
        <v>0</v>
      </c>
      <c r="T825" s="507">
        <f t="shared" si="68"/>
        <v>0</v>
      </c>
      <c r="U825" s="505" t="str">
        <f t="shared" si="69"/>
        <v/>
      </c>
      <c r="V825" s="507">
        <f t="shared" si="72"/>
        <v>0</v>
      </c>
      <c r="W825" s="505" t="str">
        <f t="shared" si="73"/>
        <v/>
      </c>
      <c r="X825" s="507">
        <f t="shared" si="70"/>
        <v>0</v>
      </c>
      <c r="Y825" s="505" t="str">
        <f t="shared" si="71"/>
        <v/>
      </c>
      <c r="AA825" s="508"/>
      <c r="AB825" s="508"/>
      <c r="AC825" s="508"/>
      <c r="AD825" s="508"/>
      <c r="AE825" s="508"/>
      <c r="AF825" s="508"/>
      <c r="AG825" s="508"/>
      <c r="AH825" s="508"/>
      <c r="AI825" s="508"/>
      <c r="AJ825" s="508"/>
      <c r="AK825" s="508"/>
    </row>
    <row r="826" spans="1:37">
      <c r="A826" s="435" t="s">
        <v>1820</v>
      </c>
      <c r="B826" s="436" t="s">
        <v>1809</v>
      </c>
      <c r="C826" s="437" t="s">
        <v>3141</v>
      </c>
      <c r="D826" s="437" t="s">
        <v>3148</v>
      </c>
      <c r="E826" s="366" t="s">
        <v>1822</v>
      </c>
      <c r="F826" s="366" t="s">
        <v>1821</v>
      </c>
      <c r="G826" s="363" t="s">
        <v>1141</v>
      </c>
      <c r="H826" s="363" t="s">
        <v>1823</v>
      </c>
      <c r="I826" s="414" t="s">
        <v>1824</v>
      </c>
      <c r="J826" s="364" t="s">
        <v>2888</v>
      </c>
      <c r="K826" s="365" t="s">
        <v>2626</v>
      </c>
      <c r="L826" s="3" t="s">
        <v>1819</v>
      </c>
      <c r="N826" s="464">
        <f>[1]pdc2019!$N826</f>
        <v>0</v>
      </c>
      <c r="O826" s="464">
        <f>[1]pdc2019!$O826</f>
        <v>0</v>
      </c>
      <c r="P826" s="464">
        <f>[1]pdc2019!$P826</f>
        <v>0</v>
      </c>
      <c r="Q826" s="464">
        <f>[1]pdc2019!$V826</f>
        <v>0</v>
      </c>
      <c r="R826" s="464">
        <f>[1]pdc2019!$AB826</f>
        <v>0</v>
      </c>
      <c r="S826" s="464">
        <f>[1]pdc2019!$AE826</f>
        <v>0</v>
      </c>
      <c r="T826" s="507">
        <f t="shared" si="68"/>
        <v>0</v>
      </c>
      <c r="U826" s="505" t="str">
        <f t="shared" si="69"/>
        <v/>
      </c>
      <c r="V826" s="507">
        <f t="shared" si="72"/>
        <v>0</v>
      </c>
      <c r="W826" s="505" t="str">
        <f t="shared" si="73"/>
        <v/>
      </c>
      <c r="X826" s="507">
        <f t="shared" si="70"/>
        <v>0</v>
      </c>
      <c r="Y826" s="505" t="str">
        <f t="shared" si="71"/>
        <v/>
      </c>
      <c r="AA826" s="508"/>
      <c r="AB826" s="508"/>
      <c r="AC826" s="508"/>
      <c r="AD826" s="508"/>
      <c r="AE826" s="508"/>
      <c r="AF826" s="508"/>
      <c r="AG826" s="508"/>
      <c r="AH826" s="508"/>
      <c r="AI826" s="508"/>
      <c r="AJ826" s="508"/>
      <c r="AK826" s="508"/>
    </row>
    <row r="827" spans="1:37" ht="21">
      <c r="A827" s="438" t="s">
        <v>1825</v>
      </c>
      <c r="B827" s="439" t="s">
        <v>1809</v>
      </c>
      <c r="C827" s="440" t="s">
        <v>3142</v>
      </c>
      <c r="D827" s="440" t="s">
        <v>3140</v>
      </c>
      <c r="E827" s="362" t="s">
        <v>1827</v>
      </c>
      <c r="F827" s="362" t="s">
        <v>1826</v>
      </c>
      <c r="G827" s="363"/>
      <c r="H827" s="363"/>
      <c r="I827" s="414"/>
      <c r="J827" s="364"/>
      <c r="K827" s="365"/>
      <c r="N827" s="464">
        <f>[1]pdc2019!$N827</f>
        <v>0</v>
      </c>
      <c r="O827" s="464">
        <f>[1]pdc2019!$O827</f>
        <v>0</v>
      </c>
      <c r="P827" s="464">
        <f>[1]pdc2019!$P827</f>
        <v>0</v>
      </c>
      <c r="Q827" s="464">
        <f>[1]pdc2019!$V827</f>
        <v>0</v>
      </c>
      <c r="R827" s="464">
        <f>[1]pdc2019!$AB827</f>
        <v>0</v>
      </c>
      <c r="S827" s="464">
        <f>[1]pdc2019!$AE827</f>
        <v>0</v>
      </c>
      <c r="T827" s="507">
        <f t="shared" ref="T827:T901" si="74">IF(N827="","",Q827-N827)</f>
        <v>0</v>
      </c>
      <c r="U827" s="505" t="str">
        <f t="shared" ref="U827:U901" si="75">IF(N827=0,"",T827/N827)</f>
        <v/>
      </c>
      <c r="V827" s="507">
        <f t="shared" si="72"/>
        <v>0</v>
      </c>
      <c r="W827" s="505" t="str">
        <f t="shared" si="73"/>
        <v/>
      </c>
      <c r="X827" s="507">
        <f t="shared" ref="X827:X901" si="76">IF(P827="","",Q827-P827)</f>
        <v>0</v>
      </c>
      <c r="Y827" s="505" t="str">
        <f t="shared" ref="Y827:Y901" si="77">IF(P827=0,"",X827/P827)</f>
        <v/>
      </c>
      <c r="AA827" s="508"/>
      <c r="AB827" s="508"/>
      <c r="AC827" s="508"/>
      <c r="AD827" s="508"/>
      <c r="AE827" s="508"/>
      <c r="AF827" s="508"/>
      <c r="AG827" s="508"/>
      <c r="AH827" s="508"/>
      <c r="AI827" s="508"/>
      <c r="AJ827" s="508"/>
      <c r="AK827" s="508"/>
    </row>
    <row r="828" spans="1:37" ht="21">
      <c r="A828" s="435" t="s">
        <v>1828</v>
      </c>
      <c r="B828" s="436" t="s">
        <v>1809</v>
      </c>
      <c r="C828" s="437" t="s">
        <v>3142</v>
      </c>
      <c r="D828" s="437" t="s">
        <v>3138</v>
      </c>
      <c r="E828" s="366" t="s">
        <v>2497</v>
      </c>
      <c r="F828" s="366" t="s">
        <v>2496</v>
      </c>
      <c r="G828" s="363" t="s">
        <v>1129</v>
      </c>
      <c r="H828" s="363" t="s">
        <v>2498</v>
      </c>
      <c r="I828" s="414" t="s">
        <v>2499</v>
      </c>
      <c r="J828" s="364" t="s">
        <v>2884</v>
      </c>
      <c r="K828" s="365" t="s">
        <v>2499</v>
      </c>
      <c r="L828" s="3" t="s">
        <v>2500</v>
      </c>
      <c r="N828" s="464">
        <f>[1]pdc2019!$N828</f>
        <v>48422806.780000001</v>
      </c>
      <c r="O828" s="464">
        <f>[1]pdc2019!$O828</f>
        <v>46542723.489999995</v>
      </c>
      <c r="P828" s="464">
        <f>[1]pdc2019!$P828</f>
        <v>51770687</v>
      </c>
      <c r="Q828" s="464">
        <f>[1]pdc2019!$V828</f>
        <v>53119655</v>
      </c>
      <c r="R828" s="464">
        <f>[1]pdc2019!$AB828</f>
        <v>53294754</v>
      </c>
      <c r="S828" s="464">
        <f>[1]pdc2019!$AE828</f>
        <v>53510498</v>
      </c>
      <c r="T828" s="507">
        <f t="shared" si="74"/>
        <v>4696848.2199999988</v>
      </c>
      <c r="U828" s="505">
        <f t="shared" si="75"/>
        <v>9.699661238844029E-2</v>
      </c>
      <c r="V828" s="507">
        <f t="shared" si="72"/>
        <v>6576931.5100000054</v>
      </c>
      <c r="W828" s="505">
        <f t="shared" si="73"/>
        <v>0.14130955425101202</v>
      </c>
      <c r="X828" s="507">
        <f t="shared" si="76"/>
        <v>1348968</v>
      </c>
      <c r="Y828" s="505">
        <f t="shared" si="77"/>
        <v>2.6056598399012941E-2</v>
      </c>
      <c r="AA828" s="508"/>
      <c r="AB828" s="508"/>
      <c r="AC828" s="508"/>
      <c r="AD828" s="508"/>
      <c r="AE828" s="508"/>
      <c r="AF828" s="508"/>
      <c r="AG828" s="508"/>
      <c r="AH828" s="508"/>
      <c r="AI828" s="508"/>
      <c r="AJ828" s="508"/>
      <c r="AK828" s="508"/>
    </row>
    <row r="829" spans="1:37" ht="21">
      <c r="A829" s="435" t="s">
        <v>3971</v>
      </c>
      <c r="B829" s="436" t="s">
        <v>1809</v>
      </c>
      <c r="C829" s="437" t="s">
        <v>3142</v>
      </c>
      <c r="D829" s="437" t="s">
        <v>1364</v>
      </c>
      <c r="E829" s="366" t="s">
        <v>4313</v>
      </c>
      <c r="F829" s="366" t="s">
        <v>3972</v>
      </c>
      <c r="G829" s="363" t="s">
        <v>1129</v>
      </c>
      <c r="H829" s="363" t="s">
        <v>2498</v>
      </c>
      <c r="I829" s="414" t="s">
        <v>2499</v>
      </c>
      <c r="J829" s="364" t="s">
        <v>2884</v>
      </c>
      <c r="K829" s="365" t="s">
        <v>2499</v>
      </c>
      <c r="L829" s="3" t="s">
        <v>2500</v>
      </c>
      <c r="N829" s="464">
        <f>[1]pdc2019!$N829</f>
        <v>0</v>
      </c>
      <c r="O829" s="464">
        <f>[1]pdc2019!$O829</f>
        <v>0</v>
      </c>
      <c r="P829" s="464">
        <f>[1]pdc2019!$P829</f>
        <v>0</v>
      </c>
      <c r="Q829" s="464">
        <f>[1]pdc2019!$V829</f>
        <v>0</v>
      </c>
      <c r="R829" s="464">
        <f>[1]pdc2019!$AB829</f>
        <v>0</v>
      </c>
      <c r="S829" s="464">
        <f>[1]pdc2019!$AE829</f>
        <v>0</v>
      </c>
      <c r="T829" s="507">
        <f t="shared" si="74"/>
        <v>0</v>
      </c>
      <c r="U829" s="505" t="str">
        <f t="shared" si="75"/>
        <v/>
      </c>
      <c r="V829" s="507">
        <f t="shared" si="72"/>
        <v>0</v>
      </c>
      <c r="W829" s="505" t="str">
        <f t="shared" si="73"/>
        <v/>
      </c>
      <c r="X829" s="507">
        <f t="shared" si="76"/>
        <v>0</v>
      </c>
      <c r="Y829" s="505" t="str">
        <f t="shared" si="77"/>
        <v/>
      </c>
      <c r="AA829" s="508"/>
      <c r="AB829" s="508"/>
      <c r="AC829" s="508"/>
      <c r="AD829" s="508"/>
      <c r="AE829" s="508"/>
      <c r="AF829" s="508"/>
      <c r="AG829" s="508"/>
      <c r="AH829" s="508"/>
      <c r="AI829" s="508"/>
      <c r="AJ829" s="508"/>
      <c r="AK829" s="508"/>
    </row>
    <row r="830" spans="1:37" ht="21">
      <c r="A830" s="435" t="s">
        <v>4288</v>
      </c>
      <c r="B830" s="436" t="s">
        <v>1809</v>
      </c>
      <c r="C830" s="437" t="s">
        <v>3142</v>
      </c>
      <c r="D830" s="437" t="s">
        <v>2445</v>
      </c>
      <c r="E830" s="366" t="s">
        <v>4314</v>
      </c>
      <c r="F830" s="366" t="s">
        <v>4289</v>
      </c>
      <c r="G830" s="363" t="s">
        <v>1129</v>
      </c>
      <c r="H830" s="363" t="s">
        <v>2498</v>
      </c>
      <c r="I830" s="414" t="s">
        <v>2499</v>
      </c>
      <c r="J830" s="364" t="s">
        <v>2884</v>
      </c>
      <c r="K830" s="365" t="s">
        <v>2499</v>
      </c>
      <c r="L830" s="3" t="s">
        <v>2500</v>
      </c>
      <c r="N830" s="464">
        <f>[1]pdc2019!$N830</f>
        <v>2794148.12</v>
      </c>
      <c r="O830" s="464">
        <f>[1]pdc2019!$O830</f>
        <v>5390076.7300000004</v>
      </c>
      <c r="P830" s="464">
        <f>[1]pdc2019!$P830</f>
        <v>4892893</v>
      </c>
      <c r="Q830" s="464">
        <f>[1]pdc2019!$V830</f>
        <v>4892893</v>
      </c>
      <c r="R830" s="464">
        <f>[1]pdc2019!$AB830</f>
        <v>4892893</v>
      </c>
      <c r="S830" s="464">
        <f>[1]pdc2019!$AE830</f>
        <v>4892893</v>
      </c>
      <c r="T830" s="507">
        <f t="shared" si="74"/>
        <v>2098744.88</v>
      </c>
      <c r="U830" s="505">
        <f t="shared" si="75"/>
        <v>0.75112155471557451</v>
      </c>
      <c r="V830" s="507">
        <f t="shared" si="72"/>
        <v>-497183.73000000045</v>
      </c>
      <c r="W830" s="505">
        <f t="shared" si="73"/>
        <v>-9.2240566304517227E-2</v>
      </c>
      <c r="X830" s="507">
        <f t="shared" si="76"/>
        <v>0</v>
      </c>
      <c r="Y830" s="505">
        <f t="shared" si="77"/>
        <v>0</v>
      </c>
      <c r="AA830" s="508"/>
      <c r="AB830" s="508"/>
      <c r="AC830" s="508"/>
      <c r="AD830" s="508"/>
      <c r="AE830" s="508"/>
      <c r="AF830" s="508"/>
      <c r="AG830" s="508"/>
      <c r="AH830" s="508"/>
      <c r="AI830" s="508"/>
      <c r="AJ830" s="508"/>
      <c r="AK830" s="508"/>
    </row>
    <row r="831" spans="1:37" ht="42">
      <c r="A831" s="435" t="s">
        <v>2501</v>
      </c>
      <c r="B831" s="436" t="s">
        <v>1809</v>
      </c>
      <c r="C831" s="437" t="s">
        <v>3142</v>
      </c>
      <c r="D831" s="437" t="s">
        <v>3148</v>
      </c>
      <c r="E831" s="366" t="s">
        <v>2627</v>
      </c>
      <c r="F831" s="366" t="s">
        <v>2628</v>
      </c>
      <c r="G831" s="363" t="s">
        <v>1131</v>
      </c>
      <c r="H831" s="363" t="s">
        <v>2629</v>
      </c>
      <c r="I831" s="414" t="s">
        <v>2502</v>
      </c>
      <c r="J831" s="364" t="s">
        <v>2885</v>
      </c>
      <c r="K831" s="365" t="s">
        <v>2502</v>
      </c>
      <c r="L831" s="3" t="s">
        <v>2500</v>
      </c>
      <c r="N831" s="464">
        <f>[1]pdc2019!$N831</f>
        <v>259687.1</v>
      </c>
      <c r="O831" s="464">
        <f>[1]pdc2019!$O831</f>
        <v>199167</v>
      </c>
      <c r="P831" s="464">
        <f>[1]pdc2019!$P831</f>
        <v>266224.24235000001</v>
      </c>
      <c r="Q831" s="464">
        <f>[1]pdc2019!$V831</f>
        <v>291108</v>
      </c>
      <c r="R831" s="464">
        <f>[1]pdc2019!$AB831</f>
        <v>331108</v>
      </c>
      <c r="S831" s="464">
        <f>[1]pdc2019!$AE831</f>
        <v>331108</v>
      </c>
      <c r="T831" s="507">
        <f t="shared" si="74"/>
        <v>31420.899999999994</v>
      </c>
      <c r="U831" s="505">
        <f t="shared" si="75"/>
        <v>0.12099522848843856</v>
      </c>
      <c r="V831" s="507">
        <f t="shared" si="72"/>
        <v>91941</v>
      </c>
      <c r="W831" s="505">
        <f t="shared" si="73"/>
        <v>0.46162767928421877</v>
      </c>
      <c r="X831" s="507">
        <f t="shared" si="76"/>
        <v>24883.757649999985</v>
      </c>
      <c r="Y831" s="505">
        <f t="shared" si="77"/>
        <v>9.3469165055546574E-2</v>
      </c>
      <c r="AA831" s="508"/>
      <c r="AB831" s="508"/>
      <c r="AC831" s="508"/>
      <c r="AD831" s="508"/>
      <c r="AE831" s="508"/>
      <c r="AF831" s="508"/>
      <c r="AG831" s="508"/>
      <c r="AH831" s="508"/>
      <c r="AI831" s="508"/>
      <c r="AJ831" s="508"/>
      <c r="AK831" s="508"/>
    </row>
    <row r="832" spans="1:37" ht="21">
      <c r="A832" s="435" t="s">
        <v>2503</v>
      </c>
      <c r="B832" s="436" t="s">
        <v>1809</v>
      </c>
      <c r="C832" s="437" t="s">
        <v>3142</v>
      </c>
      <c r="D832" s="437" t="s">
        <v>2607</v>
      </c>
      <c r="E832" s="366" t="s">
        <v>2505</v>
      </c>
      <c r="F832" s="366" t="s">
        <v>2504</v>
      </c>
      <c r="G832" s="363" t="s">
        <v>1135</v>
      </c>
      <c r="H832" s="363" t="s">
        <v>2630</v>
      </c>
      <c r="I832" s="414" t="s">
        <v>2631</v>
      </c>
      <c r="J832" s="364" t="s">
        <v>2887</v>
      </c>
      <c r="K832" s="365" t="s">
        <v>2506</v>
      </c>
      <c r="L832" s="3" t="s">
        <v>2500</v>
      </c>
      <c r="N832" s="464">
        <f>[1]pdc2019!$N832</f>
        <v>0</v>
      </c>
      <c r="O832" s="464">
        <f>[1]pdc2019!$O832</f>
        <v>0</v>
      </c>
      <c r="P832" s="464">
        <f>[1]pdc2019!$P832</f>
        <v>0</v>
      </c>
      <c r="Q832" s="464">
        <f>[1]pdc2019!$V832</f>
        <v>0</v>
      </c>
      <c r="R832" s="464">
        <f>[1]pdc2019!$AB832</f>
        <v>0</v>
      </c>
      <c r="S832" s="464">
        <f>[1]pdc2019!$AE832</f>
        <v>0</v>
      </c>
      <c r="T832" s="507">
        <f t="shared" si="74"/>
        <v>0</v>
      </c>
      <c r="U832" s="505" t="str">
        <f t="shared" si="75"/>
        <v/>
      </c>
      <c r="V832" s="507">
        <f t="shared" si="72"/>
        <v>0</v>
      </c>
      <c r="W832" s="505" t="str">
        <f t="shared" si="73"/>
        <v/>
      </c>
      <c r="X832" s="507">
        <f t="shared" si="76"/>
        <v>0</v>
      </c>
      <c r="Y832" s="505" t="str">
        <f t="shared" si="77"/>
        <v/>
      </c>
      <c r="AA832" s="508"/>
      <c r="AB832" s="508"/>
      <c r="AC832" s="508"/>
      <c r="AD832" s="508"/>
      <c r="AE832" s="508"/>
      <c r="AF832" s="508"/>
      <c r="AG832" s="508"/>
      <c r="AH832" s="508"/>
      <c r="AI832" s="508"/>
      <c r="AJ832" s="508"/>
      <c r="AK832" s="508"/>
    </row>
    <row r="833" spans="1:37" ht="21">
      <c r="A833" s="435" t="s">
        <v>2507</v>
      </c>
      <c r="B833" s="436" t="s">
        <v>1809</v>
      </c>
      <c r="C833" s="437" t="s">
        <v>3142</v>
      </c>
      <c r="D833" s="437" t="s">
        <v>1390</v>
      </c>
      <c r="E833" s="366" t="s">
        <v>2632</v>
      </c>
      <c r="F833" s="366" t="s">
        <v>2633</v>
      </c>
      <c r="G833" s="363" t="s">
        <v>1133</v>
      </c>
      <c r="H833" s="363" t="s">
        <v>2634</v>
      </c>
      <c r="I833" s="414" t="s">
        <v>1850</v>
      </c>
      <c r="J833" s="364" t="s">
        <v>2886</v>
      </c>
      <c r="K833" s="365" t="s">
        <v>1850</v>
      </c>
      <c r="L833" s="3" t="s">
        <v>2500</v>
      </c>
      <c r="N833" s="464">
        <f>[1]pdc2019!$N833</f>
        <v>254228.62</v>
      </c>
      <c r="O833" s="464">
        <f>[1]pdc2019!$O833</f>
        <v>261800</v>
      </c>
      <c r="P833" s="464">
        <f>[1]pdc2019!$P833</f>
        <v>288385</v>
      </c>
      <c r="Q833" s="464">
        <f>[1]pdc2019!$V833</f>
        <v>288385</v>
      </c>
      <c r="R833" s="464">
        <f>[1]pdc2019!$AB833</f>
        <v>288385</v>
      </c>
      <c r="S833" s="464">
        <f>[1]pdc2019!$AE833</f>
        <v>288385</v>
      </c>
      <c r="T833" s="507">
        <f t="shared" si="74"/>
        <v>34156.380000000005</v>
      </c>
      <c r="U833" s="505">
        <f t="shared" si="75"/>
        <v>0.13435300872104802</v>
      </c>
      <c r="V833" s="507">
        <f t="shared" si="72"/>
        <v>26585</v>
      </c>
      <c r="W833" s="505">
        <f t="shared" si="73"/>
        <v>0.10154698242933537</v>
      </c>
      <c r="X833" s="507">
        <f t="shared" si="76"/>
        <v>0</v>
      </c>
      <c r="Y833" s="505">
        <f t="shared" si="77"/>
        <v>0</v>
      </c>
      <c r="AA833" s="508"/>
      <c r="AB833" s="508"/>
      <c r="AC833" s="508"/>
      <c r="AD833" s="508"/>
      <c r="AE833" s="508"/>
      <c r="AF833" s="508"/>
      <c r="AG833" s="508"/>
      <c r="AH833" s="508"/>
      <c r="AI833" s="508"/>
      <c r="AJ833" s="508"/>
      <c r="AK833" s="508"/>
    </row>
    <row r="834" spans="1:37" ht="21">
      <c r="A834" s="438" t="s">
        <v>1851</v>
      </c>
      <c r="B834" s="439" t="s">
        <v>1809</v>
      </c>
      <c r="C834" s="440" t="s">
        <v>3375</v>
      </c>
      <c r="D834" s="440" t="s">
        <v>3140</v>
      </c>
      <c r="E834" s="362" t="s">
        <v>1853</v>
      </c>
      <c r="F834" s="362" t="s">
        <v>1852</v>
      </c>
      <c r="G834" s="363"/>
      <c r="H834" s="363"/>
      <c r="I834" s="414"/>
      <c r="J834" s="364"/>
      <c r="K834" s="365"/>
      <c r="N834" s="464">
        <f>[1]pdc2019!$N834</f>
        <v>0</v>
      </c>
      <c r="O834" s="464">
        <f>[1]pdc2019!$O834</f>
        <v>0</v>
      </c>
      <c r="P834" s="464">
        <f>[1]pdc2019!$P834</f>
        <v>0</v>
      </c>
      <c r="Q834" s="464">
        <f>[1]pdc2019!$V834</f>
        <v>0</v>
      </c>
      <c r="R834" s="464">
        <f>[1]pdc2019!$AB834</f>
        <v>0</v>
      </c>
      <c r="S834" s="464">
        <f>[1]pdc2019!$AE834</f>
        <v>0</v>
      </c>
      <c r="T834" s="507">
        <f t="shared" si="74"/>
        <v>0</v>
      </c>
      <c r="U834" s="505" t="str">
        <f t="shared" si="75"/>
        <v/>
      </c>
      <c r="V834" s="507">
        <f t="shared" si="72"/>
        <v>0</v>
      </c>
      <c r="W834" s="505" t="str">
        <f t="shared" si="73"/>
        <v/>
      </c>
      <c r="X834" s="507">
        <f t="shared" si="76"/>
        <v>0</v>
      </c>
      <c r="Y834" s="505" t="str">
        <f t="shared" si="77"/>
        <v/>
      </c>
      <c r="AA834" s="508"/>
      <c r="AB834" s="508"/>
      <c r="AC834" s="508"/>
      <c r="AD834" s="508"/>
      <c r="AE834" s="508"/>
      <c r="AF834" s="508"/>
      <c r="AG834" s="508"/>
      <c r="AH834" s="508"/>
      <c r="AI834" s="508"/>
      <c r="AJ834" s="508"/>
      <c r="AK834" s="508"/>
    </row>
    <row r="835" spans="1:37">
      <c r="A835" s="435" t="s">
        <v>1854</v>
      </c>
      <c r="B835" s="436" t="s">
        <v>1809</v>
      </c>
      <c r="C835" s="437" t="s">
        <v>3375</v>
      </c>
      <c r="D835" s="437" t="s">
        <v>3138</v>
      </c>
      <c r="E835" s="366" t="s">
        <v>1853</v>
      </c>
      <c r="F835" s="366" t="s">
        <v>1852</v>
      </c>
      <c r="G835" s="363" t="s">
        <v>1141</v>
      </c>
      <c r="H835" s="363" t="s">
        <v>1823</v>
      </c>
      <c r="I835" s="414" t="s">
        <v>1824</v>
      </c>
      <c r="J835" s="364" t="s">
        <v>2888</v>
      </c>
      <c r="K835" s="365" t="s">
        <v>2626</v>
      </c>
      <c r="L835" s="3" t="s">
        <v>1819</v>
      </c>
      <c r="N835" s="464">
        <f>[1]pdc2019!$N835</f>
        <v>0</v>
      </c>
      <c r="O835" s="464">
        <f>[1]pdc2019!$O835</f>
        <v>0</v>
      </c>
      <c r="P835" s="464">
        <f>[1]pdc2019!$P835</f>
        <v>0</v>
      </c>
      <c r="Q835" s="464">
        <f>[1]pdc2019!$V835</f>
        <v>0</v>
      </c>
      <c r="R835" s="464">
        <f>[1]pdc2019!$AB835</f>
        <v>0</v>
      </c>
      <c r="S835" s="464">
        <f>[1]pdc2019!$AE835</f>
        <v>0</v>
      </c>
      <c r="T835" s="507">
        <f t="shared" si="74"/>
        <v>0</v>
      </c>
      <c r="U835" s="505" t="str">
        <f t="shared" si="75"/>
        <v/>
      </c>
      <c r="V835" s="507">
        <f t="shared" si="72"/>
        <v>0</v>
      </c>
      <c r="W835" s="505" t="str">
        <f t="shared" si="73"/>
        <v/>
      </c>
      <c r="X835" s="507">
        <f t="shared" si="76"/>
        <v>0</v>
      </c>
      <c r="Y835" s="505" t="str">
        <f t="shared" si="77"/>
        <v/>
      </c>
      <c r="AA835" s="508"/>
      <c r="AB835" s="508"/>
      <c r="AC835" s="508"/>
      <c r="AD835" s="508"/>
      <c r="AE835" s="508"/>
      <c r="AF835" s="508"/>
      <c r="AG835" s="508"/>
      <c r="AH835" s="508"/>
      <c r="AI835" s="508"/>
      <c r="AJ835" s="508"/>
      <c r="AK835" s="508"/>
    </row>
    <row r="836" spans="1:37" ht="21">
      <c r="A836" s="438" t="s">
        <v>1855</v>
      </c>
      <c r="B836" s="439" t="s">
        <v>1809</v>
      </c>
      <c r="C836" s="440" t="s">
        <v>2248</v>
      </c>
      <c r="D836" s="440" t="s">
        <v>3140</v>
      </c>
      <c r="E836" s="362" t="s">
        <v>1857</v>
      </c>
      <c r="F836" s="362" t="s">
        <v>1856</v>
      </c>
      <c r="G836" s="363"/>
      <c r="H836" s="363"/>
      <c r="I836" s="414"/>
      <c r="J836" s="364"/>
      <c r="K836" s="365"/>
      <c r="N836" s="464">
        <f>[1]pdc2019!$N836</f>
        <v>0</v>
      </c>
      <c r="O836" s="464">
        <f>[1]pdc2019!$O836</f>
        <v>0</v>
      </c>
      <c r="P836" s="464">
        <f>[1]pdc2019!$P836</f>
        <v>0</v>
      </c>
      <c r="Q836" s="464">
        <f>[1]pdc2019!$V836</f>
        <v>0</v>
      </c>
      <c r="R836" s="464">
        <f>[1]pdc2019!$AB836</f>
        <v>0</v>
      </c>
      <c r="S836" s="464">
        <f>[1]pdc2019!$AE836</f>
        <v>0</v>
      </c>
      <c r="T836" s="507">
        <f t="shared" si="74"/>
        <v>0</v>
      </c>
      <c r="U836" s="505" t="str">
        <f t="shared" si="75"/>
        <v/>
      </c>
      <c r="V836" s="507">
        <f t="shared" si="72"/>
        <v>0</v>
      </c>
      <c r="W836" s="505" t="str">
        <f t="shared" si="73"/>
        <v/>
      </c>
      <c r="X836" s="507">
        <f t="shared" si="76"/>
        <v>0</v>
      </c>
      <c r="Y836" s="505" t="str">
        <f t="shared" si="77"/>
        <v/>
      </c>
      <c r="AA836" s="508"/>
      <c r="AB836" s="508"/>
      <c r="AC836" s="508"/>
      <c r="AD836" s="508"/>
      <c r="AE836" s="508"/>
      <c r="AF836" s="508"/>
      <c r="AG836" s="508"/>
      <c r="AH836" s="508"/>
      <c r="AI836" s="508"/>
      <c r="AJ836" s="508"/>
      <c r="AK836" s="508"/>
    </row>
    <row r="837" spans="1:37" ht="21">
      <c r="A837" s="435" t="s">
        <v>4290</v>
      </c>
      <c r="B837" s="436" t="s">
        <v>1809</v>
      </c>
      <c r="C837" s="437" t="s">
        <v>2248</v>
      </c>
      <c r="D837" s="437" t="s">
        <v>3058</v>
      </c>
      <c r="E837" s="366" t="s">
        <v>4291</v>
      </c>
      <c r="F837" s="441" t="s">
        <v>4292</v>
      </c>
      <c r="G837" s="363" t="s">
        <v>1143</v>
      </c>
      <c r="H837" s="363" t="s">
        <v>1060</v>
      </c>
      <c r="I837" s="414" t="s">
        <v>2889</v>
      </c>
      <c r="J837" s="364" t="s">
        <v>1060</v>
      </c>
      <c r="K837" s="365" t="s">
        <v>2889</v>
      </c>
      <c r="L837" s="380" t="s">
        <v>1682</v>
      </c>
      <c r="N837" s="464">
        <f>[1]pdc2019!$N837</f>
        <v>0</v>
      </c>
      <c r="O837" s="464">
        <f>[1]pdc2019!$O837</f>
        <v>0</v>
      </c>
      <c r="P837" s="464">
        <f>[1]pdc2019!$P837</f>
        <v>0</v>
      </c>
      <c r="Q837" s="464">
        <f>[1]pdc2019!$V837</f>
        <v>0</v>
      </c>
      <c r="R837" s="464">
        <f>[1]pdc2019!$AB837</f>
        <v>0</v>
      </c>
      <c r="S837" s="464">
        <f>[1]pdc2019!$AE837</f>
        <v>0</v>
      </c>
      <c r="T837" s="507">
        <f t="shared" si="74"/>
        <v>0</v>
      </c>
      <c r="U837" s="505" t="str">
        <f t="shared" si="75"/>
        <v/>
      </c>
      <c r="V837" s="507">
        <f t="shared" si="72"/>
        <v>0</v>
      </c>
      <c r="W837" s="505" t="str">
        <f t="shared" si="73"/>
        <v/>
      </c>
      <c r="X837" s="507">
        <f t="shared" si="76"/>
        <v>0</v>
      </c>
      <c r="Y837" s="505" t="str">
        <f t="shared" si="77"/>
        <v/>
      </c>
      <c r="AA837" s="508"/>
      <c r="AB837" s="508"/>
      <c r="AC837" s="508"/>
      <c r="AD837" s="508"/>
      <c r="AE837" s="508"/>
      <c r="AF837" s="508"/>
      <c r="AG837" s="508"/>
      <c r="AH837" s="508"/>
      <c r="AI837" s="508"/>
      <c r="AJ837" s="508"/>
      <c r="AK837" s="508"/>
    </row>
    <row r="838" spans="1:37" ht="21">
      <c r="A838" s="435" t="s">
        <v>1858</v>
      </c>
      <c r="B838" s="436" t="s">
        <v>1809</v>
      </c>
      <c r="C838" s="437" t="s">
        <v>2248</v>
      </c>
      <c r="D838" s="437" t="s">
        <v>3138</v>
      </c>
      <c r="E838" s="366" t="s">
        <v>1860</v>
      </c>
      <c r="F838" s="441" t="s">
        <v>1859</v>
      </c>
      <c r="G838" s="363" t="s">
        <v>1143</v>
      </c>
      <c r="H838" s="363" t="s">
        <v>1060</v>
      </c>
      <c r="I838" s="414" t="s">
        <v>2889</v>
      </c>
      <c r="J838" s="364" t="s">
        <v>1060</v>
      </c>
      <c r="K838" s="365" t="s">
        <v>2889</v>
      </c>
      <c r="L838" s="3" t="s">
        <v>1682</v>
      </c>
      <c r="N838" s="464">
        <f>[1]pdc2019!$N838</f>
        <v>0</v>
      </c>
      <c r="O838" s="464">
        <f>[1]pdc2019!$O838</f>
        <v>0</v>
      </c>
      <c r="P838" s="464">
        <f>[1]pdc2019!$P838</f>
        <v>0</v>
      </c>
      <c r="Q838" s="464">
        <f>[1]pdc2019!$V838</f>
        <v>0</v>
      </c>
      <c r="R838" s="464">
        <f>[1]pdc2019!$AB838</f>
        <v>0</v>
      </c>
      <c r="S838" s="464">
        <f>[1]pdc2019!$AE838</f>
        <v>0</v>
      </c>
      <c r="T838" s="507">
        <f t="shared" si="74"/>
        <v>0</v>
      </c>
      <c r="U838" s="505" t="str">
        <f t="shared" si="75"/>
        <v/>
      </c>
      <c r="V838" s="507">
        <f t="shared" si="72"/>
        <v>0</v>
      </c>
      <c r="W838" s="505" t="str">
        <f t="shared" si="73"/>
        <v/>
      </c>
      <c r="X838" s="507">
        <f t="shared" si="76"/>
        <v>0</v>
      </c>
      <c r="Y838" s="505" t="str">
        <f t="shared" si="77"/>
        <v/>
      </c>
      <c r="AA838" s="508"/>
      <c r="AB838" s="508"/>
      <c r="AC838" s="508"/>
      <c r="AD838" s="508"/>
      <c r="AE838" s="508"/>
      <c r="AF838" s="508"/>
      <c r="AG838" s="508"/>
      <c r="AH838" s="508"/>
      <c r="AI838" s="508"/>
      <c r="AJ838" s="508"/>
      <c r="AK838" s="508"/>
    </row>
    <row r="839" spans="1:37" ht="21">
      <c r="A839" s="438" t="s">
        <v>1861</v>
      </c>
      <c r="B839" s="439" t="s">
        <v>1809</v>
      </c>
      <c r="C839" s="440" t="s">
        <v>3144</v>
      </c>
      <c r="D839" s="440" t="s">
        <v>3140</v>
      </c>
      <c r="E839" s="362" t="s">
        <v>1863</v>
      </c>
      <c r="F839" s="362" t="s">
        <v>1862</v>
      </c>
      <c r="G839" s="363"/>
      <c r="H839" s="363"/>
      <c r="I839" s="414"/>
      <c r="J839" s="364"/>
      <c r="K839" s="365"/>
      <c r="N839" s="464">
        <f>[1]pdc2019!$N839</f>
        <v>0</v>
      </c>
      <c r="O839" s="464">
        <f>[1]pdc2019!$O839</f>
        <v>0</v>
      </c>
      <c r="P839" s="464">
        <f>[1]pdc2019!$P839</f>
        <v>0</v>
      </c>
      <c r="Q839" s="464">
        <f>[1]pdc2019!$V839</f>
        <v>0</v>
      </c>
      <c r="R839" s="464">
        <f>[1]pdc2019!$AB839</f>
        <v>0</v>
      </c>
      <c r="S839" s="464">
        <f>[1]pdc2019!$AE839</f>
        <v>0</v>
      </c>
      <c r="T839" s="507">
        <f t="shared" si="74"/>
        <v>0</v>
      </c>
      <c r="U839" s="505" t="str">
        <f t="shared" si="75"/>
        <v/>
      </c>
      <c r="V839" s="507">
        <f t="shared" si="72"/>
        <v>0</v>
      </c>
      <c r="W839" s="505" t="str">
        <f t="shared" si="73"/>
        <v/>
      </c>
      <c r="X839" s="507">
        <f t="shared" si="76"/>
        <v>0</v>
      </c>
      <c r="Y839" s="505" t="str">
        <f t="shared" si="77"/>
        <v/>
      </c>
      <c r="AA839" s="508"/>
      <c r="AB839" s="508"/>
      <c r="AC839" s="508"/>
      <c r="AD839" s="508"/>
      <c r="AE839" s="508"/>
      <c r="AF839" s="508"/>
      <c r="AG839" s="508"/>
      <c r="AH839" s="508"/>
      <c r="AI839" s="508"/>
      <c r="AJ839" s="508"/>
      <c r="AK839" s="508"/>
    </row>
    <row r="840" spans="1:37">
      <c r="A840" s="435" t="s">
        <v>1864</v>
      </c>
      <c r="B840" s="436" t="s">
        <v>1809</v>
      </c>
      <c r="C840" s="437" t="s">
        <v>3144</v>
      </c>
      <c r="D840" s="437" t="s">
        <v>3138</v>
      </c>
      <c r="E840" s="366" t="s">
        <v>1863</v>
      </c>
      <c r="F840" s="366" t="s">
        <v>1862</v>
      </c>
      <c r="G840" s="363" t="s">
        <v>1175</v>
      </c>
      <c r="H840" s="363" t="s">
        <v>2635</v>
      </c>
      <c r="I840" s="414" t="s">
        <v>2636</v>
      </c>
      <c r="J840" s="364" t="s">
        <v>192</v>
      </c>
      <c r="K840" s="365" t="s">
        <v>2850</v>
      </c>
      <c r="L840" s="3" t="s">
        <v>2690</v>
      </c>
      <c r="N840" s="464">
        <f>[1]pdc2019!$N840</f>
        <v>122502.96</v>
      </c>
      <c r="O840" s="464">
        <f>[1]pdc2019!$O840</f>
        <v>150000</v>
      </c>
      <c r="P840" s="464">
        <f>[1]pdc2019!$P840</f>
        <v>150000</v>
      </c>
      <c r="Q840" s="464">
        <f>[1]pdc2019!$V840</f>
        <v>150000</v>
      </c>
      <c r="R840" s="464">
        <f>[1]pdc2019!$AB840</f>
        <v>150000</v>
      </c>
      <c r="S840" s="464">
        <f>[1]pdc2019!$AE840</f>
        <v>150000</v>
      </c>
      <c r="T840" s="507">
        <f t="shared" si="74"/>
        <v>27497.039999999994</v>
      </c>
      <c r="U840" s="505">
        <f t="shared" si="75"/>
        <v>0.22446020896148136</v>
      </c>
      <c r="V840" s="507">
        <f t="shared" si="72"/>
        <v>0</v>
      </c>
      <c r="W840" s="505">
        <f t="shared" si="73"/>
        <v>0</v>
      </c>
      <c r="X840" s="507">
        <f t="shared" si="76"/>
        <v>0</v>
      </c>
      <c r="Y840" s="505">
        <f t="shared" si="77"/>
        <v>0</v>
      </c>
      <c r="AA840" s="508"/>
      <c r="AB840" s="508"/>
      <c r="AC840" s="508"/>
      <c r="AD840" s="508"/>
      <c r="AE840" s="508"/>
      <c r="AF840" s="508"/>
      <c r="AG840" s="508"/>
      <c r="AH840" s="508"/>
      <c r="AI840" s="508"/>
      <c r="AJ840" s="508"/>
      <c r="AK840" s="508"/>
    </row>
    <row r="841" spans="1:37" ht="21">
      <c r="A841" s="438" t="s">
        <v>1865</v>
      </c>
      <c r="B841" s="439" t="s">
        <v>1809</v>
      </c>
      <c r="C841" s="440" t="s">
        <v>3145</v>
      </c>
      <c r="D841" s="440" t="s">
        <v>3140</v>
      </c>
      <c r="E841" s="362" t="s">
        <v>1867</v>
      </c>
      <c r="F841" s="362" t="s">
        <v>1866</v>
      </c>
      <c r="G841" s="363"/>
      <c r="H841" s="363"/>
      <c r="I841" s="414"/>
      <c r="J841" s="364"/>
      <c r="K841" s="365"/>
      <c r="N841" s="464">
        <f>[1]pdc2019!$N841</f>
        <v>0</v>
      </c>
      <c r="O841" s="464">
        <f>[1]pdc2019!$O841</f>
        <v>0</v>
      </c>
      <c r="P841" s="464">
        <f>[1]pdc2019!$P841</f>
        <v>0</v>
      </c>
      <c r="Q841" s="464">
        <f>[1]pdc2019!$V841</f>
        <v>0</v>
      </c>
      <c r="R841" s="464">
        <f>[1]pdc2019!$AB841</f>
        <v>0</v>
      </c>
      <c r="S841" s="464">
        <f>[1]pdc2019!$AE841</f>
        <v>0</v>
      </c>
      <c r="T841" s="507">
        <f t="shared" si="74"/>
        <v>0</v>
      </c>
      <c r="U841" s="505" t="str">
        <f t="shared" si="75"/>
        <v/>
      </c>
      <c r="V841" s="507">
        <f t="shared" si="72"/>
        <v>0</v>
      </c>
      <c r="W841" s="505" t="str">
        <f t="shared" si="73"/>
        <v/>
      </c>
      <c r="X841" s="507">
        <f t="shared" si="76"/>
        <v>0</v>
      </c>
      <c r="Y841" s="505" t="str">
        <f t="shared" si="77"/>
        <v/>
      </c>
      <c r="AA841" s="508"/>
      <c r="AB841" s="508"/>
      <c r="AC841" s="508"/>
      <c r="AD841" s="508"/>
      <c r="AE841" s="508"/>
      <c r="AF841" s="508"/>
      <c r="AG841" s="508"/>
      <c r="AH841" s="508"/>
      <c r="AI841" s="508"/>
      <c r="AJ841" s="508"/>
      <c r="AK841" s="508"/>
    </row>
    <row r="842" spans="1:37">
      <c r="A842" s="435" t="s">
        <v>1868</v>
      </c>
      <c r="B842" s="436" t="s">
        <v>1809</v>
      </c>
      <c r="C842" s="437" t="s">
        <v>3145</v>
      </c>
      <c r="D842" s="437" t="s">
        <v>3138</v>
      </c>
      <c r="E842" s="366" t="s">
        <v>1869</v>
      </c>
      <c r="F842" s="366" t="s">
        <v>5258</v>
      </c>
      <c r="G842" s="363" t="s">
        <v>1175</v>
      </c>
      <c r="H842" s="363" t="s">
        <v>2635</v>
      </c>
      <c r="I842" s="414" t="s">
        <v>2636</v>
      </c>
      <c r="J842" s="364" t="s">
        <v>192</v>
      </c>
      <c r="K842" s="365" t="s">
        <v>2850</v>
      </c>
      <c r="L842" s="3" t="s">
        <v>2690</v>
      </c>
      <c r="N842" s="464">
        <f>[1]pdc2019!$N842</f>
        <v>198731.55</v>
      </c>
      <c r="O842" s="464">
        <f>[1]pdc2019!$O842</f>
        <v>250000</v>
      </c>
      <c r="P842" s="464">
        <f>[1]pdc2019!$P842</f>
        <v>250000</v>
      </c>
      <c r="Q842" s="464">
        <f>[1]pdc2019!$V842</f>
        <v>250000</v>
      </c>
      <c r="R842" s="464">
        <f>[1]pdc2019!$AB842</f>
        <v>250000</v>
      </c>
      <c r="S842" s="464">
        <f>[1]pdc2019!$AE842</f>
        <v>250000</v>
      </c>
      <c r="T842" s="507">
        <f t="shared" si="74"/>
        <v>51268.450000000012</v>
      </c>
      <c r="U842" s="505">
        <f t="shared" si="75"/>
        <v>0.25797841359361418</v>
      </c>
      <c r="V842" s="507">
        <f t="shared" si="72"/>
        <v>0</v>
      </c>
      <c r="W842" s="505">
        <f t="shared" si="73"/>
        <v>0</v>
      </c>
      <c r="X842" s="507">
        <f t="shared" si="76"/>
        <v>0</v>
      </c>
      <c r="Y842" s="505">
        <f t="shared" si="77"/>
        <v>0</v>
      </c>
      <c r="AA842" s="508"/>
      <c r="AB842" s="508"/>
      <c r="AC842" s="508"/>
      <c r="AD842" s="508"/>
      <c r="AE842" s="508"/>
      <c r="AF842" s="508"/>
      <c r="AG842" s="508"/>
      <c r="AH842" s="508"/>
      <c r="AI842" s="508"/>
      <c r="AJ842" s="508"/>
      <c r="AK842" s="508"/>
    </row>
    <row r="843" spans="1:37" ht="21">
      <c r="A843" s="438" t="s">
        <v>1870</v>
      </c>
      <c r="B843" s="439" t="s">
        <v>1809</v>
      </c>
      <c r="C843" s="440" t="s">
        <v>3146</v>
      </c>
      <c r="D843" s="440" t="s">
        <v>3140</v>
      </c>
      <c r="E843" s="362" t="s">
        <v>1872</v>
      </c>
      <c r="F843" s="362" t="s">
        <v>1871</v>
      </c>
      <c r="G843" s="363"/>
      <c r="H843" s="363"/>
      <c r="I843" s="414"/>
      <c r="J843" s="364"/>
      <c r="K843" s="365"/>
      <c r="N843" s="464">
        <f>[1]pdc2019!$N843</f>
        <v>0</v>
      </c>
      <c r="O843" s="464">
        <f>[1]pdc2019!$O843</f>
        <v>0</v>
      </c>
      <c r="P843" s="464">
        <f>[1]pdc2019!$P843</f>
        <v>0</v>
      </c>
      <c r="Q843" s="464">
        <f>[1]pdc2019!$V843</f>
        <v>0</v>
      </c>
      <c r="R843" s="464">
        <f>[1]pdc2019!$AB843</f>
        <v>0</v>
      </c>
      <c r="S843" s="464">
        <f>[1]pdc2019!$AE843</f>
        <v>0</v>
      </c>
      <c r="T843" s="507">
        <f t="shared" si="74"/>
        <v>0</v>
      </c>
      <c r="U843" s="505" t="str">
        <f t="shared" si="75"/>
        <v/>
      </c>
      <c r="V843" s="507">
        <f t="shared" si="72"/>
        <v>0</v>
      </c>
      <c r="W843" s="505" t="str">
        <f t="shared" si="73"/>
        <v/>
      </c>
      <c r="X843" s="507">
        <f t="shared" si="76"/>
        <v>0</v>
      </c>
      <c r="Y843" s="505" t="str">
        <f t="shared" si="77"/>
        <v/>
      </c>
      <c r="AA843" s="508"/>
      <c r="AB843" s="508"/>
      <c r="AC843" s="508"/>
      <c r="AD843" s="508"/>
      <c r="AE843" s="508"/>
      <c r="AF843" s="508"/>
      <c r="AG843" s="508"/>
      <c r="AH843" s="508"/>
      <c r="AI843" s="508"/>
      <c r="AJ843" s="508"/>
      <c r="AK843" s="508"/>
    </row>
    <row r="844" spans="1:37">
      <c r="A844" s="435" t="s">
        <v>1873</v>
      </c>
      <c r="B844" s="436" t="s">
        <v>1809</v>
      </c>
      <c r="C844" s="437" t="s">
        <v>3146</v>
      </c>
      <c r="D844" s="437" t="s">
        <v>3138</v>
      </c>
      <c r="E844" s="366" t="s">
        <v>1872</v>
      </c>
      <c r="F844" s="366" t="s">
        <v>1871</v>
      </c>
      <c r="G844" s="363" t="s">
        <v>1175</v>
      </c>
      <c r="H844" s="363" t="s">
        <v>2635</v>
      </c>
      <c r="I844" s="414" t="s">
        <v>2636</v>
      </c>
      <c r="J844" s="364" t="s">
        <v>192</v>
      </c>
      <c r="K844" s="365" t="s">
        <v>2850</v>
      </c>
      <c r="L844" s="3" t="s">
        <v>2690</v>
      </c>
      <c r="N844" s="464">
        <f>[1]pdc2019!$N844</f>
        <v>44197.33</v>
      </c>
      <c r="O844" s="464">
        <f>[1]pdc2019!$O844</f>
        <v>51000</v>
      </c>
      <c r="P844" s="464">
        <f>[1]pdc2019!$P844</f>
        <v>51000</v>
      </c>
      <c r="Q844" s="464">
        <f>[1]pdc2019!$V844</f>
        <v>51000</v>
      </c>
      <c r="R844" s="464">
        <f>[1]pdc2019!$AB844</f>
        <v>51000</v>
      </c>
      <c r="S844" s="464">
        <f>[1]pdc2019!$AE844</f>
        <v>51000</v>
      </c>
      <c r="T844" s="507">
        <f t="shared" si="74"/>
        <v>6802.6699999999983</v>
      </c>
      <c r="U844" s="505">
        <f t="shared" si="75"/>
        <v>0.15391585871816235</v>
      </c>
      <c r="V844" s="507">
        <f t="shared" si="72"/>
        <v>0</v>
      </c>
      <c r="W844" s="505">
        <f t="shared" si="73"/>
        <v>0</v>
      </c>
      <c r="X844" s="507">
        <f t="shared" si="76"/>
        <v>0</v>
      </c>
      <c r="Y844" s="505">
        <f t="shared" si="77"/>
        <v>0</v>
      </c>
      <c r="AA844" s="508"/>
      <c r="AB844" s="508"/>
      <c r="AC844" s="508"/>
      <c r="AD844" s="508"/>
      <c r="AE844" s="508"/>
      <c r="AF844" s="508"/>
      <c r="AG844" s="508"/>
      <c r="AH844" s="508"/>
      <c r="AI844" s="508"/>
      <c r="AJ844" s="508"/>
      <c r="AK844" s="508"/>
    </row>
    <row r="845" spans="1:37" ht="21">
      <c r="A845" s="438" t="s">
        <v>1874</v>
      </c>
      <c r="B845" s="439" t="s">
        <v>1809</v>
      </c>
      <c r="C845" s="440" t="s">
        <v>3149</v>
      </c>
      <c r="D845" s="440" t="s">
        <v>3140</v>
      </c>
      <c r="E845" s="362" t="s">
        <v>3723</v>
      </c>
      <c r="F845" s="362" t="s">
        <v>3724</v>
      </c>
      <c r="G845" s="363"/>
      <c r="H845" s="363"/>
      <c r="I845" s="414"/>
      <c r="J845" s="364"/>
      <c r="K845" s="365"/>
      <c r="N845" s="464">
        <f>[1]pdc2019!$N845</f>
        <v>0</v>
      </c>
      <c r="O845" s="464">
        <f>[1]pdc2019!$O845</f>
        <v>0</v>
      </c>
      <c r="P845" s="464">
        <f>[1]pdc2019!$P845</f>
        <v>0</v>
      </c>
      <c r="Q845" s="464">
        <f>[1]pdc2019!$V845</f>
        <v>0</v>
      </c>
      <c r="R845" s="464">
        <f>[1]pdc2019!$AB845</f>
        <v>0</v>
      </c>
      <c r="S845" s="464">
        <f>[1]pdc2019!$AE845</f>
        <v>0</v>
      </c>
      <c r="T845" s="507">
        <f t="shared" si="74"/>
        <v>0</v>
      </c>
      <c r="U845" s="505" t="str">
        <f t="shared" si="75"/>
        <v/>
      </c>
      <c r="V845" s="507">
        <f t="shared" si="72"/>
        <v>0</v>
      </c>
      <c r="W845" s="505" t="str">
        <f t="shared" si="73"/>
        <v/>
      </c>
      <c r="X845" s="507">
        <f t="shared" si="76"/>
        <v>0</v>
      </c>
      <c r="Y845" s="505" t="str">
        <f t="shared" si="77"/>
        <v/>
      </c>
      <c r="AA845" s="508"/>
      <c r="AB845" s="508"/>
      <c r="AC845" s="508"/>
      <c r="AD845" s="508"/>
      <c r="AE845" s="508"/>
      <c r="AF845" s="508"/>
      <c r="AG845" s="508"/>
      <c r="AH845" s="508"/>
      <c r="AI845" s="508"/>
      <c r="AJ845" s="508"/>
      <c r="AK845" s="508"/>
    </row>
    <row r="846" spans="1:37" ht="21">
      <c r="A846" s="435" t="s">
        <v>1875</v>
      </c>
      <c r="B846" s="436" t="s">
        <v>1809</v>
      </c>
      <c r="C846" s="437" t="s">
        <v>3149</v>
      </c>
      <c r="D846" s="437" t="s">
        <v>3138</v>
      </c>
      <c r="E846" s="366" t="s">
        <v>3723</v>
      </c>
      <c r="F846" s="441" t="s">
        <v>4293</v>
      </c>
      <c r="G846" s="363" t="s">
        <v>1175</v>
      </c>
      <c r="H846" s="363" t="s">
        <v>2635</v>
      </c>
      <c r="I846" s="414" t="s">
        <v>2636</v>
      </c>
      <c r="J846" s="364" t="s">
        <v>192</v>
      </c>
      <c r="K846" s="365" t="s">
        <v>2850</v>
      </c>
      <c r="L846" s="3" t="s">
        <v>2690</v>
      </c>
      <c r="N846" s="464">
        <f>[1]pdc2019!$N846</f>
        <v>0</v>
      </c>
      <c r="O846" s="464">
        <f>[1]pdc2019!$O846</f>
        <v>0</v>
      </c>
      <c r="P846" s="464">
        <f>[1]pdc2019!$P846</f>
        <v>0</v>
      </c>
      <c r="Q846" s="464">
        <f>[1]pdc2019!$V846</f>
        <v>0</v>
      </c>
      <c r="R846" s="464">
        <f>[1]pdc2019!$AB846</f>
        <v>0</v>
      </c>
      <c r="S846" s="464">
        <f>[1]pdc2019!$AE846</f>
        <v>0</v>
      </c>
      <c r="T846" s="507">
        <f t="shared" si="74"/>
        <v>0</v>
      </c>
      <c r="U846" s="505" t="str">
        <f t="shared" si="75"/>
        <v/>
      </c>
      <c r="V846" s="507">
        <f t="shared" si="72"/>
        <v>0</v>
      </c>
      <c r="W846" s="505" t="str">
        <f t="shared" si="73"/>
        <v/>
      </c>
      <c r="X846" s="507">
        <f t="shared" si="76"/>
        <v>0</v>
      </c>
      <c r="Y846" s="505" t="str">
        <f t="shared" si="77"/>
        <v/>
      </c>
      <c r="AA846" s="508"/>
      <c r="AB846" s="508"/>
      <c r="AC846" s="508"/>
      <c r="AD846" s="508"/>
      <c r="AE846" s="508"/>
      <c r="AF846" s="508"/>
      <c r="AG846" s="508"/>
      <c r="AH846" s="508"/>
      <c r="AI846" s="508"/>
      <c r="AJ846" s="508"/>
      <c r="AK846" s="508"/>
    </row>
    <row r="847" spans="1:37" ht="21">
      <c r="A847" s="438" t="s">
        <v>1876</v>
      </c>
      <c r="B847" s="439" t="s">
        <v>1809</v>
      </c>
      <c r="C847" s="440" t="s">
        <v>2117</v>
      </c>
      <c r="D847" s="440" t="s">
        <v>3140</v>
      </c>
      <c r="E847" s="362" t="s">
        <v>1878</v>
      </c>
      <c r="F847" s="362" t="s">
        <v>1877</v>
      </c>
      <c r="G847" s="363"/>
      <c r="H847" s="363"/>
      <c r="I847" s="414"/>
      <c r="J847" s="364"/>
      <c r="K847" s="365"/>
      <c r="N847" s="464">
        <f>[1]pdc2019!$N847</f>
        <v>0</v>
      </c>
      <c r="O847" s="464">
        <f>[1]pdc2019!$O847</f>
        <v>0</v>
      </c>
      <c r="P847" s="464">
        <f>[1]pdc2019!$P847</f>
        <v>0</v>
      </c>
      <c r="Q847" s="464">
        <f>[1]pdc2019!$V847</f>
        <v>0</v>
      </c>
      <c r="R847" s="464">
        <f>[1]pdc2019!$AB847</f>
        <v>0</v>
      </c>
      <c r="S847" s="464">
        <f>[1]pdc2019!$AE847</f>
        <v>0</v>
      </c>
      <c r="T847" s="507">
        <f t="shared" si="74"/>
        <v>0</v>
      </c>
      <c r="U847" s="505" t="str">
        <f t="shared" si="75"/>
        <v/>
      </c>
      <c r="V847" s="507">
        <f t="shared" si="72"/>
        <v>0</v>
      </c>
      <c r="W847" s="505" t="str">
        <f t="shared" si="73"/>
        <v/>
      </c>
      <c r="X847" s="507">
        <f t="shared" si="76"/>
        <v>0</v>
      </c>
      <c r="Y847" s="505" t="str">
        <f t="shared" si="77"/>
        <v/>
      </c>
      <c r="AA847" s="508"/>
      <c r="AB847" s="508"/>
      <c r="AC847" s="508"/>
      <c r="AD847" s="508"/>
      <c r="AE847" s="508"/>
      <c r="AF847" s="508"/>
      <c r="AG847" s="508"/>
      <c r="AH847" s="508"/>
      <c r="AI847" s="508"/>
      <c r="AJ847" s="508"/>
      <c r="AK847" s="508"/>
    </row>
    <row r="848" spans="1:37">
      <c r="A848" s="435" t="s">
        <v>1879</v>
      </c>
      <c r="B848" s="436" t="s">
        <v>1809</v>
      </c>
      <c r="C848" s="437" t="s">
        <v>2117</v>
      </c>
      <c r="D848" s="437" t="s">
        <v>3138</v>
      </c>
      <c r="E848" s="366" t="s">
        <v>1878</v>
      </c>
      <c r="F848" s="366" t="s">
        <v>1877</v>
      </c>
      <c r="G848" s="363" t="s">
        <v>1175</v>
      </c>
      <c r="H848" s="363" t="s">
        <v>2635</v>
      </c>
      <c r="I848" s="414" t="s">
        <v>2636</v>
      </c>
      <c r="J848" s="364" t="s">
        <v>192</v>
      </c>
      <c r="K848" s="365" t="s">
        <v>2850</v>
      </c>
      <c r="L848" s="3" t="s">
        <v>2690</v>
      </c>
      <c r="N848" s="464">
        <f>[1]pdc2019!$N848</f>
        <v>204651.25</v>
      </c>
      <c r="O848" s="464">
        <f>[1]pdc2019!$O848</f>
        <v>207000</v>
      </c>
      <c r="P848" s="464">
        <f>[1]pdc2019!$P848</f>
        <v>208928.29333333333</v>
      </c>
      <c r="Q848" s="464">
        <f>[1]pdc2019!$V848</f>
        <v>207000</v>
      </c>
      <c r="R848" s="464">
        <f>[1]pdc2019!$AB848</f>
        <v>20700</v>
      </c>
      <c r="S848" s="464">
        <f>[1]pdc2019!$AE848</f>
        <v>207000</v>
      </c>
      <c r="T848" s="507">
        <f t="shared" si="74"/>
        <v>2348.75</v>
      </c>
      <c r="U848" s="505">
        <f t="shared" si="75"/>
        <v>1.1476841700209503E-2</v>
      </c>
      <c r="V848" s="507">
        <f t="shared" si="72"/>
        <v>0</v>
      </c>
      <c r="W848" s="505">
        <f t="shared" si="73"/>
        <v>0</v>
      </c>
      <c r="X848" s="507">
        <f t="shared" si="76"/>
        <v>-1928.2933333333349</v>
      </c>
      <c r="Y848" s="505">
        <f t="shared" si="77"/>
        <v>-9.2294504615363475E-3</v>
      </c>
      <c r="AA848" s="508"/>
      <c r="AB848" s="508"/>
      <c r="AC848" s="508"/>
      <c r="AD848" s="508"/>
      <c r="AE848" s="508"/>
      <c r="AF848" s="508"/>
      <c r="AG848" s="508"/>
      <c r="AH848" s="508"/>
      <c r="AI848" s="508"/>
      <c r="AJ848" s="508"/>
      <c r="AK848" s="508"/>
    </row>
    <row r="849" spans="1:37" ht="21">
      <c r="A849" s="399" t="s">
        <v>2637</v>
      </c>
      <c r="B849" s="400" t="s">
        <v>2638</v>
      </c>
      <c r="C849" s="401" t="s">
        <v>3139</v>
      </c>
      <c r="D849" s="401" t="s">
        <v>3140</v>
      </c>
      <c r="E849" s="358" t="s">
        <v>2639</v>
      </c>
      <c r="F849" s="358" t="s">
        <v>2640</v>
      </c>
      <c r="G849" s="359"/>
      <c r="H849" s="359"/>
      <c r="I849" s="402"/>
      <c r="J849" s="360"/>
      <c r="K849" s="361"/>
      <c r="L849" s="403"/>
      <c r="N849" s="464">
        <f>[1]pdc2019!$N849</f>
        <v>0</v>
      </c>
      <c r="O849" s="464">
        <f>[1]pdc2019!$O849</f>
        <v>0</v>
      </c>
      <c r="P849" s="464">
        <f>[1]pdc2019!$P849</f>
        <v>0</v>
      </c>
      <c r="Q849" s="464">
        <f>[1]pdc2019!$V849</f>
        <v>0</v>
      </c>
      <c r="R849" s="464">
        <f>[1]pdc2019!$AB849</f>
        <v>0</v>
      </c>
      <c r="S849" s="464">
        <f>[1]pdc2019!$AE849</f>
        <v>0</v>
      </c>
      <c r="T849" s="507">
        <f t="shared" si="74"/>
        <v>0</v>
      </c>
      <c r="U849" s="505" t="str">
        <f t="shared" si="75"/>
        <v/>
      </c>
      <c r="V849" s="507">
        <f t="shared" si="72"/>
        <v>0</v>
      </c>
      <c r="W849" s="505" t="str">
        <f t="shared" si="73"/>
        <v/>
      </c>
      <c r="X849" s="507">
        <f t="shared" si="76"/>
        <v>0</v>
      </c>
      <c r="Y849" s="505" t="str">
        <f t="shared" si="77"/>
        <v/>
      </c>
      <c r="AA849" s="508"/>
      <c r="AB849" s="508"/>
      <c r="AC849" s="508"/>
      <c r="AD849" s="508"/>
      <c r="AE849" s="508"/>
      <c r="AF849" s="508"/>
      <c r="AG849" s="508"/>
      <c r="AH849" s="508"/>
      <c r="AI849" s="508"/>
      <c r="AJ849" s="508"/>
      <c r="AK849" s="508"/>
    </row>
    <row r="850" spans="1:37" ht="21">
      <c r="A850" s="438" t="s">
        <v>2641</v>
      </c>
      <c r="B850" s="405" t="s">
        <v>2638</v>
      </c>
      <c r="C850" s="406" t="s">
        <v>3141</v>
      </c>
      <c r="D850" s="406" t="s">
        <v>3140</v>
      </c>
      <c r="E850" s="362" t="s">
        <v>2639</v>
      </c>
      <c r="F850" s="362" t="s">
        <v>2640</v>
      </c>
      <c r="G850" s="369"/>
      <c r="H850" s="369"/>
      <c r="I850" s="434"/>
      <c r="J850" s="443"/>
      <c r="K850" s="444"/>
      <c r="L850" s="445"/>
      <c r="M850" s="445"/>
      <c r="N850" s="464">
        <f>[1]pdc2019!$N850</f>
        <v>0</v>
      </c>
      <c r="O850" s="464">
        <f>[1]pdc2019!$O850</f>
        <v>0</v>
      </c>
      <c r="P850" s="464">
        <f>[1]pdc2019!$P850</f>
        <v>0</v>
      </c>
      <c r="Q850" s="464">
        <f>[1]pdc2019!$V850</f>
        <v>0</v>
      </c>
      <c r="R850" s="464">
        <f>[1]pdc2019!$AB850</f>
        <v>0</v>
      </c>
      <c r="S850" s="464">
        <f>[1]pdc2019!$AE850</f>
        <v>0</v>
      </c>
      <c r="T850" s="507">
        <f t="shared" si="74"/>
        <v>0</v>
      </c>
      <c r="U850" s="505" t="str">
        <f t="shared" si="75"/>
        <v/>
      </c>
      <c r="V850" s="507">
        <f t="shared" si="72"/>
        <v>0</v>
      </c>
      <c r="W850" s="505" t="str">
        <f t="shared" si="73"/>
        <v/>
      </c>
      <c r="X850" s="507">
        <f t="shared" si="76"/>
        <v>0</v>
      </c>
      <c r="Y850" s="505" t="str">
        <f t="shared" si="77"/>
        <v/>
      </c>
      <c r="AA850" s="508"/>
      <c r="AB850" s="508"/>
      <c r="AC850" s="508"/>
      <c r="AD850" s="508"/>
      <c r="AE850" s="508"/>
      <c r="AF850" s="508"/>
      <c r="AG850" s="508"/>
      <c r="AH850" s="508"/>
      <c r="AI850" s="508"/>
      <c r="AJ850" s="508"/>
      <c r="AK850" s="508"/>
    </row>
    <row r="851" spans="1:37">
      <c r="A851" s="435" t="s">
        <v>2642</v>
      </c>
      <c r="B851" s="412" t="s">
        <v>2638</v>
      </c>
      <c r="C851" s="413" t="s">
        <v>3141</v>
      </c>
      <c r="D851" s="413" t="s">
        <v>3138</v>
      </c>
      <c r="E851" s="366" t="s">
        <v>2639</v>
      </c>
      <c r="F851" s="366" t="s">
        <v>2640</v>
      </c>
      <c r="G851" s="363" t="s">
        <v>1177</v>
      </c>
      <c r="H851" s="363" t="s">
        <v>2643</v>
      </c>
      <c r="I851" s="414" t="s">
        <v>2644</v>
      </c>
      <c r="J851" s="364" t="s">
        <v>192</v>
      </c>
      <c r="K851" s="365" t="s">
        <v>2850</v>
      </c>
      <c r="L851" s="3" t="s">
        <v>2690</v>
      </c>
      <c r="N851" s="464">
        <f>[1]pdc2019!$N851</f>
        <v>7</v>
      </c>
      <c r="O851" s="464">
        <f>[1]pdc2019!$O851</f>
        <v>3000</v>
      </c>
      <c r="P851" s="464">
        <f>[1]pdc2019!$P851</f>
        <v>0</v>
      </c>
      <c r="Q851" s="464">
        <f>[1]pdc2019!$V851</f>
        <v>3000</v>
      </c>
      <c r="R851" s="464">
        <f>[1]pdc2019!$AB851</f>
        <v>3000</v>
      </c>
      <c r="S851" s="464">
        <f>[1]pdc2019!$AE851</f>
        <v>3000</v>
      </c>
      <c r="T851" s="507">
        <f t="shared" si="74"/>
        <v>2993</v>
      </c>
      <c r="U851" s="505">
        <f t="shared" si="75"/>
        <v>427.57142857142856</v>
      </c>
      <c r="V851" s="507">
        <f t="shared" si="72"/>
        <v>0</v>
      </c>
      <c r="W851" s="505">
        <f t="shared" si="73"/>
        <v>0</v>
      </c>
      <c r="X851" s="507">
        <f t="shared" si="76"/>
        <v>3000</v>
      </c>
      <c r="Y851" s="505" t="str">
        <f t="shared" si="77"/>
        <v/>
      </c>
      <c r="AA851" s="508"/>
      <c r="AB851" s="508"/>
      <c r="AC851" s="508"/>
      <c r="AD851" s="508"/>
      <c r="AE851" s="508"/>
      <c r="AF851" s="508"/>
      <c r="AG851" s="508"/>
      <c r="AH851" s="508"/>
      <c r="AI851" s="508"/>
      <c r="AJ851" s="508"/>
      <c r="AK851" s="508"/>
    </row>
    <row r="852" spans="1:37" ht="21">
      <c r="A852" s="399" t="s">
        <v>1880</v>
      </c>
      <c r="B852" s="400" t="s">
        <v>3149</v>
      </c>
      <c r="C852" s="401" t="s">
        <v>3139</v>
      </c>
      <c r="D852" s="401" t="s">
        <v>3140</v>
      </c>
      <c r="E852" s="358" t="s">
        <v>1882</v>
      </c>
      <c r="F852" s="358" t="s">
        <v>1881</v>
      </c>
      <c r="G852" s="359"/>
      <c r="H852" s="359"/>
      <c r="I852" s="402"/>
      <c r="J852" s="360"/>
      <c r="K852" s="361"/>
      <c r="L852" s="403"/>
      <c r="N852" s="464">
        <f>[1]pdc2019!$N852</f>
        <v>0</v>
      </c>
      <c r="O852" s="464">
        <f>[1]pdc2019!$O852</f>
        <v>0</v>
      </c>
      <c r="P852" s="464">
        <f>[1]pdc2019!$P852</f>
        <v>0</v>
      </c>
      <c r="Q852" s="464">
        <f>[1]pdc2019!$V852</f>
        <v>0</v>
      </c>
      <c r="R852" s="464">
        <f>[1]pdc2019!$AB852</f>
        <v>0</v>
      </c>
      <c r="S852" s="464">
        <f>[1]pdc2019!$AE852</f>
        <v>0</v>
      </c>
      <c r="T852" s="507">
        <f t="shared" si="74"/>
        <v>0</v>
      </c>
      <c r="U852" s="505" t="str">
        <f t="shared" si="75"/>
        <v/>
      </c>
      <c r="V852" s="507">
        <f t="shared" si="72"/>
        <v>0</v>
      </c>
      <c r="W852" s="505" t="str">
        <f t="shared" si="73"/>
        <v/>
      </c>
      <c r="X852" s="507">
        <f t="shared" si="76"/>
        <v>0</v>
      </c>
      <c r="Y852" s="505" t="str">
        <f t="shared" si="77"/>
        <v/>
      </c>
      <c r="AA852" s="508"/>
      <c r="AB852" s="508"/>
      <c r="AC852" s="508"/>
      <c r="AD852" s="508"/>
      <c r="AE852" s="508"/>
      <c r="AF852" s="508"/>
      <c r="AG852" s="508"/>
      <c r="AH852" s="508"/>
      <c r="AI852" s="508"/>
      <c r="AJ852" s="508"/>
      <c r="AK852" s="508"/>
    </row>
    <row r="853" spans="1:37" ht="21">
      <c r="A853" s="438" t="s">
        <v>1883</v>
      </c>
      <c r="B853" s="439" t="s">
        <v>3149</v>
      </c>
      <c r="C853" s="440" t="s">
        <v>3141</v>
      </c>
      <c r="D853" s="440" t="s">
        <v>3140</v>
      </c>
      <c r="E853" s="362" t="s">
        <v>1884</v>
      </c>
      <c r="F853" s="362" t="s">
        <v>5259</v>
      </c>
      <c r="G853" s="363"/>
      <c r="H853" s="363"/>
      <c r="I853" s="414"/>
      <c r="J853" s="364"/>
      <c r="K853" s="365"/>
      <c r="N853" s="464">
        <f>[1]pdc2019!$N853</f>
        <v>0</v>
      </c>
      <c r="O853" s="464">
        <f>[1]pdc2019!$O853</f>
        <v>0</v>
      </c>
      <c r="P853" s="464">
        <f>[1]pdc2019!$P853</f>
        <v>0</v>
      </c>
      <c r="Q853" s="464">
        <f>[1]pdc2019!$V853</f>
        <v>0</v>
      </c>
      <c r="R853" s="464">
        <f>[1]pdc2019!$AB853</f>
        <v>0</v>
      </c>
      <c r="S853" s="464">
        <f>[1]pdc2019!$AE853</f>
        <v>0</v>
      </c>
      <c r="T853" s="507">
        <f t="shared" si="74"/>
        <v>0</v>
      </c>
      <c r="U853" s="505" t="str">
        <f t="shared" si="75"/>
        <v/>
      </c>
      <c r="V853" s="507">
        <f t="shared" si="72"/>
        <v>0</v>
      </c>
      <c r="W853" s="505" t="str">
        <f t="shared" si="73"/>
        <v/>
      </c>
      <c r="X853" s="507">
        <f t="shared" si="76"/>
        <v>0</v>
      </c>
      <c r="Y853" s="505" t="str">
        <f t="shared" si="77"/>
        <v/>
      </c>
      <c r="AA853" s="508"/>
      <c r="AB853" s="508"/>
      <c r="AC853" s="508"/>
      <c r="AD853" s="508"/>
      <c r="AE853" s="508"/>
      <c r="AF853" s="508"/>
      <c r="AG853" s="508"/>
      <c r="AH853" s="508"/>
      <c r="AI853" s="508"/>
      <c r="AJ853" s="508"/>
      <c r="AK853" s="508"/>
    </row>
    <row r="854" spans="1:37" ht="21">
      <c r="A854" s="429" t="s">
        <v>5022</v>
      </c>
      <c r="B854" s="412" t="s">
        <v>3149</v>
      </c>
      <c r="C854" s="413" t="s">
        <v>3141</v>
      </c>
      <c r="D854" s="413" t="s">
        <v>2794</v>
      </c>
      <c r="E854" s="366" t="s">
        <v>5142</v>
      </c>
      <c r="F854" s="366" t="s">
        <v>5260</v>
      </c>
      <c r="G854" s="363" t="s">
        <v>4754</v>
      </c>
      <c r="H854" s="363" t="s">
        <v>4925</v>
      </c>
      <c r="I854" s="414" t="s">
        <v>4926</v>
      </c>
      <c r="J854" s="364" t="s">
        <v>2858</v>
      </c>
      <c r="K854" s="365" t="s">
        <v>2859</v>
      </c>
      <c r="L854" s="398" t="s">
        <v>191</v>
      </c>
      <c r="N854" s="464">
        <f>[1]pdc2019!$N854</f>
        <v>-5986526.8899999997</v>
      </c>
      <c r="O854" s="464">
        <f>[1]pdc2019!$O854</f>
        <v>0</v>
      </c>
      <c r="P854" s="464">
        <f>[1]pdc2019!$P854</f>
        <v>3995349.2533333334</v>
      </c>
      <c r="Q854" s="464">
        <f>[1]pdc2019!$V854</f>
        <v>0</v>
      </c>
      <c r="R854" s="464">
        <f>[1]pdc2019!$AB854</f>
        <v>0</v>
      </c>
      <c r="S854" s="464">
        <f>[1]pdc2019!$AE854</f>
        <v>0</v>
      </c>
      <c r="T854" s="507">
        <f t="shared" si="74"/>
        <v>5986526.8899999997</v>
      </c>
      <c r="U854" s="505">
        <f t="shared" si="75"/>
        <v>-1</v>
      </c>
      <c r="V854" s="507">
        <f t="shared" ref="V854:V917" si="78">IF(O854="","",Q854-O854)</f>
        <v>0</v>
      </c>
      <c r="W854" s="505" t="str">
        <f t="shared" ref="W854:W917" si="79">IF(O854=0,"",V854/O854)</f>
        <v/>
      </c>
      <c r="X854" s="507">
        <f t="shared" si="76"/>
        <v>-3995349.2533333334</v>
      </c>
      <c r="Y854" s="505">
        <f t="shared" si="77"/>
        <v>-1</v>
      </c>
      <c r="AA854" s="508"/>
      <c r="AB854" s="508"/>
      <c r="AC854" s="508"/>
      <c r="AD854" s="508"/>
      <c r="AE854" s="508"/>
      <c r="AF854" s="508"/>
      <c r="AG854" s="508"/>
      <c r="AH854" s="508"/>
      <c r="AI854" s="508"/>
      <c r="AJ854" s="508"/>
      <c r="AK854" s="508"/>
    </row>
    <row r="855" spans="1:37" ht="21">
      <c r="A855" s="429" t="s">
        <v>5023</v>
      </c>
      <c r="B855" s="412" t="s">
        <v>3149</v>
      </c>
      <c r="C855" s="413" t="s">
        <v>3141</v>
      </c>
      <c r="D855" s="413" t="s">
        <v>1364</v>
      </c>
      <c r="E855" s="366" t="s">
        <v>5024</v>
      </c>
      <c r="F855" s="366" t="s">
        <v>5261</v>
      </c>
      <c r="G855" s="363" t="s">
        <v>4756</v>
      </c>
      <c r="H855" s="363" t="s">
        <v>4929</v>
      </c>
      <c r="I855" s="414" t="s">
        <v>4930</v>
      </c>
      <c r="J855" s="364" t="s">
        <v>2858</v>
      </c>
      <c r="K855" s="365" t="s">
        <v>2859</v>
      </c>
      <c r="L855" s="398" t="s">
        <v>191</v>
      </c>
      <c r="N855" s="464">
        <f>[1]pdc2019!$N855</f>
        <v>0</v>
      </c>
      <c r="O855" s="464">
        <f>[1]pdc2019!$O855</f>
        <v>0</v>
      </c>
      <c r="P855" s="464">
        <f>[1]pdc2019!$P855</f>
        <v>0</v>
      </c>
      <c r="Q855" s="464">
        <f>[1]pdc2019!$V855</f>
        <v>0</v>
      </c>
      <c r="R855" s="464">
        <f>[1]pdc2019!$AB855</f>
        <v>0</v>
      </c>
      <c r="S855" s="464">
        <f>[1]pdc2019!$AE855</f>
        <v>0</v>
      </c>
      <c r="T855" s="507">
        <f t="shared" si="74"/>
        <v>0</v>
      </c>
      <c r="U855" s="505" t="str">
        <f t="shared" si="75"/>
        <v/>
      </c>
      <c r="V855" s="507">
        <f t="shared" si="78"/>
        <v>0</v>
      </c>
      <c r="W855" s="505" t="str">
        <f t="shared" si="79"/>
        <v/>
      </c>
      <c r="X855" s="507">
        <f t="shared" si="76"/>
        <v>0</v>
      </c>
      <c r="Y855" s="505" t="str">
        <f t="shared" si="77"/>
        <v/>
      </c>
      <c r="AA855" s="508"/>
      <c r="AB855" s="508"/>
      <c r="AC855" s="508"/>
      <c r="AD855" s="508"/>
      <c r="AE855" s="508"/>
      <c r="AF855" s="508"/>
      <c r="AG855" s="508"/>
      <c r="AH855" s="508"/>
      <c r="AI855" s="508"/>
      <c r="AJ855" s="508"/>
      <c r="AK855" s="508"/>
    </row>
    <row r="856" spans="1:37" ht="21">
      <c r="A856" s="429" t="s">
        <v>5025</v>
      </c>
      <c r="B856" s="412" t="s">
        <v>3149</v>
      </c>
      <c r="C856" s="413" t="s">
        <v>3141</v>
      </c>
      <c r="D856" s="413" t="s">
        <v>1365</v>
      </c>
      <c r="E856" s="366" t="s">
        <v>5026</v>
      </c>
      <c r="F856" s="366" t="s">
        <v>5027</v>
      </c>
      <c r="G856" s="363" t="s">
        <v>4758</v>
      </c>
      <c r="H856" s="363" t="s">
        <v>4934</v>
      </c>
      <c r="I856" s="414" t="s">
        <v>2444</v>
      </c>
      <c r="J856" s="364" t="s">
        <v>2858</v>
      </c>
      <c r="K856" s="365" t="s">
        <v>2859</v>
      </c>
      <c r="L856" s="398" t="s">
        <v>191</v>
      </c>
      <c r="N856" s="464">
        <f>[1]pdc2019!$N856</f>
        <v>1449699.17</v>
      </c>
      <c r="O856" s="464">
        <f>[1]pdc2019!$O856</f>
        <v>0</v>
      </c>
      <c r="P856" s="464">
        <f>[1]pdc2019!$P856</f>
        <v>36794.36</v>
      </c>
      <c r="Q856" s="464">
        <f>[1]pdc2019!$V856</f>
        <v>0</v>
      </c>
      <c r="R856" s="464">
        <f>[1]pdc2019!$AB856</f>
        <v>0</v>
      </c>
      <c r="S856" s="464">
        <f>[1]pdc2019!$AE856</f>
        <v>0</v>
      </c>
      <c r="T856" s="507">
        <f t="shared" si="74"/>
        <v>-1449699.17</v>
      </c>
      <c r="U856" s="505">
        <f t="shared" si="75"/>
        <v>-1</v>
      </c>
      <c r="V856" s="507">
        <f t="shared" si="78"/>
        <v>0</v>
      </c>
      <c r="W856" s="505" t="str">
        <f t="shared" si="79"/>
        <v/>
      </c>
      <c r="X856" s="507">
        <f t="shared" si="76"/>
        <v>-36794.36</v>
      </c>
      <c r="Y856" s="505">
        <f t="shared" si="77"/>
        <v>-1</v>
      </c>
      <c r="AA856" s="508"/>
      <c r="AB856" s="508"/>
      <c r="AC856" s="508"/>
      <c r="AD856" s="508"/>
      <c r="AE856" s="508"/>
      <c r="AF856" s="508"/>
      <c r="AG856" s="508"/>
      <c r="AH856" s="508"/>
      <c r="AI856" s="508"/>
      <c r="AJ856" s="508"/>
      <c r="AK856" s="508"/>
    </row>
    <row r="857" spans="1:37" ht="21">
      <c r="A857" s="429" t="s">
        <v>5028</v>
      </c>
      <c r="B857" s="412" t="s">
        <v>3149</v>
      </c>
      <c r="C857" s="413" t="s">
        <v>3141</v>
      </c>
      <c r="D857" s="413" t="s">
        <v>2445</v>
      </c>
      <c r="E857" s="366" t="s">
        <v>5029</v>
      </c>
      <c r="F857" s="366" t="s">
        <v>5030</v>
      </c>
      <c r="G857" s="363" t="s">
        <v>4760</v>
      </c>
      <c r="H857" s="363" t="s">
        <v>4938</v>
      </c>
      <c r="I857" s="414" t="s">
        <v>4939</v>
      </c>
      <c r="J857" s="364" t="s">
        <v>2858</v>
      </c>
      <c r="K857" s="365" t="s">
        <v>2859</v>
      </c>
      <c r="L857" s="398" t="s">
        <v>191</v>
      </c>
      <c r="N857" s="464">
        <f>[1]pdc2019!$N857</f>
        <v>-30156.7</v>
      </c>
      <c r="O857" s="464">
        <f>[1]pdc2019!$O857</f>
        <v>0</v>
      </c>
      <c r="P857" s="464">
        <f>[1]pdc2019!$P857</f>
        <v>59826.226666666662</v>
      </c>
      <c r="Q857" s="464">
        <f>[1]pdc2019!$V857</f>
        <v>0</v>
      </c>
      <c r="R857" s="464">
        <f>[1]pdc2019!$AB857</f>
        <v>0</v>
      </c>
      <c r="S857" s="464">
        <f>[1]pdc2019!$AE857</f>
        <v>0</v>
      </c>
      <c r="T857" s="507">
        <f t="shared" si="74"/>
        <v>30156.7</v>
      </c>
      <c r="U857" s="505">
        <f t="shared" si="75"/>
        <v>-1</v>
      </c>
      <c r="V857" s="507">
        <f t="shared" si="78"/>
        <v>0</v>
      </c>
      <c r="W857" s="505" t="str">
        <f t="shared" si="79"/>
        <v/>
      </c>
      <c r="X857" s="507">
        <f t="shared" si="76"/>
        <v>-59826.226666666662</v>
      </c>
      <c r="Y857" s="505">
        <f t="shared" si="77"/>
        <v>-1</v>
      </c>
      <c r="AA857" s="508"/>
      <c r="AB857" s="508"/>
      <c r="AC857" s="508"/>
      <c r="AD857" s="508"/>
      <c r="AE857" s="508"/>
      <c r="AF857" s="508"/>
      <c r="AG857" s="508"/>
      <c r="AH857" s="508"/>
      <c r="AI857" s="508"/>
      <c r="AJ857" s="508"/>
      <c r="AK857" s="508"/>
    </row>
    <row r="858" spans="1:37" ht="21">
      <c r="A858" s="429" t="s">
        <v>5031</v>
      </c>
      <c r="B858" s="412" t="s">
        <v>3149</v>
      </c>
      <c r="C858" s="413" t="s">
        <v>3141</v>
      </c>
      <c r="D858" s="413" t="s">
        <v>2116</v>
      </c>
      <c r="E858" s="366" t="s">
        <v>5032</v>
      </c>
      <c r="F858" s="366" t="s">
        <v>5033</v>
      </c>
      <c r="G858" s="363" t="s">
        <v>4762</v>
      </c>
      <c r="H858" s="363" t="s">
        <v>4943</v>
      </c>
      <c r="I858" s="414" t="s">
        <v>4944</v>
      </c>
      <c r="J858" s="364" t="s">
        <v>2858</v>
      </c>
      <c r="K858" s="365" t="s">
        <v>2859</v>
      </c>
      <c r="L858" s="398" t="s">
        <v>191</v>
      </c>
      <c r="N858" s="464">
        <f>[1]pdc2019!$N858</f>
        <v>-451562.56</v>
      </c>
      <c r="O858" s="464">
        <f>[1]pdc2019!$O858</f>
        <v>0</v>
      </c>
      <c r="P858" s="464">
        <f>[1]pdc2019!$P858</f>
        <v>213181.97333333336</v>
      </c>
      <c r="Q858" s="464">
        <f>[1]pdc2019!$V858</f>
        <v>0</v>
      </c>
      <c r="R858" s="464">
        <f>[1]pdc2019!$AB858</f>
        <v>0</v>
      </c>
      <c r="S858" s="464">
        <f>[1]pdc2019!$AE858</f>
        <v>0</v>
      </c>
      <c r="T858" s="507">
        <f t="shared" si="74"/>
        <v>451562.56</v>
      </c>
      <c r="U858" s="505">
        <f t="shared" si="75"/>
        <v>-1</v>
      </c>
      <c r="V858" s="507">
        <f t="shared" si="78"/>
        <v>0</v>
      </c>
      <c r="W858" s="505" t="str">
        <f t="shared" si="79"/>
        <v/>
      </c>
      <c r="X858" s="507">
        <f t="shared" si="76"/>
        <v>-213181.97333333336</v>
      </c>
      <c r="Y858" s="505">
        <f t="shared" si="77"/>
        <v>-1</v>
      </c>
      <c r="AA858" s="508"/>
      <c r="AB858" s="508"/>
      <c r="AC858" s="508"/>
      <c r="AD858" s="508"/>
      <c r="AE858" s="508"/>
      <c r="AF858" s="508"/>
      <c r="AG858" s="508"/>
      <c r="AH858" s="508"/>
      <c r="AI858" s="508"/>
      <c r="AJ858" s="508"/>
      <c r="AK858" s="508"/>
    </row>
    <row r="859" spans="1:37" ht="21">
      <c r="A859" s="429" t="s">
        <v>5034</v>
      </c>
      <c r="B859" s="412" t="s">
        <v>3149</v>
      </c>
      <c r="C859" s="413" t="s">
        <v>3141</v>
      </c>
      <c r="D859" s="413" t="s">
        <v>2446</v>
      </c>
      <c r="E859" s="366" t="s">
        <v>5035</v>
      </c>
      <c r="F859" s="366" t="s">
        <v>5036</v>
      </c>
      <c r="G859" s="363" t="s">
        <v>4764</v>
      </c>
      <c r="H859" s="363" t="s">
        <v>4948</v>
      </c>
      <c r="I859" s="414" t="s">
        <v>2447</v>
      </c>
      <c r="J859" s="364" t="s">
        <v>2858</v>
      </c>
      <c r="K859" s="365" t="s">
        <v>2859</v>
      </c>
      <c r="L859" s="398" t="s">
        <v>191</v>
      </c>
      <c r="N859" s="464">
        <f>[1]pdc2019!$N859</f>
        <v>1839.83</v>
      </c>
      <c r="O859" s="464">
        <f>[1]pdc2019!$O859</f>
        <v>0</v>
      </c>
      <c r="P859" s="464">
        <f>[1]pdc2019!$P859</f>
        <v>62642.359999999993</v>
      </c>
      <c r="Q859" s="464">
        <f>[1]pdc2019!$V859</f>
        <v>0</v>
      </c>
      <c r="R859" s="464">
        <f>[1]pdc2019!$AB859</f>
        <v>0</v>
      </c>
      <c r="S859" s="464">
        <f>[1]pdc2019!$AE859</f>
        <v>0</v>
      </c>
      <c r="T859" s="507">
        <f t="shared" si="74"/>
        <v>-1839.83</v>
      </c>
      <c r="U859" s="505">
        <f t="shared" si="75"/>
        <v>-1</v>
      </c>
      <c r="V859" s="507">
        <f t="shared" si="78"/>
        <v>0</v>
      </c>
      <c r="W859" s="505" t="str">
        <f t="shared" si="79"/>
        <v/>
      </c>
      <c r="X859" s="507">
        <f t="shared" si="76"/>
        <v>-62642.359999999993</v>
      </c>
      <c r="Y859" s="505">
        <f t="shared" si="77"/>
        <v>-1</v>
      </c>
      <c r="AA859" s="508"/>
      <c r="AB859" s="508"/>
      <c r="AC859" s="508"/>
      <c r="AD859" s="508"/>
      <c r="AE859" s="508"/>
      <c r="AF859" s="508"/>
      <c r="AG859" s="508"/>
      <c r="AH859" s="508"/>
      <c r="AI859" s="508"/>
      <c r="AJ859" s="508"/>
      <c r="AK859" s="508"/>
    </row>
    <row r="860" spans="1:37" ht="21">
      <c r="A860" s="429" t="s">
        <v>5037</v>
      </c>
      <c r="B860" s="412" t="s">
        <v>3149</v>
      </c>
      <c r="C860" s="413" t="s">
        <v>3141</v>
      </c>
      <c r="D860" s="413" t="s">
        <v>2448</v>
      </c>
      <c r="E860" s="366" t="s">
        <v>5038</v>
      </c>
      <c r="F860" s="366" t="s">
        <v>5262</v>
      </c>
      <c r="G860" s="363" t="s">
        <v>4766</v>
      </c>
      <c r="H860" s="363" t="s">
        <v>4951</v>
      </c>
      <c r="I860" s="414" t="s">
        <v>2449</v>
      </c>
      <c r="J860" s="364" t="s">
        <v>2858</v>
      </c>
      <c r="K860" s="365" t="s">
        <v>2859</v>
      </c>
      <c r="L860" s="398" t="s">
        <v>191</v>
      </c>
      <c r="N860" s="464">
        <f>[1]pdc2019!$N860</f>
        <v>-4632.6000000000004</v>
      </c>
      <c r="O860" s="464">
        <f>[1]pdc2019!$O860</f>
        <v>0</v>
      </c>
      <c r="P860" s="464">
        <f>[1]pdc2019!$P860</f>
        <v>-454.4666666666667</v>
      </c>
      <c r="Q860" s="464">
        <f>[1]pdc2019!$V860</f>
        <v>0</v>
      </c>
      <c r="R860" s="464">
        <f>[1]pdc2019!$AB860</f>
        <v>0</v>
      </c>
      <c r="S860" s="464">
        <f>[1]pdc2019!$AE860</f>
        <v>0</v>
      </c>
      <c r="T860" s="507">
        <f t="shared" si="74"/>
        <v>4632.6000000000004</v>
      </c>
      <c r="U860" s="505">
        <f t="shared" si="75"/>
        <v>-1</v>
      </c>
      <c r="V860" s="507">
        <f t="shared" si="78"/>
        <v>0</v>
      </c>
      <c r="W860" s="505" t="str">
        <f t="shared" si="79"/>
        <v/>
      </c>
      <c r="X860" s="507">
        <f t="shared" si="76"/>
        <v>454.4666666666667</v>
      </c>
      <c r="Y860" s="505">
        <f t="shared" si="77"/>
        <v>-1</v>
      </c>
      <c r="AA860" s="508"/>
      <c r="AB860" s="508"/>
      <c r="AC860" s="508"/>
      <c r="AD860" s="508"/>
      <c r="AE860" s="508"/>
      <c r="AF860" s="508"/>
      <c r="AG860" s="508"/>
      <c r="AH860" s="508"/>
      <c r="AI860" s="508"/>
      <c r="AJ860" s="508"/>
      <c r="AK860" s="508"/>
    </row>
    <row r="861" spans="1:37" ht="21">
      <c r="A861" s="429" t="s">
        <v>5039</v>
      </c>
      <c r="B861" s="412" t="s">
        <v>3149</v>
      </c>
      <c r="C861" s="413" t="s">
        <v>3141</v>
      </c>
      <c r="D861" s="413" t="s">
        <v>2450</v>
      </c>
      <c r="E861" s="366" t="s">
        <v>5040</v>
      </c>
      <c r="F861" s="366" t="s">
        <v>5263</v>
      </c>
      <c r="G861" s="363" t="s">
        <v>4768</v>
      </c>
      <c r="H861" s="363" t="s">
        <v>4954</v>
      </c>
      <c r="I861" s="414" t="s">
        <v>2114</v>
      </c>
      <c r="J861" s="364" t="s">
        <v>2858</v>
      </c>
      <c r="K861" s="365" t="s">
        <v>2859</v>
      </c>
      <c r="L861" s="398" t="s">
        <v>191</v>
      </c>
      <c r="N861" s="464">
        <f>[1]pdc2019!$N861</f>
        <v>31092.79</v>
      </c>
      <c r="O861" s="464">
        <f>[1]pdc2019!$O861</f>
        <v>0</v>
      </c>
      <c r="P861" s="464">
        <f>[1]pdc2019!$P861</f>
        <v>190354.98666666666</v>
      </c>
      <c r="Q861" s="464">
        <f>[1]pdc2019!$V861</f>
        <v>0</v>
      </c>
      <c r="R861" s="464">
        <f>[1]pdc2019!$AB861</f>
        <v>0</v>
      </c>
      <c r="S861" s="464">
        <f>[1]pdc2019!$AE861</f>
        <v>0</v>
      </c>
      <c r="T861" s="507">
        <f t="shared" si="74"/>
        <v>-31092.79</v>
      </c>
      <c r="U861" s="505">
        <f t="shared" si="75"/>
        <v>-1</v>
      </c>
      <c r="V861" s="507">
        <f t="shared" si="78"/>
        <v>0</v>
      </c>
      <c r="W861" s="505" t="str">
        <f t="shared" si="79"/>
        <v/>
      </c>
      <c r="X861" s="507">
        <f t="shared" si="76"/>
        <v>-190354.98666666666</v>
      </c>
      <c r="Y861" s="505">
        <f t="shared" si="77"/>
        <v>-1</v>
      </c>
      <c r="AA861" s="508"/>
      <c r="AB861" s="508"/>
      <c r="AC861" s="508"/>
      <c r="AD861" s="508"/>
      <c r="AE861" s="508"/>
      <c r="AF861" s="508"/>
      <c r="AG861" s="508"/>
      <c r="AH861" s="508"/>
      <c r="AI861" s="508"/>
      <c r="AJ861" s="508"/>
      <c r="AK861" s="508"/>
    </row>
    <row r="862" spans="1:37" ht="21">
      <c r="A862" s="404" t="s">
        <v>1885</v>
      </c>
      <c r="B862" s="405" t="s">
        <v>3149</v>
      </c>
      <c r="C862" s="406" t="s">
        <v>3142</v>
      </c>
      <c r="D862" s="406" t="s">
        <v>3140</v>
      </c>
      <c r="E862" s="362" t="s">
        <v>1886</v>
      </c>
      <c r="F862" s="442" t="s">
        <v>5264</v>
      </c>
      <c r="G862" s="363"/>
      <c r="H862" s="363"/>
      <c r="I862" s="414"/>
      <c r="J862" s="364"/>
      <c r="K862" s="365"/>
      <c r="N862" s="464">
        <f>[1]pdc2019!$N862</f>
        <v>0</v>
      </c>
      <c r="O862" s="464">
        <f>[1]pdc2019!$O862</f>
        <v>0</v>
      </c>
      <c r="P862" s="464">
        <f>[1]pdc2019!$P862</f>
        <v>0</v>
      </c>
      <c r="Q862" s="464">
        <f>[1]pdc2019!$V862</f>
        <v>0</v>
      </c>
      <c r="R862" s="464">
        <f>[1]pdc2019!$AB862</f>
        <v>0</v>
      </c>
      <c r="S862" s="464">
        <f>[1]pdc2019!$AE862</f>
        <v>0</v>
      </c>
      <c r="T862" s="507">
        <f t="shared" si="74"/>
        <v>0</v>
      </c>
      <c r="U862" s="505" t="str">
        <f t="shared" si="75"/>
        <v/>
      </c>
      <c r="V862" s="507">
        <f t="shared" si="78"/>
        <v>0</v>
      </c>
      <c r="W862" s="505" t="str">
        <f t="shared" si="79"/>
        <v/>
      </c>
      <c r="X862" s="507">
        <f t="shared" si="76"/>
        <v>0</v>
      </c>
      <c r="Y862" s="505" t="str">
        <f t="shared" si="77"/>
        <v/>
      </c>
      <c r="AA862" s="508"/>
      <c r="AB862" s="508"/>
      <c r="AC862" s="508"/>
      <c r="AD862" s="508"/>
      <c r="AE862" s="508"/>
      <c r="AF862" s="508"/>
      <c r="AG862" s="508"/>
      <c r="AH862" s="508"/>
      <c r="AI862" s="508"/>
      <c r="AJ862" s="508"/>
      <c r="AK862" s="508"/>
    </row>
    <row r="863" spans="1:37" ht="21">
      <c r="A863" s="429" t="s">
        <v>5041</v>
      </c>
      <c r="B863" s="412" t="s">
        <v>3149</v>
      </c>
      <c r="C863" s="413" t="s">
        <v>3142</v>
      </c>
      <c r="D863" s="413" t="s">
        <v>2794</v>
      </c>
      <c r="E863" s="366" t="s">
        <v>4956</v>
      </c>
      <c r="F863" s="366" t="s">
        <v>5265</v>
      </c>
      <c r="G863" s="363" t="s">
        <v>4771</v>
      </c>
      <c r="H863" s="363" t="s">
        <v>4957</v>
      </c>
      <c r="I863" s="414" t="s">
        <v>3067</v>
      </c>
      <c r="J863" s="364" t="s">
        <v>2860</v>
      </c>
      <c r="K863" s="365" t="s">
        <v>2861</v>
      </c>
      <c r="L863" s="398" t="s">
        <v>191</v>
      </c>
      <c r="N863" s="464">
        <f>[1]pdc2019!$N863</f>
        <v>-48306.93</v>
      </c>
      <c r="O863" s="464">
        <f>[1]pdc2019!$O863</f>
        <v>0</v>
      </c>
      <c r="P863" s="464">
        <f>[1]pdc2019!$P863</f>
        <v>569472.68000000005</v>
      </c>
      <c r="Q863" s="464">
        <f>[1]pdc2019!$V863</f>
        <v>0</v>
      </c>
      <c r="R863" s="464">
        <f>[1]pdc2019!$AB863</f>
        <v>0</v>
      </c>
      <c r="S863" s="464">
        <f>[1]pdc2019!$AE863</f>
        <v>0</v>
      </c>
      <c r="T863" s="507">
        <f t="shared" si="74"/>
        <v>48306.93</v>
      </c>
      <c r="U863" s="505">
        <f t="shared" si="75"/>
        <v>-1</v>
      </c>
      <c r="V863" s="507">
        <f t="shared" si="78"/>
        <v>0</v>
      </c>
      <c r="W863" s="505" t="str">
        <f t="shared" si="79"/>
        <v/>
      </c>
      <c r="X863" s="507">
        <f t="shared" si="76"/>
        <v>-569472.68000000005</v>
      </c>
      <c r="Y863" s="505">
        <f t="shared" si="77"/>
        <v>-1</v>
      </c>
      <c r="AA863" s="508"/>
      <c r="AB863" s="508"/>
      <c r="AC863" s="508"/>
      <c r="AD863" s="508"/>
      <c r="AE863" s="508"/>
      <c r="AF863" s="508"/>
      <c r="AG863" s="508"/>
      <c r="AH863" s="508"/>
      <c r="AI863" s="508"/>
      <c r="AJ863" s="508"/>
      <c r="AK863" s="508"/>
    </row>
    <row r="864" spans="1:37" ht="31.5">
      <c r="A864" s="429" t="s">
        <v>5042</v>
      </c>
      <c r="B864" s="412" t="s">
        <v>3149</v>
      </c>
      <c r="C864" s="413" t="s">
        <v>3142</v>
      </c>
      <c r="D864" s="413" t="s">
        <v>1364</v>
      </c>
      <c r="E864" s="366" t="s">
        <v>5139</v>
      </c>
      <c r="F864" s="366" t="s">
        <v>5266</v>
      </c>
      <c r="G864" s="363" t="s">
        <v>4773</v>
      </c>
      <c r="H864" s="363" t="s">
        <v>4959</v>
      </c>
      <c r="I864" s="414" t="s">
        <v>4960</v>
      </c>
      <c r="J864" s="364" t="s">
        <v>2860</v>
      </c>
      <c r="K864" s="365" t="s">
        <v>2861</v>
      </c>
      <c r="L864" s="398" t="s">
        <v>191</v>
      </c>
      <c r="N864" s="464">
        <f>[1]pdc2019!$N864</f>
        <v>451234.51</v>
      </c>
      <c r="O864" s="464">
        <f>[1]pdc2019!$O864</f>
        <v>0</v>
      </c>
      <c r="P864" s="464">
        <f>[1]pdc2019!$P864</f>
        <v>162640.34666666665</v>
      </c>
      <c r="Q864" s="464">
        <f>[1]pdc2019!$V864</f>
        <v>0</v>
      </c>
      <c r="R864" s="464">
        <f>[1]pdc2019!$AB864</f>
        <v>0</v>
      </c>
      <c r="S864" s="464">
        <f>[1]pdc2019!$AE864</f>
        <v>0</v>
      </c>
      <c r="T864" s="507">
        <f t="shared" si="74"/>
        <v>-451234.51</v>
      </c>
      <c r="U864" s="505">
        <f t="shared" si="75"/>
        <v>-1</v>
      </c>
      <c r="V864" s="507">
        <f t="shared" si="78"/>
        <v>0</v>
      </c>
      <c r="W864" s="505" t="str">
        <f t="shared" si="79"/>
        <v/>
      </c>
      <c r="X864" s="507">
        <f t="shared" si="76"/>
        <v>-162640.34666666665</v>
      </c>
      <c r="Y864" s="505">
        <f t="shared" si="77"/>
        <v>-1</v>
      </c>
      <c r="AA864" s="508"/>
      <c r="AB864" s="508"/>
      <c r="AC864" s="508"/>
      <c r="AD864" s="508"/>
      <c r="AE864" s="508"/>
      <c r="AF864" s="508"/>
      <c r="AG864" s="508"/>
      <c r="AH864" s="508"/>
      <c r="AI864" s="508"/>
      <c r="AJ864" s="508"/>
      <c r="AK864" s="508"/>
    </row>
    <row r="865" spans="1:37" ht="31.5">
      <c r="A865" s="429" t="s">
        <v>5043</v>
      </c>
      <c r="B865" s="412" t="s">
        <v>3149</v>
      </c>
      <c r="C865" s="413" t="s">
        <v>3142</v>
      </c>
      <c r="D865" s="413" t="s">
        <v>1365</v>
      </c>
      <c r="E865" s="366" t="s">
        <v>5140</v>
      </c>
      <c r="F865" s="366" t="s">
        <v>5925</v>
      </c>
      <c r="G865" s="363" t="s">
        <v>4775</v>
      </c>
      <c r="H865" s="363" t="s">
        <v>4962</v>
      </c>
      <c r="I865" s="414" t="s">
        <v>2515</v>
      </c>
      <c r="J865" s="364" t="s">
        <v>2860</v>
      </c>
      <c r="K865" s="365" t="s">
        <v>2861</v>
      </c>
      <c r="L865" s="398" t="s">
        <v>191</v>
      </c>
      <c r="N865" s="464">
        <f>[1]pdc2019!$N865</f>
        <v>71955.5</v>
      </c>
      <c r="O865" s="464">
        <f>[1]pdc2019!$O865</f>
        <v>0</v>
      </c>
      <c r="P865" s="464">
        <f>[1]pdc2019!$P865</f>
        <v>45069.053333333337</v>
      </c>
      <c r="Q865" s="464">
        <f>[1]pdc2019!$V865</f>
        <v>0</v>
      </c>
      <c r="R865" s="464">
        <f>[1]pdc2019!$AB865</f>
        <v>0</v>
      </c>
      <c r="S865" s="464">
        <f>[1]pdc2019!$AE865</f>
        <v>0</v>
      </c>
      <c r="T865" s="507">
        <f t="shared" si="74"/>
        <v>-71955.5</v>
      </c>
      <c r="U865" s="505">
        <f t="shared" si="75"/>
        <v>-1</v>
      </c>
      <c r="V865" s="507">
        <f t="shared" si="78"/>
        <v>0</v>
      </c>
      <c r="W865" s="505" t="str">
        <f t="shared" si="79"/>
        <v/>
      </c>
      <c r="X865" s="507">
        <f t="shared" si="76"/>
        <v>-45069.053333333337</v>
      </c>
      <c r="Y865" s="505">
        <f t="shared" si="77"/>
        <v>-1</v>
      </c>
      <c r="AA865" s="508"/>
      <c r="AB865" s="508"/>
      <c r="AC865" s="508"/>
      <c r="AD865" s="508"/>
      <c r="AE865" s="508"/>
      <c r="AF865" s="508"/>
      <c r="AG865" s="508"/>
      <c r="AH865" s="508"/>
      <c r="AI865" s="508"/>
      <c r="AJ865" s="508"/>
      <c r="AK865" s="508"/>
    </row>
    <row r="866" spans="1:37" s="500" customFormat="1" ht="31.5">
      <c r="A866" s="429" t="s">
        <v>5044</v>
      </c>
      <c r="B866" s="412" t="s">
        <v>3149</v>
      </c>
      <c r="C866" s="413" t="s">
        <v>3142</v>
      </c>
      <c r="D866" s="413" t="s">
        <v>2445</v>
      </c>
      <c r="E866" s="366" t="s">
        <v>4964</v>
      </c>
      <c r="F866" s="366" t="s">
        <v>5267</v>
      </c>
      <c r="G866" s="363" t="s">
        <v>4777</v>
      </c>
      <c r="H866" s="363" t="s">
        <v>4965</v>
      </c>
      <c r="I866" s="414" t="s">
        <v>2526</v>
      </c>
      <c r="J866" s="364" t="s">
        <v>2860</v>
      </c>
      <c r="K866" s="365" t="s">
        <v>2861</v>
      </c>
      <c r="L866" s="398" t="s">
        <v>191</v>
      </c>
      <c r="M866" s="380"/>
      <c r="N866" s="464">
        <f>[1]pdc2019!$N866</f>
        <v>-80638.759999999995</v>
      </c>
      <c r="O866" s="464">
        <f>[1]pdc2019!$O866</f>
        <v>0</v>
      </c>
      <c r="P866" s="464">
        <f>[1]pdc2019!$P866</f>
        <v>80338.48</v>
      </c>
      <c r="Q866" s="464">
        <f>[1]pdc2019!$V866</f>
        <v>0</v>
      </c>
      <c r="R866" s="464">
        <f>[1]pdc2019!$AB866</f>
        <v>0</v>
      </c>
      <c r="S866" s="464">
        <f>[1]pdc2019!$AE866</f>
        <v>0</v>
      </c>
      <c r="T866" s="511">
        <f t="shared" si="74"/>
        <v>80638.759999999995</v>
      </c>
      <c r="U866" s="503">
        <f t="shared" si="75"/>
        <v>-1</v>
      </c>
      <c r="V866" s="507">
        <f t="shared" si="78"/>
        <v>0</v>
      </c>
      <c r="W866" s="505" t="str">
        <f t="shared" si="79"/>
        <v/>
      </c>
      <c r="X866" s="511">
        <f t="shared" si="76"/>
        <v>-80338.48</v>
      </c>
      <c r="Y866" s="503">
        <f t="shared" si="77"/>
        <v>-1</v>
      </c>
      <c r="Z866" s="499"/>
      <c r="AA866" s="508"/>
      <c r="AB866" s="508"/>
      <c r="AC866" s="508"/>
      <c r="AD866" s="508"/>
      <c r="AE866" s="508"/>
      <c r="AF866" s="508"/>
      <c r="AG866" s="508"/>
      <c r="AH866" s="508"/>
      <c r="AI866" s="508"/>
      <c r="AJ866" s="508"/>
      <c r="AK866" s="508"/>
    </row>
    <row r="867" spans="1:37" ht="21">
      <c r="A867" s="429" t="s">
        <v>5045</v>
      </c>
      <c r="B867" s="412" t="s">
        <v>3149</v>
      </c>
      <c r="C867" s="413" t="s">
        <v>3142</v>
      </c>
      <c r="D867" s="413" t="s">
        <v>2116</v>
      </c>
      <c r="E867" s="366" t="s">
        <v>4967</v>
      </c>
      <c r="F867" s="366" t="s">
        <v>5268</v>
      </c>
      <c r="G867" s="363" t="s">
        <v>4779</v>
      </c>
      <c r="H867" s="363" t="s">
        <v>4968</v>
      </c>
      <c r="I867" s="414" t="s">
        <v>2537</v>
      </c>
      <c r="J867" s="364" t="s">
        <v>2860</v>
      </c>
      <c r="K867" s="365" t="s">
        <v>2861</v>
      </c>
      <c r="L867" s="398" t="s">
        <v>191</v>
      </c>
      <c r="N867" s="464">
        <f>[1]pdc2019!$N867</f>
        <v>-5919.2</v>
      </c>
      <c r="O867" s="464">
        <f>[1]pdc2019!$O867</f>
        <v>0</v>
      </c>
      <c r="P867" s="464">
        <f>[1]pdc2019!$P867</f>
        <v>-29745.200000000001</v>
      </c>
      <c r="Q867" s="464">
        <f>[1]pdc2019!$V867</f>
        <v>0</v>
      </c>
      <c r="R867" s="464">
        <f>[1]pdc2019!$AB867</f>
        <v>0</v>
      </c>
      <c r="S867" s="464">
        <f>[1]pdc2019!$AE867</f>
        <v>0</v>
      </c>
      <c r="T867" s="507">
        <f t="shared" si="74"/>
        <v>5919.2</v>
      </c>
      <c r="U867" s="505">
        <f t="shared" si="75"/>
        <v>-1</v>
      </c>
      <c r="V867" s="507">
        <f t="shared" si="78"/>
        <v>0</v>
      </c>
      <c r="W867" s="505" t="str">
        <f t="shared" si="79"/>
        <v/>
      </c>
      <c r="X867" s="507">
        <f t="shared" si="76"/>
        <v>29745.200000000001</v>
      </c>
      <c r="Y867" s="505">
        <f t="shared" si="77"/>
        <v>-1</v>
      </c>
      <c r="AA867" s="508"/>
      <c r="AB867" s="508"/>
      <c r="AC867" s="508"/>
      <c r="AD867" s="508"/>
      <c r="AE867" s="508"/>
      <c r="AF867" s="508"/>
      <c r="AG867" s="508"/>
      <c r="AH867" s="508"/>
      <c r="AI867" s="508"/>
      <c r="AJ867" s="508"/>
      <c r="AK867" s="508"/>
    </row>
    <row r="868" spans="1:37" ht="31.5">
      <c r="A868" s="429" t="s">
        <v>5046</v>
      </c>
      <c r="B868" s="412" t="s">
        <v>3149</v>
      </c>
      <c r="C868" s="413" t="s">
        <v>3142</v>
      </c>
      <c r="D868" s="413" t="s">
        <v>2446</v>
      </c>
      <c r="E868" s="366" t="s">
        <v>5141</v>
      </c>
      <c r="F868" s="366" t="s">
        <v>5269</v>
      </c>
      <c r="G868" s="363" t="s">
        <v>4781</v>
      </c>
      <c r="H868" s="363" t="s">
        <v>4970</v>
      </c>
      <c r="I868" s="414" t="s">
        <v>3128</v>
      </c>
      <c r="J868" s="364" t="s">
        <v>2860</v>
      </c>
      <c r="K868" s="365" t="s">
        <v>2861</v>
      </c>
      <c r="L868" s="398" t="s">
        <v>191</v>
      </c>
      <c r="N868" s="464">
        <f>[1]pdc2019!$N868</f>
        <v>30849.87</v>
      </c>
      <c r="O868" s="464">
        <f>[1]pdc2019!$O868</f>
        <v>0</v>
      </c>
      <c r="P868" s="464">
        <f>[1]pdc2019!$P868</f>
        <v>-193.4</v>
      </c>
      <c r="Q868" s="464">
        <f>[1]pdc2019!$V868</f>
        <v>0</v>
      </c>
      <c r="R868" s="464">
        <f>[1]pdc2019!$AB868</f>
        <v>0</v>
      </c>
      <c r="S868" s="464">
        <f>[1]pdc2019!$AE868</f>
        <v>0</v>
      </c>
      <c r="T868" s="507">
        <f t="shared" si="74"/>
        <v>-30849.87</v>
      </c>
      <c r="U868" s="505">
        <f t="shared" si="75"/>
        <v>-1</v>
      </c>
      <c r="V868" s="507">
        <f t="shared" si="78"/>
        <v>0</v>
      </c>
      <c r="W868" s="505" t="str">
        <f t="shared" si="79"/>
        <v/>
      </c>
      <c r="X868" s="507">
        <f t="shared" si="76"/>
        <v>193.4</v>
      </c>
      <c r="Y868" s="505">
        <f t="shared" si="77"/>
        <v>-1</v>
      </c>
      <c r="AA868" s="508"/>
      <c r="AB868" s="508"/>
      <c r="AC868" s="508"/>
      <c r="AD868" s="508"/>
      <c r="AE868" s="508"/>
      <c r="AF868" s="508"/>
      <c r="AG868" s="508"/>
      <c r="AH868" s="508"/>
      <c r="AI868" s="508"/>
      <c r="AJ868" s="508"/>
      <c r="AK868" s="508"/>
    </row>
    <row r="869" spans="1:37">
      <c r="A869" s="381" t="s">
        <v>434</v>
      </c>
      <c r="B869" s="412"/>
      <c r="C869" s="413"/>
      <c r="D869" s="413"/>
      <c r="E869" s="366"/>
      <c r="F869" s="366"/>
      <c r="G869" s="363"/>
      <c r="H869" s="363"/>
      <c r="I869" s="414"/>
      <c r="J869" s="364"/>
      <c r="K869" s="365"/>
      <c r="N869" s="464">
        <f>[1]pdc2019!$N869</f>
        <v>0</v>
      </c>
      <c r="O869" s="464">
        <f>[1]pdc2019!$O869</f>
        <v>0</v>
      </c>
      <c r="P869" s="464">
        <f>[1]pdc2019!$P869</f>
        <v>0</v>
      </c>
      <c r="Q869" s="464">
        <f>[1]pdc2019!$V869</f>
        <v>0</v>
      </c>
      <c r="R869" s="464">
        <f>[1]pdc2019!$AB869</f>
        <v>0</v>
      </c>
      <c r="S869" s="464">
        <f>[1]pdc2019!$AE869</f>
        <v>0</v>
      </c>
      <c r="T869" s="507">
        <f t="shared" si="74"/>
        <v>0</v>
      </c>
      <c r="U869" s="505" t="str">
        <f t="shared" si="75"/>
        <v/>
      </c>
      <c r="V869" s="507">
        <f t="shared" si="78"/>
        <v>0</v>
      </c>
      <c r="W869" s="505" t="str">
        <f t="shared" si="79"/>
        <v/>
      </c>
      <c r="X869" s="507">
        <f t="shared" si="76"/>
        <v>0</v>
      </c>
      <c r="Y869" s="505" t="str">
        <f t="shared" si="77"/>
        <v/>
      </c>
      <c r="AA869" s="508"/>
      <c r="AB869" s="508"/>
      <c r="AC869" s="508"/>
      <c r="AD869" s="508"/>
      <c r="AE869" s="508"/>
      <c r="AF869" s="508"/>
      <c r="AG869" s="508"/>
      <c r="AH869" s="508"/>
      <c r="AI869" s="508"/>
      <c r="AJ869" s="508"/>
      <c r="AK869" s="508"/>
    </row>
    <row r="870" spans="1:37" ht="15">
      <c r="A870" s="446" t="s">
        <v>434</v>
      </c>
      <c r="B870" s="447"/>
      <c r="C870" s="448"/>
      <c r="D870" s="448"/>
      <c r="E870" s="353" t="s">
        <v>5303</v>
      </c>
      <c r="F870" s="353" t="s">
        <v>5304</v>
      </c>
      <c r="G870" s="354"/>
      <c r="H870" s="354"/>
      <c r="I870" s="415"/>
      <c r="J870" s="356"/>
      <c r="K870" s="357"/>
      <c r="L870" s="449"/>
      <c r="M870" s="450"/>
      <c r="N870" s="464">
        <f>[1]pdc2019!$N870</f>
        <v>0</v>
      </c>
      <c r="O870" s="464">
        <f>[1]pdc2019!$O870</f>
        <v>0</v>
      </c>
      <c r="P870" s="464">
        <f>[1]pdc2019!$P870</f>
        <v>0</v>
      </c>
      <c r="Q870" s="464">
        <f>[1]pdc2019!$V870</f>
        <v>0</v>
      </c>
      <c r="R870" s="464">
        <f>[1]pdc2019!$AB870</f>
        <v>0</v>
      </c>
      <c r="S870" s="464">
        <f>[1]pdc2019!$AE870</f>
        <v>0</v>
      </c>
      <c r="T870" s="507">
        <f t="shared" si="74"/>
        <v>0</v>
      </c>
      <c r="U870" s="505" t="str">
        <f t="shared" si="75"/>
        <v/>
      </c>
      <c r="V870" s="507">
        <f t="shared" si="78"/>
        <v>0</v>
      </c>
      <c r="W870" s="505" t="str">
        <f t="shared" si="79"/>
        <v/>
      </c>
      <c r="X870" s="507">
        <f t="shared" si="76"/>
        <v>0</v>
      </c>
      <c r="Y870" s="505" t="str">
        <f t="shared" si="77"/>
        <v/>
      </c>
      <c r="AA870" s="508"/>
      <c r="AB870" s="508"/>
      <c r="AC870" s="508"/>
      <c r="AD870" s="508"/>
      <c r="AE870" s="508"/>
      <c r="AF870" s="508"/>
      <c r="AG870" s="508"/>
      <c r="AH870" s="508"/>
      <c r="AI870" s="508"/>
      <c r="AJ870" s="508"/>
      <c r="AK870" s="508"/>
    </row>
    <row r="871" spans="1:37" ht="21">
      <c r="A871" s="399" t="s">
        <v>435</v>
      </c>
      <c r="B871" s="400" t="s">
        <v>2605</v>
      </c>
      <c r="C871" s="401" t="s">
        <v>3139</v>
      </c>
      <c r="D871" s="401" t="s">
        <v>3140</v>
      </c>
      <c r="E871" s="358" t="s">
        <v>437</v>
      </c>
      <c r="F871" s="358" t="s">
        <v>436</v>
      </c>
      <c r="G871" s="359"/>
      <c r="H871" s="359"/>
      <c r="I871" s="402"/>
      <c r="J871" s="360"/>
      <c r="K871" s="361"/>
      <c r="L871" s="403"/>
      <c r="N871" s="464">
        <f>[1]pdc2019!$N871</f>
        <v>0</v>
      </c>
      <c r="O871" s="464">
        <f>[1]pdc2019!$O871</f>
        <v>0</v>
      </c>
      <c r="P871" s="464">
        <f>[1]pdc2019!$P871</f>
        <v>0</v>
      </c>
      <c r="Q871" s="464">
        <f>[1]pdc2019!$V871</f>
        <v>0</v>
      </c>
      <c r="R871" s="464">
        <f>[1]pdc2019!$AB871</f>
        <v>0</v>
      </c>
      <c r="S871" s="464">
        <f>[1]pdc2019!$AE871</f>
        <v>0</v>
      </c>
      <c r="T871" s="507">
        <f t="shared" si="74"/>
        <v>0</v>
      </c>
      <c r="U871" s="505" t="str">
        <f t="shared" si="75"/>
        <v/>
      </c>
      <c r="V871" s="507">
        <f t="shared" si="78"/>
        <v>0</v>
      </c>
      <c r="W871" s="505" t="str">
        <f t="shared" si="79"/>
        <v/>
      </c>
      <c r="X871" s="507">
        <f t="shared" si="76"/>
        <v>0</v>
      </c>
      <c r="Y871" s="505" t="str">
        <f t="shared" si="77"/>
        <v/>
      </c>
      <c r="AA871" s="508"/>
      <c r="AB871" s="508"/>
      <c r="AC871" s="508"/>
      <c r="AD871" s="508"/>
      <c r="AE871" s="508"/>
      <c r="AF871" s="508"/>
      <c r="AG871" s="508"/>
      <c r="AH871" s="508"/>
      <c r="AI871" s="508"/>
      <c r="AJ871" s="508"/>
      <c r="AK871" s="508"/>
    </row>
    <row r="872" spans="1:37" ht="21">
      <c r="A872" s="404" t="s">
        <v>438</v>
      </c>
      <c r="B872" s="405" t="s">
        <v>2605</v>
      </c>
      <c r="C872" s="406" t="s">
        <v>3141</v>
      </c>
      <c r="D872" s="406" t="s">
        <v>3140</v>
      </c>
      <c r="E872" s="362" t="s">
        <v>440</v>
      </c>
      <c r="F872" s="362" t="s">
        <v>439</v>
      </c>
      <c r="G872" s="363"/>
      <c r="H872" s="363"/>
      <c r="I872" s="414"/>
      <c r="J872" s="364"/>
      <c r="K872" s="365"/>
      <c r="N872" s="464">
        <f>[1]pdc2019!$N872</f>
        <v>0</v>
      </c>
      <c r="O872" s="464">
        <f>[1]pdc2019!$O872</f>
        <v>0</v>
      </c>
      <c r="P872" s="464">
        <f>[1]pdc2019!$P872</f>
        <v>0</v>
      </c>
      <c r="Q872" s="464">
        <f>[1]pdc2019!$V872</f>
        <v>0</v>
      </c>
      <c r="R872" s="464">
        <f>[1]pdc2019!$AB872</f>
        <v>0</v>
      </c>
      <c r="S872" s="464">
        <f>[1]pdc2019!$AE872</f>
        <v>0</v>
      </c>
      <c r="T872" s="507">
        <f t="shared" si="74"/>
        <v>0</v>
      </c>
      <c r="U872" s="505" t="str">
        <f t="shared" si="75"/>
        <v/>
      </c>
      <c r="V872" s="507">
        <f t="shared" si="78"/>
        <v>0</v>
      </c>
      <c r="W872" s="505" t="str">
        <f t="shared" si="79"/>
        <v/>
      </c>
      <c r="X872" s="507">
        <f t="shared" si="76"/>
        <v>0</v>
      </c>
      <c r="Y872" s="505" t="str">
        <f t="shared" si="77"/>
        <v/>
      </c>
      <c r="AA872" s="508"/>
      <c r="AB872" s="508"/>
      <c r="AC872" s="508"/>
      <c r="AD872" s="508"/>
      <c r="AE872" s="508"/>
      <c r="AF872" s="508"/>
      <c r="AG872" s="508"/>
      <c r="AH872" s="508"/>
      <c r="AI872" s="508"/>
      <c r="AJ872" s="508"/>
      <c r="AK872" s="508"/>
    </row>
    <row r="873" spans="1:37" ht="31.5">
      <c r="A873" s="381" t="s">
        <v>441</v>
      </c>
      <c r="B873" s="412" t="s">
        <v>2605</v>
      </c>
      <c r="C873" s="413" t="s">
        <v>3141</v>
      </c>
      <c r="D873" s="413" t="s">
        <v>3138</v>
      </c>
      <c r="E873" s="366" t="s">
        <v>440</v>
      </c>
      <c r="F873" s="366" t="s">
        <v>439</v>
      </c>
      <c r="G873" s="363" t="s">
        <v>4581</v>
      </c>
      <c r="H873" s="363" t="s">
        <v>5047</v>
      </c>
      <c r="I873" s="414" t="s">
        <v>5048</v>
      </c>
      <c r="J873" s="364" t="s">
        <v>443</v>
      </c>
      <c r="K873" s="365" t="s">
        <v>2812</v>
      </c>
      <c r="L873" s="398" t="s">
        <v>442</v>
      </c>
      <c r="N873" s="464">
        <f>[1]pdc2019!$N873</f>
        <v>1486562559.3400002</v>
      </c>
      <c r="O873" s="464">
        <f>[1]pdc2019!$O873</f>
        <v>1536084727.1300001</v>
      </c>
      <c r="P873" s="464">
        <f>[1]pdc2019!$P873</f>
        <v>1576469479.6666667</v>
      </c>
      <c r="Q873" s="464">
        <f>[1]pdc2019!$V873</f>
        <v>1080391236.5899999</v>
      </c>
      <c r="R873" s="464">
        <f>[1]pdc2019!$AB873</f>
        <v>1080391236.5899999</v>
      </c>
      <c r="S873" s="464">
        <f>[1]pdc2019!$AE873</f>
        <v>1080391236.5899999</v>
      </c>
      <c r="T873" s="507">
        <f t="shared" si="74"/>
        <v>-406171322.75000024</v>
      </c>
      <c r="U873" s="505">
        <f t="shared" si="75"/>
        <v>-0.27322854339230168</v>
      </c>
      <c r="V873" s="507">
        <f t="shared" si="78"/>
        <v>-455693490.5400002</v>
      </c>
      <c r="W873" s="505">
        <f t="shared" si="79"/>
        <v>-0.29665908559055315</v>
      </c>
      <c r="X873" s="507">
        <f t="shared" si="76"/>
        <v>-496078243.07666683</v>
      </c>
      <c r="Y873" s="505">
        <f t="shared" si="77"/>
        <v>-0.31467671875357778</v>
      </c>
      <c r="AA873" s="508"/>
      <c r="AB873" s="508"/>
      <c r="AC873" s="508"/>
      <c r="AD873" s="508"/>
      <c r="AE873" s="508"/>
      <c r="AF873" s="508"/>
      <c r="AG873" s="508"/>
      <c r="AH873" s="508"/>
      <c r="AI873" s="508"/>
      <c r="AJ873" s="508"/>
      <c r="AK873" s="508"/>
    </row>
    <row r="874" spans="1:37" ht="31.5">
      <c r="A874" s="429" t="s">
        <v>5049</v>
      </c>
      <c r="B874" s="412" t="s">
        <v>2605</v>
      </c>
      <c r="C874" s="413" t="s">
        <v>3141</v>
      </c>
      <c r="D874" s="413" t="s">
        <v>1364</v>
      </c>
      <c r="E874" s="366" t="s">
        <v>5050</v>
      </c>
      <c r="F874" s="366" t="s">
        <v>5147</v>
      </c>
      <c r="G874" s="363" t="s">
        <v>4583</v>
      </c>
      <c r="H874" s="363" t="s">
        <v>5051</v>
      </c>
      <c r="I874" s="414" t="s">
        <v>5052</v>
      </c>
      <c r="J874" s="364" t="s">
        <v>443</v>
      </c>
      <c r="K874" s="365" t="s">
        <v>2812</v>
      </c>
      <c r="L874" s="398" t="s">
        <v>442</v>
      </c>
      <c r="N874" s="464">
        <f>[1]pdc2019!$N874</f>
        <v>23269823.559999999</v>
      </c>
      <c r="O874" s="464">
        <f>[1]pdc2019!$O874</f>
        <v>7184400</v>
      </c>
      <c r="P874" s="464">
        <f>[1]pdc2019!$P874</f>
        <v>24072497</v>
      </c>
      <c r="Q874" s="464">
        <f>[1]pdc2019!$V874</f>
        <v>31631646.170000002</v>
      </c>
      <c r="R874" s="464">
        <f>[1]pdc2019!$AB874</f>
        <v>31631646.169999998</v>
      </c>
      <c r="S874" s="464">
        <f>[1]pdc2019!$AE874</f>
        <v>31631646.169999998</v>
      </c>
      <c r="T874" s="507">
        <f t="shared" si="74"/>
        <v>8361822.6100000031</v>
      </c>
      <c r="U874" s="505">
        <f t="shared" si="75"/>
        <v>0.35934189996926663</v>
      </c>
      <c r="V874" s="507">
        <f t="shared" si="78"/>
        <v>24447246.170000002</v>
      </c>
      <c r="W874" s="505">
        <f t="shared" si="79"/>
        <v>3.4028236415010302</v>
      </c>
      <c r="X874" s="507">
        <f t="shared" si="76"/>
        <v>7559149.1700000018</v>
      </c>
      <c r="Y874" s="505">
        <f t="shared" si="77"/>
        <v>0.31401599800801727</v>
      </c>
      <c r="AA874" s="508"/>
      <c r="AB874" s="508"/>
      <c r="AC874" s="508"/>
      <c r="AD874" s="508"/>
      <c r="AE874" s="508"/>
      <c r="AF874" s="508"/>
      <c r="AG874" s="508"/>
      <c r="AH874" s="508"/>
      <c r="AI874" s="508"/>
      <c r="AJ874" s="508"/>
      <c r="AK874" s="508"/>
    </row>
    <row r="875" spans="1:37" ht="42">
      <c r="A875" s="429" t="s">
        <v>5926</v>
      </c>
      <c r="B875" s="412" t="s">
        <v>2605</v>
      </c>
      <c r="C875" s="413" t="s">
        <v>3141</v>
      </c>
      <c r="D875" s="413" t="s">
        <v>1365</v>
      </c>
      <c r="E875" s="366" t="s">
        <v>5927</v>
      </c>
      <c r="F875" s="366" t="s">
        <v>5928</v>
      </c>
      <c r="G875" s="363" t="s">
        <v>4583</v>
      </c>
      <c r="H875" s="363" t="s">
        <v>5051</v>
      </c>
      <c r="I875" s="414" t="s">
        <v>5052</v>
      </c>
      <c r="J875" s="364" t="s">
        <v>443</v>
      </c>
      <c r="K875" s="365" t="s">
        <v>2812</v>
      </c>
      <c r="L875" s="398" t="s">
        <v>442</v>
      </c>
      <c r="N875" s="464">
        <f>[1]pdc2019!$N875</f>
        <v>0</v>
      </c>
      <c r="O875" s="464">
        <f>[1]pdc2019!$O875</f>
        <v>0</v>
      </c>
      <c r="P875" s="464">
        <f>[1]pdc2019!$P875</f>
        <v>0</v>
      </c>
      <c r="Q875" s="464">
        <f>[1]pdc2019!$V875</f>
        <v>0</v>
      </c>
      <c r="R875" s="464">
        <f>[1]pdc2019!$AB875</f>
        <v>0</v>
      </c>
      <c r="S875" s="464">
        <f>[1]pdc2019!$AE875</f>
        <v>0</v>
      </c>
      <c r="T875" s="507">
        <f t="shared" si="74"/>
        <v>0</v>
      </c>
      <c r="U875" s="505" t="str">
        <f t="shared" si="75"/>
        <v/>
      </c>
      <c r="V875" s="507">
        <f t="shared" si="78"/>
        <v>0</v>
      </c>
      <c r="W875" s="505" t="str">
        <f t="shared" si="79"/>
        <v/>
      </c>
      <c r="X875" s="507">
        <f t="shared" si="76"/>
        <v>0</v>
      </c>
      <c r="Y875" s="505" t="str">
        <f t="shared" si="77"/>
        <v/>
      </c>
      <c r="AA875" s="508"/>
      <c r="AB875" s="508"/>
      <c r="AC875" s="508"/>
      <c r="AD875" s="508"/>
      <c r="AE875" s="508"/>
      <c r="AF875" s="508"/>
      <c r="AG875" s="508"/>
      <c r="AH875" s="508"/>
      <c r="AI875" s="508"/>
      <c r="AJ875" s="508"/>
      <c r="AK875" s="508"/>
    </row>
    <row r="876" spans="1:37" ht="31.5">
      <c r="A876" s="429" t="s">
        <v>5053</v>
      </c>
      <c r="B876" s="412" t="s">
        <v>2605</v>
      </c>
      <c r="C876" s="413" t="s">
        <v>3141</v>
      </c>
      <c r="D876" s="413" t="s">
        <v>2445</v>
      </c>
      <c r="E876" s="366" t="s">
        <v>5054</v>
      </c>
      <c r="F876" s="366" t="s">
        <v>5148</v>
      </c>
      <c r="G876" s="363" t="s">
        <v>4587</v>
      </c>
      <c r="H876" s="363" t="s">
        <v>5055</v>
      </c>
      <c r="I876" s="414" t="s">
        <v>5056</v>
      </c>
      <c r="J876" s="364" t="s">
        <v>443</v>
      </c>
      <c r="K876" s="365" t="s">
        <v>2812</v>
      </c>
      <c r="L876" s="398" t="s">
        <v>442</v>
      </c>
      <c r="N876" s="464">
        <f>[1]pdc2019!$N876</f>
        <v>0</v>
      </c>
      <c r="O876" s="464">
        <f>[1]pdc2019!$O876</f>
        <v>0</v>
      </c>
      <c r="P876" s="464">
        <f>[1]pdc2019!$P876</f>
        <v>0</v>
      </c>
      <c r="Q876" s="464">
        <f>[1]pdc2019!$V876</f>
        <v>0</v>
      </c>
      <c r="R876" s="464">
        <f>[1]pdc2019!$AB876</f>
        <v>0</v>
      </c>
      <c r="S876" s="464">
        <f>[1]pdc2019!$AE876</f>
        <v>0</v>
      </c>
      <c r="T876" s="507">
        <f t="shared" si="74"/>
        <v>0</v>
      </c>
      <c r="U876" s="505" t="str">
        <f t="shared" si="75"/>
        <v/>
      </c>
      <c r="V876" s="507">
        <f t="shared" si="78"/>
        <v>0</v>
      </c>
      <c r="W876" s="505" t="str">
        <f t="shared" si="79"/>
        <v/>
      </c>
      <c r="X876" s="507">
        <f t="shared" si="76"/>
        <v>0</v>
      </c>
      <c r="Y876" s="505" t="str">
        <f t="shared" si="77"/>
        <v/>
      </c>
      <c r="AA876" s="508"/>
      <c r="AB876" s="508"/>
      <c r="AC876" s="508"/>
      <c r="AD876" s="508"/>
      <c r="AE876" s="508"/>
      <c r="AF876" s="508"/>
      <c r="AG876" s="508"/>
      <c r="AH876" s="508"/>
      <c r="AI876" s="508"/>
      <c r="AJ876" s="508"/>
      <c r="AK876" s="508"/>
    </row>
    <row r="877" spans="1:37" ht="31.5">
      <c r="A877" s="429" t="s">
        <v>5057</v>
      </c>
      <c r="B877" s="412" t="s">
        <v>2605</v>
      </c>
      <c r="C877" s="413" t="s">
        <v>3141</v>
      </c>
      <c r="D877" s="413" t="s">
        <v>2446</v>
      </c>
      <c r="E877" s="366" t="s">
        <v>5058</v>
      </c>
      <c r="F877" s="366" t="s">
        <v>5149</v>
      </c>
      <c r="G877" s="363" t="s">
        <v>4589</v>
      </c>
      <c r="H877" s="363" t="s">
        <v>5059</v>
      </c>
      <c r="I877" s="414" t="s">
        <v>5060</v>
      </c>
      <c r="J877" s="364" t="s">
        <v>443</v>
      </c>
      <c r="K877" s="365" t="s">
        <v>2812</v>
      </c>
      <c r="L877" s="398" t="s">
        <v>442</v>
      </c>
      <c r="N877" s="464">
        <f>[1]pdc2019!$N877</f>
        <v>0</v>
      </c>
      <c r="O877" s="464">
        <f>[1]pdc2019!$O877</f>
        <v>0</v>
      </c>
      <c r="P877" s="464">
        <f>[1]pdc2019!$P877</f>
        <v>0</v>
      </c>
      <c r="Q877" s="464">
        <f>[1]pdc2019!$V877</f>
        <v>0</v>
      </c>
      <c r="R877" s="464">
        <f>[1]pdc2019!$AB877</f>
        <v>0</v>
      </c>
      <c r="S877" s="464">
        <f>[1]pdc2019!$AE877</f>
        <v>0</v>
      </c>
      <c r="T877" s="507">
        <f t="shared" si="74"/>
        <v>0</v>
      </c>
      <c r="U877" s="505" t="str">
        <f t="shared" si="75"/>
        <v/>
      </c>
      <c r="V877" s="507">
        <f t="shared" si="78"/>
        <v>0</v>
      </c>
      <c r="W877" s="505" t="str">
        <f t="shared" si="79"/>
        <v/>
      </c>
      <c r="X877" s="507">
        <f t="shared" si="76"/>
        <v>0</v>
      </c>
      <c r="Y877" s="505" t="str">
        <f t="shared" si="77"/>
        <v/>
      </c>
      <c r="AA877" s="508"/>
      <c r="AB877" s="508"/>
      <c r="AC877" s="508"/>
      <c r="AD877" s="508"/>
      <c r="AE877" s="508"/>
      <c r="AF877" s="508"/>
      <c r="AG877" s="508"/>
      <c r="AH877" s="508"/>
      <c r="AI877" s="508"/>
      <c r="AJ877" s="508"/>
      <c r="AK877" s="508"/>
    </row>
    <row r="878" spans="1:37" ht="42">
      <c r="A878" s="381" t="s">
        <v>2645</v>
      </c>
      <c r="B878" s="412" t="s">
        <v>2605</v>
      </c>
      <c r="C878" s="413" t="s">
        <v>3141</v>
      </c>
      <c r="D878" s="413" t="s">
        <v>3148</v>
      </c>
      <c r="E878" s="366" t="s">
        <v>5473</v>
      </c>
      <c r="F878" s="366" t="s">
        <v>5270</v>
      </c>
      <c r="G878" s="363" t="s">
        <v>297</v>
      </c>
      <c r="H878" s="363" t="s">
        <v>2980</v>
      </c>
      <c r="I878" s="414" t="s">
        <v>2981</v>
      </c>
      <c r="J878" s="364" t="s">
        <v>2817</v>
      </c>
      <c r="K878" s="365" t="s">
        <v>2819</v>
      </c>
      <c r="L878" s="398" t="s">
        <v>442</v>
      </c>
      <c r="N878" s="464">
        <f>[1]pdc2019!$N878</f>
        <v>0</v>
      </c>
      <c r="O878" s="464">
        <f>[1]pdc2019!$O878</f>
        <v>0</v>
      </c>
      <c r="P878" s="464">
        <f>[1]pdc2019!$P878</f>
        <v>0</v>
      </c>
      <c r="Q878" s="464">
        <f>[1]pdc2019!$V878</f>
        <v>665692919.87</v>
      </c>
      <c r="R878" s="464">
        <f>[1]pdc2019!$AB878</f>
        <v>698139736.71000004</v>
      </c>
      <c r="S878" s="464">
        <f>[1]pdc2019!$AE878</f>
        <v>694204910.31000006</v>
      </c>
      <c r="T878" s="507">
        <f t="shared" si="74"/>
        <v>665692919.87</v>
      </c>
      <c r="U878" s="505" t="str">
        <f t="shared" si="75"/>
        <v/>
      </c>
      <c r="V878" s="507">
        <f t="shared" si="78"/>
        <v>665692919.87</v>
      </c>
      <c r="W878" s="505" t="str">
        <f t="shared" si="79"/>
        <v/>
      </c>
      <c r="X878" s="507">
        <f t="shared" si="76"/>
        <v>665692919.87</v>
      </c>
      <c r="Y878" s="505" t="str">
        <f t="shared" si="77"/>
        <v/>
      </c>
      <c r="AA878" s="508"/>
      <c r="AB878" s="508"/>
      <c r="AC878" s="508"/>
      <c r="AD878" s="508"/>
      <c r="AE878" s="508"/>
      <c r="AF878" s="508"/>
      <c r="AG878" s="508"/>
      <c r="AH878" s="508"/>
      <c r="AI878" s="508"/>
      <c r="AJ878" s="508"/>
      <c r="AK878" s="508"/>
    </row>
    <row r="879" spans="1:37" ht="21">
      <c r="A879" s="404" t="s">
        <v>444</v>
      </c>
      <c r="B879" s="405" t="s">
        <v>2605</v>
      </c>
      <c r="C879" s="406" t="s">
        <v>3142</v>
      </c>
      <c r="D879" s="406" t="s">
        <v>3140</v>
      </c>
      <c r="E879" s="362" t="s">
        <v>446</v>
      </c>
      <c r="F879" s="362" t="s">
        <v>445</v>
      </c>
      <c r="G879" s="363"/>
      <c r="H879" s="363"/>
      <c r="I879" s="414"/>
      <c r="J879" s="364"/>
      <c r="K879" s="365"/>
      <c r="N879" s="464">
        <f>[1]pdc2019!$N879</f>
        <v>0</v>
      </c>
      <c r="O879" s="464">
        <f>[1]pdc2019!$O879</f>
        <v>0</v>
      </c>
      <c r="P879" s="464">
        <f>[1]pdc2019!$P879</f>
        <v>0</v>
      </c>
      <c r="Q879" s="464">
        <f>[1]pdc2019!$V879</f>
        <v>0</v>
      </c>
      <c r="R879" s="464">
        <f>[1]pdc2019!$AB879</f>
        <v>0</v>
      </c>
      <c r="S879" s="464">
        <f>[1]pdc2019!$AE879</f>
        <v>0</v>
      </c>
      <c r="T879" s="507">
        <f t="shared" si="74"/>
        <v>0</v>
      </c>
      <c r="U879" s="505" t="str">
        <f t="shared" si="75"/>
        <v/>
      </c>
      <c r="V879" s="507">
        <f t="shared" si="78"/>
        <v>0</v>
      </c>
      <c r="W879" s="505" t="str">
        <f t="shared" si="79"/>
        <v/>
      </c>
      <c r="X879" s="507">
        <f t="shared" si="76"/>
        <v>0</v>
      </c>
      <c r="Y879" s="505" t="str">
        <f t="shared" si="77"/>
        <v/>
      </c>
      <c r="AA879" s="508"/>
      <c r="AB879" s="508"/>
      <c r="AC879" s="508"/>
      <c r="AD879" s="508"/>
      <c r="AE879" s="508"/>
      <c r="AF879" s="508"/>
      <c r="AG879" s="508"/>
      <c r="AH879" s="508"/>
      <c r="AI879" s="508"/>
      <c r="AJ879" s="508"/>
      <c r="AK879" s="508"/>
    </row>
    <row r="880" spans="1:37" ht="31.5">
      <c r="A880" s="381" t="s">
        <v>447</v>
      </c>
      <c r="B880" s="412" t="s">
        <v>2605</v>
      </c>
      <c r="C880" s="413" t="s">
        <v>3142</v>
      </c>
      <c r="D880" s="413" t="s">
        <v>3138</v>
      </c>
      <c r="E880" s="366" t="s">
        <v>2982</v>
      </c>
      <c r="F880" s="366" t="s">
        <v>2983</v>
      </c>
      <c r="G880" s="363" t="s">
        <v>289</v>
      </c>
      <c r="H880" s="363" t="s">
        <v>2984</v>
      </c>
      <c r="I880" s="414" t="s">
        <v>2985</v>
      </c>
      <c r="J880" s="364" t="s">
        <v>443</v>
      </c>
      <c r="K880" s="365" t="s">
        <v>2812</v>
      </c>
      <c r="L880" s="398" t="s">
        <v>442</v>
      </c>
      <c r="N880" s="464">
        <f>[1]pdc2019!$N880</f>
        <v>1182407.25</v>
      </c>
      <c r="O880" s="464">
        <f>[1]pdc2019!$O880</f>
        <v>346000</v>
      </c>
      <c r="P880" s="464">
        <f>[1]pdc2019!$P880</f>
        <v>328700</v>
      </c>
      <c r="Q880" s="464">
        <f>[1]pdc2019!$V880</f>
        <v>3825405.46</v>
      </c>
      <c r="R880" s="464">
        <f>[1]pdc2019!$AB880</f>
        <v>3825405.46</v>
      </c>
      <c r="S880" s="464">
        <f>[1]pdc2019!$AE880</f>
        <v>3825405.46</v>
      </c>
      <c r="T880" s="507">
        <f t="shared" si="74"/>
        <v>2642998.21</v>
      </c>
      <c r="U880" s="505">
        <f t="shared" si="75"/>
        <v>2.2352689481563988</v>
      </c>
      <c r="V880" s="507">
        <f t="shared" si="78"/>
        <v>3479405.46</v>
      </c>
      <c r="W880" s="505">
        <f t="shared" si="79"/>
        <v>10.056085144508671</v>
      </c>
      <c r="X880" s="507">
        <f t="shared" si="76"/>
        <v>3496705.46</v>
      </c>
      <c r="Y880" s="505">
        <f t="shared" si="77"/>
        <v>10.637984362640706</v>
      </c>
      <c r="AA880" s="508"/>
      <c r="AB880" s="508"/>
      <c r="AC880" s="508"/>
      <c r="AD880" s="508"/>
      <c r="AE880" s="508"/>
      <c r="AF880" s="508"/>
      <c r="AG880" s="508"/>
      <c r="AH880" s="508"/>
      <c r="AI880" s="508"/>
      <c r="AJ880" s="508"/>
      <c r="AK880" s="508"/>
    </row>
    <row r="881" spans="1:37" ht="31.5">
      <c r="A881" s="381" t="s">
        <v>5929</v>
      </c>
      <c r="B881" s="412" t="s">
        <v>2605</v>
      </c>
      <c r="C881" s="413" t="s">
        <v>3142</v>
      </c>
      <c r="D881" s="413" t="s">
        <v>1364</v>
      </c>
      <c r="E881" s="366" t="s">
        <v>5930</v>
      </c>
      <c r="F881" s="366" t="s">
        <v>5931</v>
      </c>
      <c r="G881" s="363" t="s">
        <v>289</v>
      </c>
      <c r="H881" s="363" t="s">
        <v>2984</v>
      </c>
      <c r="I881" s="414" t="s">
        <v>2985</v>
      </c>
      <c r="J881" s="364" t="s">
        <v>443</v>
      </c>
      <c r="K881" s="365" t="s">
        <v>2812</v>
      </c>
      <c r="L881" s="398" t="s">
        <v>442</v>
      </c>
      <c r="N881" s="464">
        <f>[1]pdc2019!$N881</f>
        <v>0</v>
      </c>
      <c r="O881" s="464">
        <f>[1]pdc2019!$O881</f>
        <v>0</v>
      </c>
      <c r="P881" s="464">
        <f>[1]pdc2019!$P881</f>
        <v>0</v>
      </c>
      <c r="Q881" s="464">
        <f>[1]pdc2019!$V881</f>
        <v>0</v>
      </c>
      <c r="R881" s="464">
        <f>[1]pdc2019!$AB881</f>
        <v>0</v>
      </c>
      <c r="S881" s="464">
        <f>[1]pdc2019!$AE881</f>
        <v>0</v>
      </c>
      <c r="T881" s="507">
        <f t="shared" si="74"/>
        <v>0</v>
      </c>
      <c r="U881" s="505" t="str">
        <f t="shared" si="75"/>
        <v/>
      </c>
      <c r="V881" s="507">
        <f t="shared" si="78"/>
        <v>0</v>
      </c>
      <c r="W881" s="505" t="str">
        <f t="shared" si="79"/>
        <v/>
      </c>
      <c r="X881" s="507">
        <f t="shared" si="76"/>
        <v>0</v>
      </c>
      <c r="Y881" s="505" t="str">
        <f t="shared" si="77"/>
        <v/>
      </c>
      <c r="AA881" s="508"/>
      <c r="AB881" s="508"/>
      <c r="AC881" s="508"/>
      <c r="AD881" s="508"/>
      <c r="AE881" s="508"/>
      <c r="AF881" s="508"/>
      <c r="AG881" s="508"/>
      <c r="AH881" s="508"/>
      <c r="AI881" s="508"/>
      <c r="AJ881" s="508"/>
      <c r="AK881" s="508"/>
    </row>
    <row r="882" spans="1:37" ht="21">
      <c r="A882" s="381" t="s">
        <v>2986</v>
      </c>
      <c r="B882" s="412" t="s">
        <v>2605</v>
      </c>
      <c r="C882" s="413" t="s">
        <v>3142</v>
      </c>
      <c r="D882" s="413" t="s">
        <v>3148</v>
      </c>
      <c r="E882" s="366" t="s">
        <v>2987</v>
      </c>
      <c r="F882" s="366" t="s">
        <v>4543</v>
      </c>
      <c r="G882" s="363" t="s">
        <v>295</v>
      </c>
      <c r="H882" s="363" t="s">
        <v>2988</v>
      </c>
      <c r="I882" s="414" t="s">
        <v>2989</v>
      </c>
      <c r="J882" s="364" t="s">
        <v>2815</v>
      </c>
      <c r="K882" s="365" t="s">
        <v>2816</v>
      </c>
      <c r="L882" s="398" t="s">
        <v>442</v>
      </c>
      <c r="N882" s="464">
        <f>[1]pdc2019!$N882</f>
        <v>0</v>
      </c>
      <c r="O882" s="464">
        <f>[1]pdc2019!$O882</f>
        <v>0</v>
      </c>
      <c r="P882" s="464">
        <f>[1]pdc2019!$P882</f>
        <v>0</v>
      </c>
      <c r="Q882" s="464">
        <f>[1]pdc2019!$V882</f>
        <v>320000</v>
      </c>
      <c r="R882" s="464">
        <f>[1]pdc2019!$AB882</f>
        <v>320000</v>
      </c>
      <c r="S882" s="464">
        <f>[1]pdc2019!$AE882</f>
        <v>320000</v>
      </c>
      <c r="T882" s="507">
        <f t="shared" si="74"/>
        <v>320000</v>
      </c>
      <c r="U882" s="505" t="str">
        <f t="shared" si="75"/>
        <v/>
      </c>
      <c r="V882" s="507">
        <f t="shared" si="78"/>
        <v>320000</v>
      </c>
      <c r="W882" s="505" t="str">
        <f t="shared" si="79"/>
        <v/>
      </c>
      <c r="X882" s="507">
        <f t="shared" si="76"/>
        <v>320000</v>
      </c>
      <c r="Y882" s="505" t="str">
        <f t="shared" si="77"/>
        <v/>
      </c>
      <c r="AA882" s="508"/>
      <c r="AB882" s="508"/>
      <c r="AC882" s="508"/>
      <c r="AD882" s="508"/>
      <c r="AE882" s="508"/>
      <c r="AF882" s="508"/>
      <c r="AG882" s="508"/>
      <c r="AH882" s="508"/>
      <c r="AI882" s="508"/>
      <c r="AJ882" s="508"/>
      <c r="AK882" s="508"/>
    </row>
    <row r="883" spans="1:37" ht="31.5">
      <c r="A883" s="404" t="s">
        <v>448</v>
      </c>
      <c r="B883" s="405" t="s">
        <v>2605</v>
      </c>
      <c r="C883" s="406" t="s">
        <v>3144</v>
      </c>
      <c r="D883" s="406" t="s">
        <v>3140</v>
      </c>
      <c r="E883" s="362" t="s">
        <v>450</v>
      </c>
      <c r="F883" s="362" t="s">
        <v>449</v>
      </c>
      <c r="G883" s="363"/>
      <c r="H883" s="363"/>
      <c r="I883" s="414"/>
      <c r="J883" s="364"/>
      <c r="K883" s="365"/>
      <c r="N883" s="464">
        <f>[1]pdc2019!$N883</f>
        <v>0</v>
      </c>
      <c r="O883" s="464">
        <f>[1]pdc2019!$O883</f>
        <v>0</v>
      </c>
      <c r="P883" s="464">
        <f>[1]pdc2019!$P883</f>
        <v>0</v>
      </c>
      <c r="Q883" s="464">
        <f>[1]pdc2019!$V883</f>
        <v>0</v>
      </c>
      <c r="R883" s="464">
        <f>[1]pdc2019!$AB883</f>
        <v>0</v>
      </c>
      <c r="S883" s="464">
        <f>[1]pdc2019!$AE883</f>
        <v>0</v>
      </c>
      <c r="T883" s="507">
        <f t="shared" si="74"/>
        <v>0</v>
      </c>
      <c r="U883" s="505" t="str">
        <f t="shared" si="75"/>
        <v/>
      </c>
      <c r="V883" s="507">
        <f t="shared" si="78"/>
        <v>0</v>
      </c>
      <c r="W883" s="505" t="str">
        <f t="shared" si="79"/>
        <v/>
      </c>
      <c r="X883" s="507">
        <f t="shared" si="76"/>
        <v>0</v>
      </c>
      <c r="Y883" s="505" t="str">
        <f t="shared" si="77"/>
        <v/>
      </c>
      <c r="AA883" s="508"/>
      <c r="AB883" s="508"/>
      <c r="AC883" s="508"/>
      <c r="AD883" s="508"/>
      <c r="AE883" s="508"/>
      <c r="AF883" s="508"/>
      <c r="AG883" s="508"/>
      <c r="AH883" s="508"/>
      <c r="AI883" s="508"/>
      <c r="AJ883" s="508"/>
      <c r="AK883" s="508"/>
    </row>
    <row r="884" spans="1:37" ht="31.5">
      <c r="A884" s="381" t="s">
        <v>451</v>
      </c>
      <c r="B884" s="412" t="s">
        <v>2605</v>
      </c>
      <c r="C884" s="413" t="s">
        <v>3144</v>
      </c>
      <c r="D884" s="413" t="s">
        <v>3138</v>
      </c>
      <c r="E884" s="366" t="s">
        <v>2990</v>
      </c>
      <c r="F884" s="366" t="s">
        <v>2991</v>
      </c>
      <c r="G884" s="363" t="s">
        <v>4583</v>
      </c>
      <c r="H884" s="363" t="s">
        <v>5051</v>
      </c>
      <c r="I884" s="414" t="s">
        <v>5932</v>
      </c>
      <c r="J884" s="364" t="s">
        <v>443</v>
      </c>
      <c r="K884" s="365" t="s">
        <v>2812</v>
      </c>
      <c r="L884" s="398" t="s">
        <v>442</v>
      </c>
      <c r="N884" s="464">
        <f>[1]pdc2019!$N884</f>
        <v>71188102.379999995</v>
      </c>
      <c r="O884" s="464">
        <f>[1]pdc2019!$O884</f>
        <v>60564792.799999997</v>
      </c>
      <c r="P884" s="464">
        <f>[1]pdc2019!$P884</f>
        <v>85088243.439999998</v>
      </c>
      <c r="Q884" s="464">
        <f>[1]pdc2019!$V884</f>
        <v>7000000</v>
      </c>
      <c r="R884" s="464">
        <f>[1]pdc2019!$AB884</f>
        <v>7000000</v>
      </c>
      <c r="S884" s="464">
        <f>[1]pdc2019!$AE884</f>
        <v>7000000</v>
      </c>
      <c r="T884" s="507">
        <f t="shared" si="74"/>
        <v>-64188102.379999995</v>
      </c>
      <c r="U884" s="505">
        <f t="shared" si="75"/>
        <v>-0.90166896200387237</v>
      </c>
      <c r="V884" s="507">
        <f t="shared" si="78"/>
        <v>-53564792.799999997</v>
      </c>
      <c r="W884" s="505">
        <f t="shared" si="79"/>
        <v>-0.88442130029048827</v>
      </c>
      <c r="X884" s="507">
        <f t="shared" si="76"/>
        <v>-78088243.439999998</v>
      </c>
      <c r="Y884" s="505">
        <f t="shared" si="77"/>
        <v>-0.91773246553225596</v>
      </c>
      <c r="AA884" s="508"/>
      <c r="AB884" s="508"/>
      <c r="AC884" s="508"/>
      <c r="AD884" s="508"/>
      <c r="AE884" s="508"/>
      <c r="AF884" s="508"/>
      <c r="AG884" s="508"/>
      <c r="AH884" s="508"/>
      <c r="AI884" s="508"/>
      <c r="AJ884" s="508"/>
      <c r="AK884" s="508"/>
    </row>
    <row r="885" spans="1:37" ht="31.5">
      <c r="A885" s="381" t="s">
        <v>2992</v>
      </c>
      <c r="B885" s="412" t="s">
        <v>2605</v>
      </c>
      <c r="C885" s="413" t="s">
        <v>3144</v>
      </c>
      <c r="D885" s="413" t="s">
        <v>3148</v>
      </c>
      <c r="E885" s="366" t="s">
        <v>2993</v>
      </c>
      <c r="F885" s="366" t="s">
        <v>2994</v>
      </c>
      <c r="G885" s="363" t="s">
        <v>295</v>
      </c>
      <c r="H885" s="363" t="s">
        <v>2988</v>
      </c>
      <c r="I885" s="414" t="s">
        <v>2989</v>
      </c>
      <c r="J885" s="364" t="s">
        <v>2815</v>
      </c>
      <c r="K885" s="365" t="s">
        <v>2816</v>
      </c>
      <c r="L885" s="398" t="s">
        <v>442</v>
      </c>
      <c r="N885" s="464">
        <f>[1]pdc2019!$N885</f>
        <v>0</v>
      </c>
      <c r="O885" s="464">
        <f>[1]pdc2019!$O885</f>
        <v>0</v>
      </c>
      <c r="P885" s="464">
        <f>[1]pdc2019!$P885</f>
        <v>0</v>
      </c>
      <c r="Q885" s="464">
        <f>[1]pdc2019!$V885</f>
        <v>0</v>
      </c>
      <c r="R885" s="464">
        <f>[1]pdc2019!$AB885</f>
        <v>0</v>
      </c>
      <c r="S885" s="464">
        <f>[1]pdc2019!$AE885</f>
        <v>0</v>
      </c>
      <c r="T885" s="507">
        <f t="shared" si="74"/>
        <v>0</v>
      </c>
      <c r="U885" s="505" t="str">
        <f t="shared" si="75"/>
        <v/>
      </c>
      <c r="V885" s="507">
        <f t="shared" si="78"/>
        <v>0</v>
      </c>
      <c r="W885" s="505" t="str">
        <f t="shared" si="79"/>
        <v/>
      </c>
      <c r="X885" s="507">
        <f t="shared" si="76"/>
        <v>0</v>
      </c>
      <c r="Y885" s="505" t="str">
        <f t="shared" si="77"/>
        <v/>
      </c>
      <c r="AA885" s="508"/>
      <c r="AB885" s="508"/>
      <c r="AC885" s="508"/>
      <c r="AD885" s="508"/>
      <c r="AE885" s="508"/>
      <c r="AF885" s="508"/>
      <c r="AG885" s="508"/>
      <c r="AH885" s="508"/>
      <c r="AI885" s="508"/>
      <c r="AJ885" s="508"/>
      <c r="AK885" s="508"/>
    </row>
    <row r="886" spans="1:37" ht="21">
      <c r="A886" s="404" t="s">
        <v>452</v>
      </c>
      <c r="B886" s="405" t="s">
        <v>2605</v>
      </c>
      <c r="C886" s="406" t="s">
        <v>3145</v>
      </c>
      <c r="D886" s="406" t="s">
        <v>3140</v>
      </c>
      <c r="E886" s="362" t="s">
        <v>454</v>
      </c>
      <c r="F886" s="362" t="s">
        <v>453</v>
      </c>
      <c r="G886" s="363"/>
      <c r="H886" s="363"/>
      <c r="I886" s="414"/>
      <c r="J886" s="364"/>
      <c r="K886" s="365"/>
      <c r="N886" s="464">
        <f>[1]pdc2019!$N886</f>
        <v>0</v>
      </c>
      <c r="O886" s="464">
        <f>[1]pdc2019!$O886</f>
        <v>0</v>
      </c>
      <c r="P886" s="464">
        <f>[1]pdc2019!$P886</f>
        <v>0</v>
      </c>
      <c r="Q886" s="464">
        <f>[1]pdc2019!$V886</f>
        <v>0</v>
      </c>
      <c r="R886" s="464">
        <f>[1]pdc2019!$AB886</f>
        <v>0</v>
      </c>
      <c r="S886" s="464">
        <f>[1]pdc2019!$AE886</f>
        <v>0</v>
      </c>
      <c r="T886" s="507">
        <f t="shared" si="74"/>
        <v>0</v>
      </c>
      <c r="U886" s="505" t="str">
        <f t="shared" si="75"/>
        <v/>
      </c>
      <c r="V886" s="507">
        <f t="shared" si="78"/>
        <v>0</v>
      </c>
      <c r="W886" s="505" t="str">
        <f t="shared" si="79"/>
        <v/>
      </c>
      <c r="X886" s="507">
        <f t="shared" si="76"/>
        <v>0</v>
      </c>
      <c r="Y886" s="505" t="str">
        <f t="shared" si="77"/>
        <v/>
      </c>
      <c r="AA886" s="508"/>
      <c r="AB886" s="508"/>
      <c r="AC886" s="508"/>
      <c r="AD886" s="508"/>
      <c r="AE886" s="508"/>
      <c r="AF886" s="508"/>
      <c r="AG886" s="508"/>
      <c r="AH886" s="508"/>
      <c r="AI886" s="508"/>
      <c r="AJ886" s="508"/>
      <c r="AK886" s="508"/>
    </row>
    <row r="887" spans="1:37" ht="31.5">
      <c r="A887" s="381" t="s">
        <v>455</v>
      </c>
      <c r="B887" s="412" t="s">
        <v>2605</v>
      </c>
      <c r="C887" s="413" t="s">
        <v>3145</v>
      </c>
      <c r="D887" s="413" t="s">
        <v>3138</v>
      </c>
      <c r="E887" s="366" t="s">
        <v>457</v>
      </c>
      <c r="F887" s="366" t="s">
        <v>456</v>
      </c>
      <c r="G887" s="363" t="s">
        <v>299</v>
      </c>
      <c r="H887" s="363" t="s">
        <v>2996</v>
      </c>
      <c r="I887" s="414" t="s">
        <v>2995</v>
      </c>
      <c r="J887" s="364" t="s">
        <v>2820</v>
      </c>
      <c r="K887" s="365" t="s">
        <v>2822</v>
      </c>
      <c r="L887" s="398" t="s">
        <v>442</v>
      </c>
      <c r="N887" s="464">
        <f>[1]pdc2019!$N887</f>
        <v>735902.15</v>
      </c>
      <c r="O887" s="464">
        <f>[1]pdc2019!$O887</f>
        <v>990000</v>
      </c>
      <c r="P887" s="464">
        <f>[1]pdc2019!$P887</f>
        <v>916682.24000000011</v>
      </c>
      <c r="Q887" s="464">
        <f>[1]pdc2019!$V887</f>
        <v>1085000</v>
      </c>
      <c r="R887" s="464">
        <f>[1]pdc2019!$AB887</f>
        <v>1085000</v>
      </c>
      <c r="S887" s="464">
        <f>[1]pdc2019!$AE887</f>
        <v>1085000</v>
      </c>
      <c r="T887" s="507">
        <f t="shared" si="74"/>
        <v>349097.85</v>
      </c>
      <c r="U887" s="505">
        <f t="shared" si="75"/>
        <v>0.47438079913205849</v>
      </c>
      <c r="V887" s="507">
        <f t="shared" si="78"/>
        <v>95000</v>
      </c>
      <c r="W887" s="505">
        <f t="shared" si="79"/>
        <v>9.5959595959595953E-2</v>
      </c>
      <c r="X887" s="507">
        <f t="shared" si="76"/>
        <v>168317.75999999989</v>
      </c>
      <c r="Y887" s="505">
        <f t="shared" si="77"/>
        <v>0.18361625507220461</v>
      </c>
      <c r="AA887" s="508"/>
      <c r="AB887" s="508"/>
      <c r="AC887" s="508"/>
      <c r="AD887" s="508"/>
      <c r="AE887" s="508"/>
      <c r="AF887" s="508"/>
      <c r="AG887" s="508"/>
      <c r="AH887" s="508"/>
      <c r="AI887" s="508"/>
      <c r="AJ887" s="508"/>
      <c r="AK887" s="508"/>
    </row>
    <row r="888" spans="1:37" ht="31.5">
      <c r="A888" s="381" t="s">
        <v>458</v>
      </c>
      <c r="B888" s="412" t="s">
        <v>2605</v>
      </c>
      <c r="C888" s="413" t="s">
        <v>3145</v>
      </c>
      <c r="D888" s="413" t="s">
        <v>3148</v>
      </c>
      <c r="E888" s="366" t="s">
        <v>4366</v>
      </c>
      <c r="F888" s="366" t="s">
        <v>5474</v>
      </c>
      <c r="G888" s="363" t="s">
        <v>299</v>
      </c>
      <c r="H888" s="363" t="s">
        <v>2996</v>
      </c>
      <c r="I888" s="414" t="s">
        <v>2995</v>
      </c>
      <c r="J888" s="364" t="s">
        <v>2820</v>
      </c>
      <c r="K888" s="365" t="s">
        <v>2822</v>
      </c>
      <c r="L888" s="398" t="s">
        <v>442</v>
      </c>
      <c r="N888" s="464">
        <f>[1]pdc2019!$N888</f>
        <v>20847794.809999999</v>
      </c>
      <c r="O888" s="464">
        <f>[1]pdc2019!$O888</f>
        <v>19806500</v>
      </c>
      <c r="P888" s="464">
        <f>[1]pdc2019!$P888</f>
        <v>19202565.239999998</v>
      </c>
      <c r="Q888" s="464">
        <f>[1]pdc2019!$V888</f>
        <v>22346750</v>
      </c>
      <c r="R888" s="464">
        <f>[1]pdc2019!$AB888</f>
        <v>23464087.5</v>
      </c>
      <c r="S888" s="464">
        <f>[1]pdc2019!$AE888</f>
        <v>24646014</v>
      </c>
      <c r="T888" s="507">
        <f t="shared" si="74"/>
        <v>1498955.1900000013</v>
      </c>
      <c r="U888" s="505">
        <f t="shared" si="75"/>
        <v>7.1899939713575944E-2</v>
      </c>
      <c r="V888" s="507">
        <f t="shared" si="78"/>
        <v>2540250</v>
      </c>
      <c r="W888" s="505">
        <f t="shared" si="79"/>
        <v>0.12825335117259484</v>
      </c>
      <c r="X888" s="507">
        <f t="shared" si="76"/>
        <v>3144184.7600000016</v>
      </c>
      <c r="Y888" s="505">
        <f t="shared" si="77"/>
        <v>0.1637377465303694</v>
      </c>
      <c r="AA888" s="508"/>
      <c r="AB888" s="508"/>
      <c r="AC888" s="508"/>
      <c r="AD888" s="508"/>
      <c r="AE888" s="508"/>
      <c r="AF888" s="508"/>
      <c r="AG888" s="508"/>
      <c r="AH888" s="508"/>
      <c r="AI888" s="508"/>
      <c r="AJ888" s="508"/>
      <c r="AK888" s="508"/>
    </row>
    <row r="889" spans="1:37" ht="31.5">
      <c r="A889" s="381" t="s">
        <v>459</v>
      </c>
      <c r="B889" s="412" t="s">
        <v>2605</v>
      </c>
      <c r="C889" s="413" t="s">
        <v>3145</v>
      </c>
      <c r="D889" s="413" t="s">
        <v>2607</v>
      </c>
      <c r="E889" s="366" t="s">
        <v>461</v>
      </c>
      <c r="F889" s="366" t="s">
        <v>460</v>
      </c>
      <c r="G889" s="363" t="s">
        <v>299</v>
      </c>
      <c r="H889" s="363" t="s">
        <v>2996</v>
      </c>
      <c r="I889" s="414" t="s">
        <v>2995</v>
      </c>
      <c r="J889" s="364" t="s">
        <v>2820</v>
      </c>
      <c r="K889" s="365" t="s">
        <v>2822</v>
      </c>
      <c r="L889" s="398" t="s">
        <v>442</v>
      </c>
      <c r="N889" s="464">
        <f>[1]pdc2019!$N889</f>
        <v>1747736.37</v>
      </c>
      <c r="O889" s="464">
        <f>[1]pdc2019!$O889</f>
        <v>2390000</v>
      </c>
      <c r="P889" s="464">
        <f>[1]pdc2019!$P889</f>
        <v>1794589.4533333334</v>
      </c>
      <c r="Q889" s="464">
        <f>[1]pdc2019!$V889</f>
        <v>2417431</v>
      </c>
      <c r="R889" s="464">
        <f>[1]pdc2019!$AB889</f>
        <v>2517431</v>
      </c>
      <c r="S889" s="464">
        <f>[1]pdc2019!$AE889</f>
        <v>2517431</v>
      </c>
      <c r="T889" s="507">
        <f t="shared" si="74"/>
        <v>669694.62999999989</v>
      </c>
      <c r="U889" s="505">
        <f t="shared" si="75"/>
        <v>0.38317828792451109</v>
      </c>
      <c r="V889" s="507">
        <f t="shared" si="78"/>
        <v>27431</v>
      </c>
      <c r="W889" s="505">
        <f t="shared" si="79"/>
        <v>1.1477405857740586E-2</v>
      </c>
      <c r="X889" s="507">
        <f t="shared" si="76"/>
        <v>622841.54666666663</v>
      </c>
      <c r="Y889" s="505">
        <f t="shared" si="77"/>
        <v>0.34706631397491994</v>
      </c>
      <c r="AA889" s="508"/>
      <c r="AB889" s="508"/>
      <c r="AC889" s="508"/>
      <c r="AD889" s="508"/>
      <c r="AE889" s="508"/>
      <c r="AF889" s="508"/>
      <c r="AG889" s="508"/>
      <c r="AH889" s="508"/>
      <c r="AI889" s="508"/>
      <c r="AJ889" s="508"/>
      <c r="AK889" s="508"/>
    </row>
    <row r="890" spans="1:37" ht="31.5">
      <c r="A890" s="381" t="s">
        <v>462</v>
      </c>
      <c r="B890" s="412" t="s">
        <v>2605</v>
      </c>
      <c r="C890" s="413" t="s">
        <v>3145</v>
      </c>
      <c r="D890" s="413" t="s">
        <v>2115</v>
      </c>
      <c r="E890" s="366" t="s">
        <v>464</v>
      </c>
      <c r="F890" s="366" t="s">
        <v>463</v>
      </c>
      <c r="G890" s="363" t="s">
        <v>299</v>
      </c>
      <c r="H890" s="363" t="s">
        <v>2996</v>
      </c>
      <c r="I890" s="414" t="s">
        <v>2995</v>
      </c>
      <c r="J890" s="364" t="s">
        <v>2820</v>
      </c>
      <c r="K890" s="365" t="s">
        <v>2822</v>
      </c>
      <c r="L890" s="398" t="s">
        <v>442</v>
      </c>
      <c r="N890" s="464">
        <f>[1]pdc2019!$N890</f>
        <v>22470588.34</v>
      </c>
      <c r="O890" s="464">
        <f>[1]pdc2019!$O890</f>
        <v>22613500</v>
      </c>
      <c r="P890" s="464">
        <f>[1]pdc2019!$P890</f>
        <v>26980163.066666666</v>
      </c>
      <c r="Q890" s="464">
        <f>[1]pdc2019!$V890</f>
        <v>19550819</v>
      </c>
      <c r="R890" s="464">
        <f>[1]pdc2019!$AB890</f>
        <v>18333481.5</v>
      </c>
      <c r="S890" s="464">
        <f>[1]pdc2019!$AE890</f>
        <v>17151555</v>
      </c>
      <c r="T890" s="507">
        <f t="shared" si="74"/>
        <v>-2919769.34</v>
      </c>
      <c r="U890" s="505">
        <f t="shared" si="75"/>
        <v>-0.12993737839976824</v>
      </c>
      <c r="V890" s="507">
        <f t="shared" si="78"/>
        <v>-3062681</v>
      </c>
      <c r="W890" s="505">
        <f t="shared" si="79"/>
        <v>-0.13543595639772701</v>
      </c>
      <c r="X890" s="507">
        <f t="shared" si="76"/>
        <v>-7429344.0666666664</v>
      </c>
      <c r="Y890" s="505">
        <f t="shared" si="77"/>
        <v>-0.27536320104178463</v>
      </c>
      <c r="AA890" s="508"/>
      <c r="AB890" s="508"/>
      <c r="AC890" s="508"/>
      <c r="AD890" s="508"/>
      <c r="AE890" s="508"/>
      <c r="AF890" s="508"/>
      <c r="AG890" s="508"/>
      <c r="AH890" s="508"/>
      <c r="AI890" s="508"/>
      <c r="AJ890" s="508"/>
      <c r="AK890" s="508"/>
    </row>
    <row r="891" spans="1:37" ht="21">
      <c r="A891" s="404" t="s">
        <v>2997</v>
      </c>
      <c r="B891" s="405" t="s">
        <v>2605</v>
      </c>
      <c r="C891" s="406" t="s">
        <v>3146</v>
      </c>
      <c r="D891" s="406" t="s">
        <v>3140</v>
      </c>
      <c r="E891" s="362" t="s">
        <v>2998</v>
      </c>
      <c r="F891" s="362" t="s">
        <v>2999</v>
      </c>
      <c r="G891" s="363"/>
      <c r="H891" s="363"/>
      <c r="I891" s="414"/>
      <c r="J891" s="364"/>
      <c r="K891" s="365"/>
      <c r="N891" s="464">
        <f>[1]pdc2019!$N891</f>
        <v>0</v>
      </c>
      <c r="O891" s="464">
        <f>[1]pdc2019!$O891</f>
        <v>0</v>
      </c>
      <c r="P891" s="464">
        <f>[1]pdc2019!$P891</f>
        <v>0</v>
      </c>
      <c r="Q891" s="464">
        <f>[1]pdc2019!$V891</f>
        <v>0</v>
      </c>
      <c r="R891" s="464">
        <f>[1]pdc2019!$AB891</f>
        <v>0</v>
      </c>
      <c r="S891" s="464">
        <f>[1]pdc2019!$AE891</f>
        <v>0</v>
      </c>
      <c r="T891" s="507">
        <f t="shared" si="74"/>
        <v>0</v>
      </c>
      <c r="U891" s="505" t="str">
        <f t="shared" si="75"/>
        <v/>
      </c>
      <c r="V891" s="507">
        <f t="shared" si="78"/>
        <v>0</v>
      </c>
      <c r="W891" s="505" t="str">
        <f t="shared" si="79"/>
        <v/>
      </c>
      <c r="X891" s="507">
        <f t="shared" si="76"/>
        <v>0</v>
      </c>
      <c r="Y891" s="505" t="str">
        <f t="shared" si="77"/>
        <v/>
      </c>
      <c r="AA891" s="508"/>
      <c r="AB891" s="508"/>
      <c r="AC891" s="508"/>
      <c r="AD891" s="508"/>
      <c r="AE891" s="508"/>
      <c r="AF891" s="508"/>
      <c r="AG891" s="508"/>
      <c r="AH891" s="508"/>
      <c r="AI891" s="508"/>
      <c r="AJ891" s="508"/>
      <c r="AK891" s="508"/>
    </row>
    <row r="892" spans="1:37" ht="21">
      <c r="A892" s="381" t="s">
        <v>3000</v>
      </c>
      <c r="B892" s="412" t="s">
        <v>2605</v>
      </c>
      <c r="C892" s="413" t="s">
        <v>3146</v>
      </c>
      <c r="D892" s="413" t="s">
        <v>3138</v>
      </c>
      <c r="E892" s="366" t="s">
        <v>2998</v>
      </c>
      <c r="F892" s="366" t="s">
        <v>2999</v>
      </c>
      <c r="G892" s="363" t="s">
        <v>88</v>
      </c>
      <c r="H892" s="363" t="s">
        <v>3001</v>
      </c>
      <c r="I892" s="414" t="s">
        <v>3002</v>
      </c>
      <c r="J892" s="364" t="s">
        <v>3003</v>
      </c>
      <c r="K892" s="365" t="s">
        <v>3498</v>
      </c>
      <c r="L892" s="398" t="s">
        <v>442</v>
      </c>
      <c r="N892" s="464">
        <f>[1]pdc2019!$N892</f>
        <v>25000</v>
      </c>
      <c r="O892" s="464">
        <f>[1]pdc2019!$O892</f>
        <v>600000</v>
      </c>
      <c r="P892" s="464">
        <f>[1]pdc2019!$P892</f>
        <v>350000</v>
      </c>
      <c r="Q892" s="464">
        <f>[1]pdc2019!$V892</f>
        <v>660000</v>
      </c>
      <c r="R892" s="464">
        <f>[1]pdc2019!$AB892</f>
        <v>600000</v>
      </c>
      <c r="S892" s="464">
        <f>[1]pdc2019!$AE892</f>
        <v>600000</v>
      </c>
      <c r="T892" s="507">
        <f t="shared" si="74"/>
        <v>635000</v>
      </c>
      <c r="U892" s="505">
        <f t="shared" si="75"/>
        <v>25.4</v>
      </c>
      <c r="V892" s="507">
        <f t="shared" si="78"/>
        <v>60000</v>
      </c>
      <c r="W892" s="505">
        <f t="shared" si="79"/>
        <v>0.1</v>
      </c>
      <c r="X892" s="507">
        <f t="shared" si="76"/>
        <v>310000</v>
      </c>
      <c r="Y892" s="505">
        <f t="shared" si="77"/>
        <v>0.88571428571428568</v>
      </c>
      <c r="AA892" s="508"/>
      <c r="AB892" s="508"/>
      <c r="AC892" s="508"/>
      <c r="AD892" s="508"/>
      <c r="AE892" s="508"/>
      <c r="AF892" s="508"/>
      <c r="AG892" s="508"/>
      <c r="AH892" s="508"/>
      <c r="AI892" s="508"/>
      <c r="AJ892" s="508"/>
      <c r="AK892" s="508"/>
    </row>
    <row r="893" spans="1:37" ht="21">
      <c r="A893" s="404" t="s">
        <v>3004</v>
      </c>
      <c r="B893" s="405" t="s">
        <v>2605</v>
      </c>
      <c r="C893" s="406" t="s">
        <v>987</v>
      </c>
      <c r="D893" s="406" t="s">
        <v>3140</v>
      </c>
      <c r="E893" s="362" t="s">
        <v>3005</v>
      </c>
      <c r="F893" s="362" t="s">
        <v>3006</v>
      </c>
      <c r="G893" s="363"/>
      <c r="H893" s="363"/>
      <c r="I893" s="414"/>
      <c r="J893" s="364"/>
      <c r="K893" s="365"/>
      <c r="N893" s="464">
        <f>[1]pdc2019!$N893</f>
        <v>0</v>
      </c>
      <c r="O893" s="464">
        <f>[1]pdc2019!$O893</f>
        <v>0</v>
      </c>
      <c r="P893" s="464">
        <f>[1]pdc2019!$P893</f>
        <v>0</v>
      </c>
      <c r="Q893" s="464">
        <f>[1]pdc2019!$V893</f>
        <v>0</v>
      </c>
      <c r="R893" s="464">
        <f>[1]pdc2019!$AB893</f>
        <v>0</v>
      </c>
      <c r="S893" s="464">
        <f>[1]pdc2019!$AE893</f>
        <v>0</v>
      </c>
      <c r="T893" s="507">
        <f t="shared" si="74"/>
        <v>0</v>
      </c>
      <c r="U893" s="505" t="str">
        <f t="shared" si="75"/>
        <v/>
      </c>
      <c r="V893" s="507">
        <f t="shared" si="78"/>
        <v>0</v>
      </c>
      <c r="W893" s="505" t="str">
        <f t="shared" si="79"/>
        <v/>
      </c>
      <c r="X893" s="507">
        <f t="shared" si="76"/>
        <v>0</v>
      </c>
      <c r="Y893" s="505" t="str">
        <f t="shared" si="77"/>
        <v/>
      </c>
      <c r="AA893" s="508"/>
      <c r="AB893" s="508"/>
      <c r="AC893" s="508"/>
      <c r="AD893" s="508"/>
      <c r="AE893" s="508"/>
      <c r="AF893" s="508"/>
      <c r="AG893" s="508"/>
      <c r="AH893" s="508"/>
      <c r="AI893" s="508"/>
      <c r="AJ893" s="508"/>
      <c r="AK893" s="508"/>
    </row>
    <row r="894" spans="1:37" ht="21">
      <c r="A894" s="381" t="s">
        <v>3007</v>
      </c>
      <c r="B894" s="412" t="s">
        <v>2605</v>
      </c>
      <c r="C894" s="413" t="s">
        <v>987</v>
      </c>
      <c r="D894" s="413" t="s">
        <v>3138</v>
      </c>
      <c r="E894" s="366" t="s">
        <v>3005</v>
      </c>
      <c r="F894" s="366" t="s">
        <v>3006</v>
      </c>
      <c r="G894" s="363" t="s">
        <v>301</v>
      </c>
      <c r="H894" s="363" t="s">
        <v>3008</v>
      </c>
      <c r="I894" s="414" t="s">
        <v>3009</v>
      </c>
      <c r="J894" s="364" t="s">
        <v>2823</v>
      </c>
      <c r="K894" s="365" t="s">
        <v>2825</v>
      </c>
      <c r="L894" s="398" t="s">
        <v>442</v>
      </c>
      <c r="N894" s="464">
        <f>[1]pdc2019!$N894</f>
        <v>0</v>
      </c>
      <c r="O894" s="464">
        <f>[1]pdc2019!$O894</f>
        <v>0</v>
      </c>
      <c r="P894" s="464">
        <f>[1]pdc2019!$P894</f>
        <v>0</v>
      </c>
      <c r="Q894" s="464">
        <f>[1]pdc2019!$V894</f>
        <v>0</v>
      </c>
      <c r="R894" s="464">
        <f>[1]pdc2019!$AB894</f>
        <v>0</v>
      </c>
      <c r="S894" s="464">
        <f>[1]pdc2019!$AE894</f>
        <v>0</v>
      </c>
      <c r="T894" s="507">
        <f t="shared" si="74"/>
        <v>0</v>
      </c>
      <c r="U894" s="505" t="str">
        <f t="shared" si="75"/>
        <v/>
      </c>
      <c r="V894" s="507">
        <f t="shared" si="78"/>
        <v>0</v>
      </c>
      <c r="W894" s="505" t="str">
        <f t="shared" si="79"/>
        <v/>
      </c>
      <c r="X894" s="507">
        <f t="shared" si="76"/>
        <v>0</v>
      </c>
      <c r="Y894" s="505" t="str">
        <f t="shared" si="77"/>
        <v/>
      </c>
      <c r="AA894" s="508"/>
      <c r="AB894" s="508"/>
      <c r="AC894" s="508"/>
      <c r="AD894" s="508"/>
      <c r="AE894" s="508"/>
      <c r="AF894" s="508"/>
      <c r="AG894" s="508"/>
      <c r="AH894" s="508"/>
      <c r="AI894" s="508"/>
      <c r="AJ894" s="508"/>
      <c r="AK894" s="508"/>
    </row>
    <row r="895" spans="1:37" ht="21">
      <c r="A895" s="404" t="s">
        <v>3010</v>
      </c>
      <c r="B895" s="405" t="s">
        <v>2605</v>
      </c>
      <c r="C895" s="406" t="s">
        <v>3149</v>
      </c>
      <c r="D895" s="406" t="s">
        <v>3140</v>
      </c>
      <c r="E895" s="362" t="s">
        <v>3011</v>
      </c>
      <c r="F895" s="362" t="s">
        <v>3012</v>
      </c>
      <c r="G895" s="363"/>
      <c r="H895" s="363"/>
      <c r="I895" s="414"/>
      <c r="J895" s="364"/>
      <c r="K895" s="365"/>
      <c r="N895" s="464">
        <f>[1]pdc2019!$N895</f>
        <v>0</v>
      </c>
      <c r="O895" s="464">
        <f>[1]pdc2019!$O895</f>
        <v>0</v>
      </c>
      <c r="P895" s="464">
        <f>[1]pdc2019!$P895</f>
        <v>0</v>
      </c>
      <c r="Q895" s="464">
        <f>[1]pdc2019!$V895</f>
        <v>0</v>
      </c>
      <c r="R895" s="464">
        <f>[1]pdc2019!$AB895</f>
        <v>0</v>
      </c>
      <c r="S895" s="464">
        <f>[1]pdc2019!$AE895</f>
        <v>0</v>
      </c>
      <c r="T895" s="507">
        <f t="shared" si="74"/>
        <v>0</v>
      </c>
      <c r="U895" s="505" t="str">
        <f t="shared" si="75"/>
        <v/>
      </c>
      <c r="V895" s="507">
        <f t="shared" si="78"/>
        <v>0</v>
      </c>
      <c r="W895" s="505" t="str">
        <f t="shared" si="79"/>
        <v/>
      </c>
      <c r="X895" s="507">
        <f t="shared" si="76"/>
        <v>0</v>
      </c>
      <c r="Y895" s="505" t="str">
        <f t="shared" si="77"/>
        <v/>
      </c>
      <c r="AA895" s="508"/>
      <c r="AB895" s="508"/>
      <c r="AC895" s="508"/>
      <c r="AD895" s="508"/>
      <c r="AE895" s="508"/>
      <c r="AF895" s="508"/>
      <c r="AG895" s="508"/>
      <c r="AH895" s="508"/>
      <c r="AI895" s="508"/>
      <c r="AJ895" s="508"/>
      <c r="AK895" s="508"/>
    </row>
    <row r="896" spans="1:37" ht="31.5">
      <c r="A896" s="381" t="s">
        <v>3013</v>
      </c>
      <c r="B896" s="412" t="s">
        <v>2605</v>
      </c>
      <c r="C896" s="413" t="s">
        <v>3149</v>
      </c>
      <c r="D896" s="413" t="s">
        <v>3138</v>
      </c>
      <c r="E896" s="366" t="s">
        <v>3014</v>
      </c>
      <c r="F896" s="366" t="s">
        <v>3015</v>
      </c>
      <c r="G896" s="363" t="s">
        <v>95</v>
      </c>
      <c r="H896" s="363" t="s">
        <v>3016</v>
      </c>
      <c r="I896" s="414" t="s">
        <v>3017</v>
      </c>
      <c r="J896" s="364" t="s">
        <v>3503</v>
      </c>
      <c r="K896" s="365" t="s">
        <v>3504</v>
      </c>
      <c r="L896" s="398" t="s">
        <v>442</v>
      </c>
      <c r="N896" s="464">
        <f>[1]pdc2019!$N896</f>
        <v>0</v>
      </c>
      <c r="O896" s="464">
        <f>[1]pdc2019!$O896</f>
        <v>0</v>
      </c>
      <c r="P896" s="464">
        <f>[1]pdc2019!$P896</f>
        <v>0</v>
      </c>
      <c r="Q896" s="464">
        <f>[1]pdc2019!$V896</f>
        <v>0</v>
      </c>
      <c r="R896" s="464">
        <f>[1]pdc2019!$AB896</f>
        <v>0</v>
      </c>
      <c r="S896" s="464">
        <f>[1]pdc2019!$AE896</f>
        <v>0</v>
      </c>
      <c r="T896" s="507">
        <f t="shared" si="74"/>
        <v>0</v>
      </c>
      <c r="U896" s="505" t="str">
        <f t="shared" si="75"/>
        <v/>
      </c>
      <c r="V896" s="507">
        <f t="shared" si="78"/>
        <v>0</v>
      </c>
      <c r="W896" s="505" t="str">
        <f t="shared" si="79"/>
        <v/>
      </c>
      <c r="X896" s="507">
        <f t="shared" si="76"/>
        <v>0</v>
      </c>
      <c r="Y896" s="505" t="str">
        <f t="shared" si="77"/>
        <v/>
      </c>
      <c r="AA896" s="508"/>
      <c r="AB896" s="508"/>
      <c r="AC896" s="508"/>
      <c r="AD896" s="508"/>
      <c r="AE896" s="508"/>
      <c r="AF896" s="508"/>
      <c r="AG896" s="508"/>
      <c r="AH896" s="508"/>
      <c r="AI896" s="508"/>
      <c r="AJ896" s="508"/>
      <c r="AK896" s="508"/>
    </row>
    <row r="897" spans="1:37" ht="31.5">
      <c r="A897" s="381" t="s">
        <v>3018</v>
      </c>
      <c r="B897" s="412" t="s">
        <v>2605</v>
      </c>
      <c r="C897" s="413" t="s">
        <v>3149</v>
      </c>
      <c r="D897" s="413" t="s">
        <v>3148</v>
      </c>
      <c r="E897" s="366" t="s">
        <v>3019</v>
      </c>
      <c r="F897" s="366" t="s">
        <v>3020</v>
      </c>
      <c r="G897" s="363" t="s">
        <v>97</v>
      </c>
      <c r="H897" s="363" t="s">
        <v>2025</v>
      </c>
      <c r="I897" s="414" t="s">
        <v>3021</v>
      </c>
      <c r="J897" s="364" t="s">
        <v>3503</v>
      </c>
      <c r="K897" s="365" t="s">
        <v>3504</v>
      </c>
      <c r="L897" s="398" t="s">
        <v>442</v>
      </c>
      <c r="N897" s="464">
        <f>[1]pdc2019!$N897</f>
        <v>0</v>
      </c>
      <c r="O897" s="464">
        <f>[1]pdc2019!$O897</f>
        <v>0</v>
      </c>
      <c r="P897" s="464">
        <f>[1]pdc2019!$P897</f>
        <v>0</v>
      </c>
      <c r="Q897" s="464">
        <f>[1]pdc2019!$V897</f>
        <v>0</v>
      </c>
      <c r="R897" s="464">
        <f>[1]pdc2019!$AB897</f>
        <v>0</v>
      </c>
      <c r="S897" s="464">
        <f>[1]pdc2019!$AE897</f>
        <v>0</v>
      </c>
      <c r="T897" s="507">
        <f t="shared" si="74"/>
        <v>0</v>
      </c>
      <c r="U897" s="505" t="str">
        <f t="shared" si="75"/>
        <v/>
      </c>
      <c r="V897" s="507">
        <f t="shared" si="78"/>
        <v>0</v>
      </c>
      <c r="W897" s="505" t="str">
        <f t="shared" si="79"/>
        <v/>
      </c>
      <c r="X897" s="507">
        <f t="shared" si="76"/>
        <v>0</v>
      </c>
      <c r="Y897" s="505" t="str">
        <f t="shared" si="77"/>
        <v/>
      </c>
      <c r="AA897" s="508"/>
      <c r="AB897" s="508"/>
      <c r="AC897" s="508"/>
      <c r="AD897" s="508"/>
      <c r="AE897" s="508"/>
      <c r="AF897" s="508"/>
      <c r="AG897" s="508"/>
      <c r="AH897" s="508"/>
      <c r="AI897" s="508"/>
      <c r="AJ897" s="508"/>
      <c r="AK897" s="508"/>
    </row>
    <row r="898" spans="1:37" ht="21">
      <c r="A898" s="399" t="s">
        <v>465</v>
      </c>
      <c r="B898" s="400" t="s">
        <v>466</v>
      </c>
      <c r="C898" s="401" t="s">
        <v>3139</v>
      </c>
      <c r="D898" s="401" t="s">
        <v>3140</v>
      </c>
      <c r="E898" s="358" t="s">
        <v>468</v>
      </c>
      <c r="F898" s="358" t="s">
        <v>467</v>
      </c>
      <c r="G898" s="359"/>
      <c r="H898" s="359"/>
      <c r="I898" s="402"/>
      <c r="J898" s="360"/>
      <c r="K898" s="361"/>
      <c r="L898" s="403"/>
      <c r="N898" s="464">
        <f>[1]pdc2019!$N898</f>
        <v>0</v>
      </c>
      <c r="O898" s="464">
        <f>[1]pdc2019!$O898</f>
        <v>0</v>
      </c>
      <c r="P898" s="464">
        <f>[1]pdc2019!$P898</f>
        <v>0</v>
      </c>
      <c r="Q898" s="464">
        <f>[1]pdc2019!$V898</f>
        <v>0</v>
      </c>
      <c r="R898" s="464">
        <f>[1]pdc2019!$AB898</f>
        <v>0</v>
      </c>
      <c r="S898" s="464">
        <f>[1]pdc2019!$AE898</f>
        <v>0</v>
      </c>
      <c r="T898" s="507">
        <f t="shared" si="74"/>
        <v>0</v>
      </c>
      <c r="U898" s="505" t="str">
        <f t="shared" si="75"/>
        <v/>
      </c>
      <c r="V898" s="507">
        <f t="shared" si="78"/>
        <v>0</v>
      </c>
      <c r="W898" s="505" t="str">
        <f t="shared" si="79"/>
        <v/>
      </c>
      <c r="X898" s="507">
        <f t="shared" si="76"/>
        <v>0</v>
      </c>
      <c r="Y898" s="505" t="str">
        <f t="shared" si="77"/>
        <v/>
      </c>
      <c r="AA898" s="508"/>
      <c r="AB898" s="508"/>
      <c r="AC898" s="508"/>
      <c r="AD898" s="508"/>
      <c r="AE898" s="508"/>
      <c r="AF898" s="508"/>
      <c r="AG898" s="508"/>
      <c r="AH898" s="508"/>
      <c r="AI898" s="508"/>
      <c r="AJ898" s="508"/>
      <c r="AK898" s="508"/>
    </row>
    <row r="899" spans="1:37" ht="31.5">
      <c r="A899" s="404" t="s">
        <v>469</v>
      </c>
      <c r="B899" s="405" t="s">
        <v>466</v>
      </c>
      <c r="C899" s="406" t="s">
        <v>3141</v>
      </c>
      <c r="D899" s="406" t="s">
        <v>3140</v>
      </c>
      <c r="E899" s="362" t="s">
        <v>5506</v>
      </c>
      <c r="F899" s="362" t="s">
        <v>5061</v>
      </c>
      <c r="G899" s="363"/>
      <c r="H899" s="363"/>
      <c r="I899" s="414"/>
      <c r="J899" s="364"/>
      <c r="K899" s="365"/>
      <c r="N899" s="464">
        <f>[1]pdc2019!$N899</f>
        <v>0</v>
      </c>
      <c r="O899" s="464">
        <f>[1]pdc2019!$O899</f>
        <v>0</v>
      </c>
      <c r="P899" s="464">
        <f>[1]pdc2019!$P899</f>
        <v>0</v>
      </c>
      <c r="Q899" s="464">
        <f>[1]pdc2019!$V899</f>
        <v>0</v>
      </c>
      <c r="R899" s="464">
        <f>[1]pdc2019!$AB899</f>
        <v>0</v>
      </c>
      <c r="S899" s="464">
        <f>[1]pdc2019!$AE899</f>
        <v>0</v>
      </c>
      <c r="T899" s="507">
        <f t="shared" si="74"/>
        <v>0</v>
      </c>
      <c r="U899" s="505" t="str">
        <f t="shared" si="75"/>
        <v/>
      </c>
      <c r="V899" s="507">
        <f t="shared" si="78"/>
        <v>0</v>
      </c>
      <c r="W899" s="505" t="str">
        <f t="shared" si="79"/>
        <v/>
      </c>
      <c r="X899" s="507">
        <f t="shared" si="76"/>
        <v>0</v>
      </c>
      <c r="Y899" s="505" t="str">
        <f t="shared" si="77"/>
        <v/>
      </c>
      <c r="AA899" s="508"/>
      <c r="AB899" s="508"/>
      <c r="AC899" s="508"/>
      <c r="AD899" s="508"/>
      <c r="AE899" s="508"/>
      <c r="AF899" s="508"/>
      <c r="AG899" s="508"/>
      <c r="AH899" s="508"/>
      <c r="AI899" s="508"/>
      <c r="AJ899" s="508"/>
      <c r="AK899" s="508"/>
    </row>
    <row r="900" spans="1:37" ht="21">
      <c r="A900" s="429" t="s">
        <v>5062</v>
      </c>
      <c r="B900" s="412" t="s">
        <v>466</v>
      </c>
      <c r="C900" s="413" t="s">
        <v>3141</v>
      </c>
      <c r="D900" s="413" t="s">
        <v>3058</v>
      </c>
      <c r="E900" s="366" t="s">
        <v>5063</v>
      </c>
      <c r="F900" s="366" t="s">
        <v>5064</v>
      </c>
      <c r="G900" s="363" t="s">
        <v>4594</v>
      </c>
      <c r="H900" s="363" t="s">
        <v>3022</v>
      </c>
      <c r="I900" s="414" t="s">
        <v>5065</v>
      </c>
      <c r="J900" s="364" t="s">
        <v>3490</v>
      </c>
      <c r="K900" s="365" t="s">
        <v>3492</v>
      </c>
      <c r="L900" s="398" t="s">
        <v>442</v>
      </c>
      <c r="N900" s="464">
        <f>[1]pdc2019!$N900</f>
        <v>14330984.1</v>
      </c>
      <c r="O900" s="464">
        <f>[1]pdc2019!$O900</f>
        <v>15036960.939999999</v>
      </c>
      <c r="P900" s="464">
        <f>[1]pdc2019!$P900</f>
        <v>16101345.946666667</v>
      </c>
      <c r="Q900" s="464">
        <f>[1]pdc2019!$V900</f>
        <v>836059.26</v>
      </c>
      <c r="R900" s="464">
        <f>[1]pdc2019!$AB900</f>
        <v>836059.26</v>
      </c>
      <c r="S900" s="464">
        <f>[1]pdc2019!$AE900</f>
        <v>836059.26</v>
      </c>
      <c r="T900" s="507">
        <f t="shared" si="74"/>
        <v>-13494924.84</v>
      </c>
      <c r="U900" s="505">
        <f t="shared" si="75"/>
        <v>-0.94166072237844434</v>
      </c>
      <c r="V900" s="507">
        <f t="shared" si="78"/>
        <v>-14200901.68</v>
      </c>
      <c r="W900" s="505">
        <f t="shared" si="79"/>
        <v>-0.94439971857770888</v>
      </c>
      <c r="X900" s="507">
        <f t="shared" si="76"/>
        <v>-15265286.686666667</v>
      </c>
      <c r="Y900" s="505">
        <f t="shared" si="77"/>
        <v>-0.94807519428690479</v>
      </c>
      <c r="AA900" s="508"/>
      <c r="AB900" s="508"/>
      <c r="AC900" s="508"/>
      <c r="AD900" s="508"/>
      <c r="AE900" s="508"/>
      <c r="AF900" s="508"/>
      <c r="AG900" s="508"/>
      <c r="AH900" s="508"/>
      <c r="AI900" s="508"/>
      <c r="AJ900" s="508"/>
      <c r="AK900" s="508"/>
    </row>
    <row r="901" spans="1:37" ht="31.5">
      <c r="A901" s="451" t="s">
        <v>470</v>
      </c>
      <c r="B901" s="412" t="s">
        <v>466</v>
      </c>
      <c r="C901" s="413" t="s">
        <v>3141</v>
      </c>
      <c r="D901" s="413" t="s">
        <v>3138</v>
      </c>
      <c r="E901" s="366" t="s">
        <v>5066</v>
      </c>
      <c r="F901" s="366" t="s">
        <v>5067</v>
      </c>
      <c r="G901" s="363" t="s">
        <v>309</v>
      </c>
      <c r="H901" s="363" t="s">
        <v>5070</v>
      </c>
      <c r="I901" s="414" t="s">
        <v>3023</v>
      </c>
      <c r="J901" s="364" t="s">
        <v>3490</v>
      </c>
      <c r="K901" s="365" t="s">
        <v>3492</v>
      </c>
      <c r="L901" s="398" t="s">
        <v>442</v>
      </c>
      <c r="N901" s="464">
        <f>[1]pdc2019!$N901</f>
        <v>313874.57</v>
      </c>
      <c r="O901" s="464">
        <f>[1]pdc2019!$O901</f>
        <v>0</v>
      </c>
      <c r="P901" s="464">
        <f>[1]pdc2019!$P901</f>
        <v>0</v>
      </c>
      <c r="Q901" s="464">
        <f>[1]pdc2019!$V901</f>
        <v>0</v>
      </c>
      <c r="R901" s="464">
        <f>[1]pdc2019!$AB901</f>
        <v>0</v>
      </c>
      <c r="S901" s="464">
        <f>[1]pdc2019!$AE901</f>
        <v>0</v>
      </c>
      <c r="T901" s="507">
        <f t="shared" si="74"/>
        <v>-313874.57</v>
      </c>
      <c r="U901" s="505">
        <f t="shared" si="75"/>
        <v>-1</v>
      </c>
      <c r="V901" s="507">
        <f t="shared" si="78"/>
        <v>0</v>
      </c>
      <c r="W901" s="505" t="str">
        <f t="shared" si="79"/>
        <v/>
      </c>
      <c r="X901" s="507">
        <f t="shared" si="76"/>
        <v>0</v>
      </c>
      <c r="Y901" s="505" t="str">
        <f t="shared" si="77"/>
        <v/>
      </c>
      <c r="AA901" s="508"/>
      <c r="AB901" s="508"/>
      <c r="AC901" s="508"/>
      <c r="AD901" s="508"/>
      <c r="AE901" s="508"/>
      <c r="AF901" s="508"/>
      <c r="AG901" s="508"/>
      <c r="AH901" s="508"/>
      <c r="AI901" s="508"/>
      <c r="AJ901" s="508"/>
      <c r="AK901" s="508"/>
    </row>
    <row r="902" spans="1:37" ht="42">
      <c r="A902" s="451" t="s">
        <v>5933</v>
      </c>
      <c r="B902" s="412" t="s">
        <v>466</v>
      </c>
      <c r="C902" s="413" t="s">
        <v>3141</v>
      </c>
      <c r="D902" s="413" t="s">
        <v>1364</v>
      </c>
      <c r="E902" s="366" t="s">
        <v>5934</v>
      </c>
      <c r="F902" s="366" t="s">
        <v>5935</v>
      </c>
      <c r="G902" s="363" t="s">
        <v>311</v>
      </c>
      <c r="H902" s="363" t="s">
        <v>5936</v>
      </c>
      <c r="I902" s="414" t="s">
        <v>5937</v>
      </c>
      <c r="J902" s="364" t="s">
        <v>3490</v>
      </c>
      <c r="K902" s="365" t="s">
        <v>3492</v>
      </c>
      <c r="L902" s="398" t="s">
        <v>442</v>
      </c>
      <c r="N902" s="464">
        <f>[1]pdc2019!$N902</f>
        <v>0</v>
      </c>
      <c r="O902" s="464">
        <f>[1]pdc2019!$O902</f>
        <v>0</v>
      </c>
      <c r="P902" s="464">
        <f>[1]pdc2019!$P902</f>
        <v>0</v>
      </c>
      <c r="Q902" s="464">
        <f>[1]pdc2019!$V902</f>
        <v>0</v>
      </c>
      <c r="R902" s="464">
        <f>[1]pdc2019!$AB902</f>
        <v>0</v>
      </c>
      <c r="S902" s="464">
        <f>[1]pdc2019!$AE902</f>
        <v>0</v>
      </c>
      <c r="T902" s="507">
        <f t="shared" ref="T902:T972" si="80">IF(N902="","",Q902-N902)</f>
        <v>0</v>
      </c>
      <c r="U902" s="505" t="str">
        <f t="shared" ref="U902:U972" si="81">IF(N902=0,"",T902/N902)</f>
        <v/>
      </c>
      <c r="V902" s="507">
        <f t="shared" si="78"/>
        <v>0</v>
      </c>
      <c r="W902" s="505" t="str">
        <f t="shared" si="79"/>
        <v/>
      </c>
      <c r="X902" s="507">
        <f t="shared" ref="X902:X972" si="82">IF(P902="","",Q902-P902)</f>
        <v>0</v>
      </c>
      <c r="Y902" s="505" t="str">
        <f t="shared" ref="Y902:Y972" si="83">IF(P902=0,"",X902/P902)</f>
        <v/>
      </c>
      <c r="AA902" s="508"/>
      <c r="AB902" s="508"/>
      <c r="AC902" s="508"/>
      <c r="AD902" s="508"/>
      <c r="AE902" s="508"/>
      <c r="AF902" s="508"/>
      <c r="AG902" s="508"/>
      <c r="AH902" s="508"/>
      <c r="AI902" s="508"/>
      <c r="AJ902" s="508"/>
      <c r="AK902" s="508"/>
    </row>
    <row r="903" spans="1:37" ht="21">
      <c r="A903" s="452" t="s">
        <v>471</v>
      </c>
      <c r="B903" s="405" t="s">
        <v>466</v>
      </c>
      <c r="C903" s="406" t="s">
        <v>3142</v>
      </c>
      <c r="D903" s="406" t="s">
        <v>3140</v>
      </c>
      <c r="E903" s="362" t="s">
        <v>473</v>
      </c>
      <c r="F903" s="362" t="s">
        <v>472</v>
      </c>
      <c r="G903" s="363"/>
      <c r="H903" s="363"/>
      <c r="I903" s="414"/>
      <c r="J903" s="364"/>
      <c r="K903" s="365"/>
      <c r="N903" s="464">
        <f>[1]pdc2019!$N903</f>
        <v>0</v>
      </c>
      <c r="O903" s="464">
        <f>[1]pdc2019!$O903</f>
        <v>0</v>
      </c>
      <c r="P903" s="464">
        <f>[1]pdc2019!$P903</f>
        <v>0</v>
      </c>
      <c r="Q903" s="464">
        <f>[1]pdc2019!$V903</f>
        <v>0</v>
      </c>
      <c r="R903" s="464">
        <f>[1]pdc2019!$AB903</f>
        <v>0</v>
      </c>
      <c r="S903" s="464">
        <f>[1]pdc2019!$AE903</f>
        <v>0</v>
      </c>
      <c r="T903" s="507">
        <f t="shared" si="80"/>
        <v>0</v>
      </c>
      <c r="U903" s="505" t="str">
        <f t="shared" si="81"/>
        <v/>
      </c>
      <c r="V903" s="507">
        <f t="shared" si="78"/>
        <v>0</v>
      </c>
      <c r="W903" s="505" t="str">
        <f t="shared" si="79"/>
        <v/>
      </c>
      <c r="X903" s="507">
        <f t="shared" si="82"/>
        <v>0</v>
      </c>
      <c r="Y903" s="505" t="str">
        <f t="shared" si="83"/>
        <v/>
      </c>
      <c r="AA903" s="508"/>
      <c r="AB903" s="508"/>
      <c r="AC903" s="508"/>
      <c r="AD903" s="508"/>
      <c r="AE903" s="508"/>
      <c r="AF903" s="508"/>
      <c r="AG903" s="508"/>
      <c r="AH903" s="508"/>
      <c r="AI903" s="508"/>
      <c r="AJ903" s="508"/>
      <c r="AK903" s="508"/>
    </row>
    <row r="904" spans="1:37" ht="31.5">
      <c r="A904" s="451" t="s">
        <v>474</v>
      </c>
      <c r="B904" s="412" t="s">
        <v>466</v>
      </c>
      <c r="C904" s="413" t="s">
        <v>3142</v>
      </c>
      <c r="D904" s="413" t="s">
        <v>3138</v>
      </c>
      <c r="E904" s="366" t="s">
        <v>5068</v>
      </c>
      <c r="F904" s="366" t="s">
        <v>5069</v>
      </c>
      <c r="G904" s="363" t="s">
        <v>309</v>
      </c>
      <c r="H904" s="363" t="s">
        <v>5070</v>
      </c>
      <c r="I904" s="414" t="s">
        <v>3023</v>
      </c>
      <c r="J904" s="364" t="s">
        <v>3490</v>
      </c>
      <c r="K904" s="365" t="s">
        <v>3492</v>
      </c>
      <c r="L904" s="398" t="s">
        <v>442</v>
      </c>
      <c r="N904" s="464">
        <f>[1]pdc2019!$N904</f>
        <v>0</v>
      </c>
      <c r="O904" s="464">
        <f>[1]pdc2019!$O904</f>
        <v>0</v>
      </c>
      <c r="P904" s="464">
        <f>[1]pdc2019!$P904</f>
        <v>0</v>
      </c>
      <c r="Q904" s="464">
        <f>[1]pdc2019!$V904</f>
        <v>0</v>
      </c>
      <c r="R904" s="464">
        <f>[1]pdc2019!$AB904</f>
        <v>0</v>
      </c>
      <c r="S904" s="464">
        <f>[1]pdc2019!$AE904</f>
        <v>0</v>
      </c>
      <c r="T904" s="507">
        <f t="shared" si="80"/>
        <v>0</v>
      </c>
      <c r="U904" s="505" t="str">
        <f t="shared" si="81"/>
        <v/>
      </c>
      <c r="V904" s="507">
        <f t="shared" si="78"/>
        <v>0</v>
      </c>
      <c r="W904" s="505" t="str">
        <f t="shared" si="79"/>
        <v/>
      </c>
      <c r="X904" s="507">
        <f t="shared" si="82"/>
        <v>0</v>
      </c>
      <c r="Y904" s="505" t="str">
        <f t="shared" si="83"/>
        <v/>
      </c>
      <c r="AA904" s="508"/>
      <c r="AB904" s="508"/>
      <c r="AC904" s="508"/>
      <c r="AD904" s="508"/>
      <c r="AE904" s="508"/>
      <c r="AF904" s="508"/>
      <c r="AG904" s="508"/>
      <c r="AH904" s="508"/>
      <c r="AI904" s="508"/>
      <c r="AJ904" s="508"/>
      <c r="AK904" s="508"/>
    </row>
    <row r="905" spans="1:37" ht="42">
      <c r="A905" s="451" t="s">
        <v>5938</v>
      </c>
      <c r="B905" s="412" t="s">
        <v>466</v>
      </c>
      <c r="C905" s="413" t="s">
        <v>3142</v>
      </c>
      <c r="D905" s="413" t="s">
        <v>1364</v>
      </c>
      <c r="E905" s="366" t="s">
        <v>5939</v>
      </c>
      <c r="F905" s="366" t="s">
        <v>5940</v>
      </c>
      <c r="G905" s="363" t="s">
        <v>311</v>
      </c>
      <c r="H905" s="363" t="s">
        <v>5936</v>
      </c>
      <c r="I905" s="414" t="s">
        <v>5937</v>
      </c>
      <c r="J905" s="364" t="s">
        <v>3490</v>
      </c>
      <c r="K905" s="365" t="s">
        <v>3492</v>
      </c>
      <c r="L905" s="398" t="s">
        <v>442</v>
      </c>
      <c r="N905" s="464">
        <f>[1]pdc2019!$N905</f>
        <v>0</v>
      </c>
      <c r="O905" s="464">
        <f>[1]pdc2019!$O905</f>
        <v>0</v>
      </c>
      <c r="P905" s="464">
        <f>[1]pdc2019!$P905</f>
        <v>0</v>
      </c>
      <c r="Q905" s="464">
        <f>[1]pdc2019!$V905</f>
        <v>0</v>
      </c>
      <c r="R905" s="464">
        <f>[1]pdc2019!$AB905</f>
        <v>0</v>
      </c>
      <c r="S905" s="464">
        <f>[1]pdc2019!$AE905</f>
        <v>0</v>
      </c>
      <c r="T905" s="507">
        <f t="shared" si="80"/>
        <v>0</v>
      </c>
      <c r="U905" s="505" t="str">
        <f t="shared" si="81"/>
        <v/>
      </c>
      <c r="V905" s="507">
        <f t="shared" si="78"/>
        <v>0</v>
      </c>
      <c r="W905" s="505" t="str">
        <f t="shared" si="79"/>
        <v/>
      </c>
      <c r="X905" s="507">
        <f t="shared" si="82"/>
        <v>0</v>
      </c>
      <c r="Y905" s="505" t="str">
        <f t="shared" si="83"/>
        <v/>
      </c>
      <c r="AA905" s="508"/>
      <c r="AB905" s="508"/>
      <c r="AC905" s="508"/>
      <c r="AD905" s="508"/>
      <c r="AE905" s="508"/>
      <c r="AF905" s="508"/>
      <c r="AG905" s="508"/>
      <c r="AH905" s="508"/>
      <c r="AI905" s="508"/>
      <c r="AJ905" s="508"/>
      <c r="AK905" s="508"/>
    </row>
    <row r="906" spans="1:37" ht="31.5">
      <c r="A906" s="452" t="s">
        <v>3024</v>
      </c>
      <c r="B906" s="405" t="s">
        <v>466</v>
      </c>
      <c r="C906" s="406" t="s">
        <v>3144</v>
      </c>
      <c r="D906" s="406" t="s">
        <v>3140</v>
      </c>
      <c r="E906" s="362" t="s">
        <v>3025</v>
      </c>
      <c r="F906" s="362" t="s">
        <v>3431</v>
      </c>
      <c r="G906" s="363"/>
      <c r="H906" s="363"/>
      <c r="I906" s="414"/>
      <c r="J906" s="364"/>
      <c r="K906" s="365"/>
      <c r="N906" s="464">
        <f>[1]pdc2019!$N906</f>
        <v>0</v>
      </c>
      <c r="O906" s="464">
        <f>[1]pdc2019!$O906</f>
        <v>0</v>
      </c>
      <c r="P906" s="464">
        <f>[1]pdc2019!$P906</f>
        <v>0</v>
      </c>
      <c r="Q906" s="464">
        <f>[1]pdc2019!$V906</f>
        <v>0</v>
      </c>
      <c r="R906" s="464">
        <f>[1]pdc2019!$AB906</f>
        <v>0</v>
      </c>
      <c r="S906" s="464">
        <f>[1]pdc2019!$AE906</f>
        <v>0</v>
      </c>
      <c r="T906" s="507">
        <f t="shared" si="80"/>
        <v>0</v>
      </c>
      <c r="U906" s="505" t="str">
        <f t="shared" si="81"/>
        <v/>
      </c>
      <c r="V906" s="507">
        <f t="shared" si="78"/>
        <v>0</v>
      </c>
      <c r="W906" s="505" t="str">
        <f t="shared" si="79"/>
        <v/>
      </c>
      <c r="X906" s="507">
        <f t="shared" si="82"/>
        <v>0</v>
      </c>
      <c r="Y906" s="505" t="str">
        <f t="shared" si="83"/>
        <v/>
      </c>
      <c r="AA906" s="508"/>
      <c r="AB906" s="508"/>
      <c r="AC906" s="508"/>
      <c r="AD906" s="508"/>
      <c r="AE906" s="508"/>
      <c r="AF906" s="508"/>
      <c r="AG906" s="508"/>
      <c r="AH906" s="508"/>
      <c r="AI906" s="508"/>
      <c r="AJ906" s="508"/>
      <c r="AK906" s="508"/>
    </row>
    <row r="907" spans="1:37" ht="31.5">
      <c r="A907" s="381" t="s">
        <v>3432</v>
      </c>
      <c r="B907" s="412" t="s">
        <v>466</v>
      </c>
      <c r="C907" s="413" t="s">
        <v>3144</v>
      </c>
      <c r="D907" s="413" t="s">
        <v>3138</v>
      </c>
      <c r="E907" s="366" t="s">
        <v>3433</v>
      </c>
      <c r="F907" s="366" t="s">
        <v>3434</v>
      </c>
      <c r="G907" s="363" t="s">
        <v>314</v>
      </c>
      <c r="H907" s="363" t="s">
        <v>3435</v>
      </c>
      <c r="I907" s="414" t="s">
        <v>3436</v>
      </c>
      <c r="J907" s="364" t="s">
        <v>3495</v>
      </c>
      <c r="K907" s="365" t="s">
        <v>3496</v>
      </c>
      <c r="L907" s="398" t="s">
        <v>442</v>
      </c>
      <c r="N907" s="464">
        <f>[1]pdc2019!$N907</f>
        <v>0</v>
      </c>
      <c r="O907" s="464">
        <f>[1]pdc2019!$O907</f>
        <v>0</v>
      </c>
      <c r="P907" s="464">
        <f>[1]pdc2019!$P907</f>
        <v>0</v>
      </c>
      <c r="Q907" s="464">
        <f>[1]pdc2019!$V907</f>
        <v>0</v>
      </c>
      <c r="R907" s="464">
        <f>[1]pdc2019!$AB907</f>
        <v>0</v>
      </c>
      <c r="S907" s="464">
        <f>[1]pdc2019!$AE907</f>
        <v>0</v>
      </c>
      <c r="T907" s="507">
        <f t="shared" si="80"/>
        <v>0</v>
      </c>
      <c r="U907" s="505" t="str">
        <f t="shared" si="81"/>
        <v/>
      </c>
      <c r="V907" s="507">
        <f t="shared" si="78"/>
        <v>0</v>
      </c>
      <c r="W907" s="505" t="str">
        <f t="shared" si="79"/>
        <v/>
      </c>
      <c r="X907" s="507">
        <f t="shared" si="82"/>
        <v>0</v>
      </c>
      <c r="Y907" s="505" t="str">
        <f t="shared" si="83"/>
        <v/>
      </c>
      <c r="AA907" s="508"/>
      <c r="AB907" s="508"/>
      <c r="AC907" s="508"/>
      <c r="AD907" s="508"/>
      <c r="AE907" s="508"/>
      <c r="AF907" s="508"/>
      <c r="AG907" s="508"/>
      <c r="AH907" s="508"/>
      <c r="AI907" s="508"/>
      <c r="AJ907" s="508"/>
      <c r="AK907" s="508"/>
    </row>
    <row r="908" spans="1:37" ht="31.5">
      <c r="A908" s="381" t="s">
        <v>3437</v>
      </c>
      <c r="B908" s="412" t="s">
        <v>466</v>
      </c>
      <c r="C908" s="413" t="s">
        <v>3144</v>
      </c>
      <c r="D908" s="413" t="s">
        <v>3148</v>
      </c>
      <c r="E908" s="366" t="s">
        <v>3438</v>
      </c>
      <c r="F908" s="366" t="s">
        <v>3439</v>
      </c>
      <c r="G908" s="363" t="s">
        <v>86</v>
      </c>
      <c r="H908" s="363" t="s">
        <v>3440</v>
      </c>
      <c r="I908" s="414" t="s">
        <v>3441</v>
      </c>
      <c r="J908" s="364" t="s">
        <v>3442</v>
      </c>
      <c r="K908" s="365" t="s">
        <v>3497</v>
      </c>
      <c r="L908" s="398" t="s">
        <v>442</v>
      </c>
      <c r="N908" s="464">
        <f>[1]pdc2019!$N908</f>
        <v>0</v>
      </c>
      <c r="O908" s="464">
        <f>[1]pdc2019!$O908</f>
        <v>0</v>
      </c>
      <c r="P908" s="464">
        <f>[1]pdc2019!$P908</f>
        <v>0</v>
      </c>
      <c r="Q908" s="464">
        <f>[1]pdc2019!$V908</f>
        <v>0</v>
      </c>
      <c r="R908" s="464">
        <f>[1]pdc2019!$AB908</f>
        <v>0</v>
      </c>
      <c r="S908" s="464">
        <f>[1]pdc2019!$AE908</f>
        <v>0</v>
      </c>
      <c r="T908" s="507">
        <f t="shared" si="80"/>
        <v>0</v>
      </c>
      <c r="U908" s="505" t="str">
        <f t="shared" si="81"/>
        <v/>
      </c>
      <c r="V908" s="507">
        <f t="shared" si="78"/>
        <v>0</v>
      </c>
      <c r="W908" s="505" t="str">
        <f t="shared" si="79"/>
        <v/>
      </c>
      <c r="X908" s="507">
        <f t="shared" si="82"/>
        <v>0</v>
      </c>
      <c r="Y908" s="505" t="str">
        <f t="shared" si="83"/>
        <v/>
      </c>
      <c r="AA908" s="508"/>
      <c r="AB908" s="508"/>
      <c r="AC908" s="508"/>
      <c r="AD908" s="508"/>
      <c r="AE908" s="508"/>
      <c r="AF908" s="508"/>
      <c r="AG908" s="508"/>
      <c r="AH908" s="508"/>
      <c r="AI908" s="508"/>
      <c r="AJ908" s="508"/>
      <c r="AK908" s="508"/>
    </row>
    <row r="909" spans="1:37" ht="21">
      <c r="A909" s="381" t="s">
        <v>3443</v>
      </c>
      <c r="B909" s="412" t="s">
        <v>466</v>
      </c>
      <c r="C909" s="413" t="s">
        <v>3144</v>
      </c>
      <c r="D909" s="413" t="s">
        <v>2607</v>
      </c>
      <c r="E909" s="366" t="s">
        <v>3444</v>
      </c>
      <c r="F909" s="366" t="s">
        <v>3445</v>
      </c>
      <c r="G909" s="363" t="s">
        <v>88</v>
      </c>
      <c r="H909" s="363" t="s">
        <v>3001</v>
      </c>
      <c r="I909" s="414" t="s">
        <v>3002</v>
      </c>
      <c r="J909" s="364" t="s">
        <v>3003</v>
      </c>
      <c r="K909" s="365" t="s">
        <v>3498</v>
      </c>
      <c r="L909" s="398" t="s">
        <v>442</v>
      </c>
      <c r="N909" s="464">
        <f>[1]pdc2019!$N909</f>
        <v>4468</v>
      </c>
      <c r="O909" s="464">
        <f>[1]pdc2019!$O909</f>
        <v>0</v>
      </c>
      <c r="P909" s="464">
        <f>[1]pdc2019!$P909</f>
        <v>0</v>
      </c>
      <c r="Q909" s="464">
        <f>[1]pdc2019!$V909</f>
        <v>0</v>
      </c>
      <c r="R909" s="464">
        <f>[1]pdc2019!$AB909</f>
        <v>0</v>
      </c>
      <c r="S909" s="464">
        <f>[1]pdc2019!$AE909</f>
        <v>0</v>
      </c>
      <c r="T909" s="507">
        <f t="shared" si="80"/>
        <v>-4468</v>
      </c>
      <c r="U909" s="505">
        <f t="shared" si="81"/>
        <v>-1</v>
      </c>
      <c r="V909" s="507">
        <f t="shared" si="78"/>
        <v>0</v>
      </c>
      <c r="W909" s="505" t="str">
        <f t="shared" si="79"/>
        <v/>
      </c>
      <c r="X909" s="507">
        <f t="shared" si="82"/>
        <v>0</v>
      </c>
      <c r="Y909" s="505" t="str">
        <f t="shared" si="83"/>
        <v/>
      </c>
      <c r="AA909" s="508"/>
      <c r="AB909" s="508"/>
      <c r="AC909" s="508"/>
      <c r="AD909" s="508"/>
      <c r="AE909" s="508"/>
      <c r="AF909" s="508"/>
      <c r="AG909" s="508"/>
      <c r="AH909" s="508"/>
      <c r="AI909" s="508"/>
      <c r="AJ909" s="508"/>
      <c r="AK909" s="508"/>
    </row>
    <row r="910" spans="1:37" ht="21">
      <c r="A910" s="381" t="s">
        <v>3446</v>
      </c>
      <c r="B910" s="412" t="s">
        <v>466</v>
      </c>
      <c r="C910" s="413" t="s">
        <v>3144</v>
      </c>
      <c r="D910" s="413" t="s">
        <v>1390</v>
      </c>
      <c r="E910" s="366" t="s">
        <v>3447</v>
      </c>
      <c r="F910" s="414" t="s">
        <v>3448</v>
      </c>
      <c r="G910" s="363" t="s">
        <v>90</v>
      </c>
      <c r="H910" s="363" t="s">
        <v>3449</v>
      </c>
      <c r="I910" s="414" t="s">
        <v>3450</v>
      </c>
      <c r="J910" s="364" t="s">
        <v>3451</v>
      </c>
      <c r="K910" s="365" t="s">
        <v>3499</v>
      </c>
      <c r="L910" s="398" t="s">
        <v>626</v>
      </c>
      <c r="N910" s="464">
        <f>[1]pdc2019!$N910</f>
        <v>127797.42</v>
      </c>
      <c r="O910" s="464">
        <f>[1]pdc2019!$O910</f>
        <v>0</v>
      </c>
      <c r="P910" s="464">
        <f>[1]pdc2019!$P910</f>
        <v>92935.746666666659</v>
      </c>
      <c r="Q910" s="464">
        <f>[1]pdc2019!$V910</f>
        <v>0</v>
      </c>
      <c r="R910" s="464">
        <f>[1]pdc2019!$AB910</f>
        <v>0</v>
      </c>
      <c r="S910" s="464">
        <f>[1]pdc2019!$AE910</f>
        <v>0</v>
      </c>
      <c r="T910" s="507">
        <f t="shared" si="80"/>
        <v>-127797.42</v>
      </c>
      <c r="U910" s="505">
        <f t="shared" si="81"/>
        <v>-1</v>
      </c>
      <c r="V910" s="507">
        <f t="shared" si="78"/>
        <v>0</v>
      </c>
      <c r="W910" s="505" t="str">
        <f t="shared" si="79"/>
        <v/>
      </c>
      <c r="X910" s="507">
        <f t="shared" si="82"/>
        <v>-92935.746666666659</v>
      </c>
      <c r="Y910" s="505">
        <f t="shared" si="83"/>
        <v>-1</v>
      </c>
      <c r="AA910" s="508"/>
      <c r="AB910" s="508"/>
      <c r="AC910" s="508"/>
      <c r="AD910" s="508"/>
      <c r="AE910" s="508"/>
      <c r="AF910" s="508"/>
      <c r="AG910" s="508"/>
      <c r="AH910" s="508"/>
      <c r="AI910" s="508"/>
      <c r="AJ910" s="508"/>
      <c r="AK910" s="508"/>
    </row>
    <row r="911" spans="1:37" ht="21">
      <c r="A911" s="404" t="s">
        <v>3452</v>
      </c>
      <c r="B911" s="405" t="s">
        <v>466</v>
      </c>
      <c r="C911" s="406" t="s">
        <v>2827</v>
      </c>
      <c r="D911" s="406" t="s">
        <v>3140</v>
      </c>
      <c r="E911" s="362" t="s">
        <v>3453</v>
      </c>
      <c r="F911" s="434" t="s">
        <v>3454</v>
      </c>
      <c r="G911" s="363"/>
      <c r="H911" s="363"/>
      <c r="I911" s="414"/>
      <c r="J911" s="364"/>
      <c r="K911" s="365"/>
      <c r="N911" s="464">
        <f>[1]pdc2019!$N911</f>
        <v>0</v>
      </c>
      <c r="O911" s="464">
        <f>[1]pdc2019!$O911</f>
        <v>0</v>
      </c>
      <c r="P911" s="464">
        <f>[1]pdc2019!$P911</f>
        <v>0</v>
      </c>
      <c r="Q911" s="464">
        <f>[1]pdc2019!$V911</f>
        <v>0</v>
      </c>
      <c r="R911" s="464">
        <f>[1]pdc2019!$AB911</f>
        <v>0</v>
      </c>
      <c r="S911" s="464">
        <f>[1]pdc2019!$AE911</f>
        <v>0</v>
      </c>
      <c r="T911" s="507">
        <f t="shared" si="80"/>
        <v>0</v>
      </c>
      <c r="U911" s="505" t="str">
        <f t="shared" si="81"/>
        <v/>
      </c>
      <c r="V911" s="507">
        <f t="shared" si="78"/>
        <v>0</v>
      </c>
      <c r="W911" s="505" t="str">
        <f t="shared" si="79"/>
        <v/>
      </c>
      <c r="X911" s="507">
        <f t="shared" si="82"/>
        <v>0</v>
      </c>
      <c r="Y911" s="505" t="str">
        <f t="shared" si="83"/>
        <v/>
      </c>
      <c r="AA911" s="508"/>
      <c r="AB911" s="508"/>
      <c r="AC911" s="508"/>
      <c r="AD911" s="508"/>
      <c r="AE911" s="508"/>
      <c r="AF911" s="508"/>
      <c r="AG911" s="508"/>
      <c r="AH911" s="508"/>
      <c r="AI911" s="508"/>
      <c r="AJ911" s="508"/>
      <c r="AK911" s="508"/>
    </row>
    <row r="912" spans="1:37">
      <c r="A912" s="381" t="s">
        <v>3455</v>
      </c>
      <c r="B912" s="412" t="s">
        <v>466</v>
      </c>
      <c r="C912" s="413" t="s">
        <v>2827</v>
      </c>
      <c r="D912" s="413" t="s">
        <v>3138</v>
      </c>
      <c r="E912" s="366" t="s">
        <v>3453</v>
      </c>
      <c r="F912" s="414" t="s">
        <v>3454</v>
      </c>
      <c r="G912" s="363" t="s">
        <v>92</v>
      </c>
      <c r="H912" s="363" t="s">
        <v>5941</v>
      </c>
      <c r="I912" s="414" t="s">
        <v>3456</v>
      </c>
      <c r="J912" s="364" t="s">
        <v>3500</v>
      </c>
      <c r="K912" s="365" t="s">
        <v>3502</v>
      </c>
      <c r="L912" s="398" t="s">
        <v>626</v>
      </c>
      <c r="N912" s="464">
        <f>[1]pdc2019!$N912</f>
        <v>0</v>
      </c>
      <c r="O912" s="464">
        <f>[1]pdc2019!$O912</f>
        <v>0</v>
      </c>
      <c r="P912" s="464">
        <f>[1]pdc2019!$P912</f>
        <v>0</v>
      </c>
      <c r="Q912" s="464">
        <f>[1]pdc2019!$V912</f>
        <v>0</v>
      </c>
      <c r="R912" s="464">
        <f>[1]pdc2019!$AB912</f>
        <v>0</v>
      </c>
      <c r="S912" s="464">
        <f>[1]pdc2019!$AE912</f>
        <v>0</v>
      </c>
      <c r="T912" s="507">
        <f t="shared" si="80"/>
        <v>0</v>
      </c>
      <c r="U912" s="505" t="str">
        <f t="shared" si="81"/>
        <v/>
      </c>
      <c r="V912" s="507">
        <f t="shared" si="78"/>
        <v>0</v>
      </c>
      <c r="W912" s="505" t="str">
        <f t="shared" si="79"/>
        <v/>
      </c>
      <c r="X912" s="507">
        <f t="shared" si="82"/>
        <v>0</v>
      </c>
      <c r="Y912" s="505" t="str">
        <f t="shared" si="83"/>
        <v/>
      </c>
      <c r="AA912" s="508"/>
      <c r="AB912" s="508"/>
      <c r="AC912" s="508"/>
      <c r="AD912" s="508"/>
      <c r="AE912" s="508"/>
      <c r="AF912" s="508"/>
      <c r="AG912" s="508"/>
      <c r="AH912" s="508"/>
      <c r="AI912" s="508"/>
      <c r="AJ912" s="508"/>
      <c r="AK912" s="508"/>
    </row>
    <row r="913" spans="1:37" ht="31.5">
      <c r="A913" s="404" t="s">
        <v>3457</v>
      </c>
      <c r="B913" s="405" t="s">
        <v>466</v>
      </c>
      <c r="C913" s="406" t="s">
        <v>3145</v>
      </c>
      <c r="D913" s="406" t="s">
        <v>3140</v>
      </c>
      <c r="E913" s="362" t="s">
        <v>3458</v>
      </c>
      <c r="F913" s="362" t="s">
        <v>3459</v>
      </c>
      <c r="G913" s="363"/>
      <c r="H913" s="363"/>
      <c r="I913" s="414"/>
      <c r="J913" s="364"/>
      <c r="K913" s="365"/>
      <c r="N913" s="464">
        <f>[1]pdc2019!$N913</f>
        <v>0</v>
      </c>
      <c r="O913" s="464">
        <f>[1]pdc2019!$O913</f>
        <v>0</v>
      </c>
      <c r="P913" s="464">
        <f>[1]pdc2019!$P913</f>
        <v>0</v>
      </c>
      <c r="Q913" s="464">
        <f>[1]pdc2019!$V913</f>
        <v>0</v>
      </c>
      <c r="R913" s="464">
        <f>[1]pdc2019!$AB913</f>
        <v>0</v>
      </c>
      <c r="S913" s="464">
        <f>[1]pdc2019!$AE913</f>
        <v>0</v>
      </c>
      <c r="T913" s="507">
        <f t="shared" si="80"/>
        <v>0</v>
      </c>
      <c r="U913" s="505" t="str">
        <f t="shared" si="81"/>
        <v/>
      </c>
      <c r="V913" s="507">
        <f t="shared" si="78"/>
        <v>0</v>
      </c>
      <c r="W913" s="505" t="str">
        <f t="shared" si="79"/>
        <v/>
      </c>
      <c r="X913" s="507">
        <f t="shared" si="82"/>
        <v>0</v>
      </c>
      <c r="Y913" s="505" t="str">
        <f t="shared" si="83"/>
        <v/>
      </c>
      <c r="AA913" s="508"/>
      <c r="AB913" s="508"/>
      <c r="AC913" s="508"/>
      <c r="AD913" s="508"/>
      <c r="AE913" s="508"/>
      <c r="AF913" s="508"/>
      <c r="AG913" s="508"/>
      <c r="AH913" s="508"/>
      <c r="AI913" s="508"/>
      <c r="AJ913" s="508"/>
      <c r="AK913" s="508"/>
    </row>
    <row r="914" spans="1:37" ht="42">
      <c r="A914" s="429" t="s">
        <v>5071</v>
      </c>
      <c r="B914" s="412" t="s">
        <v>466</v>
      </c>
      <c r="C914" s="413" t="s">
        <v>3145</v>
      </c>
      <c r="D914" s="413" t="s">
        <v>3058</v>
      </c>
      <c r="E914" s="366" t="s">
        <v>5072</v>
      </c>
      <c r="F914" s="366" t="s">
        <v>5271</v>
      </c>
      <c r="G914" s="363" t="s">
        <v>4602</v>
      </c>
      <c r="H914" s="363" t="s">
        <v>3463</v>
      </c>
      <c r="I914" s="414" t="s">
        <v>5073</v>
      </c>
      <c r="J914" s="364" t="s">
        <v>3465</v>
      </c>
      <c r="K914" s="365" t="s">
        <v>3505</v>
      </c>
      <c r="L914" s="398" t="s">
        <v>442</v>
      </c>
      <c r="N914" s="464">
        <f>[1]pdc2019!$N914</f>
        <v>243134.87</v>
      </c>
      <c r="O914" s="464">
        <f>[1]pdc2019!$O914</f>
        <v>679429.77000000328</v>
      </c>
      <c r="P914" s="464">
        <f>[1]pdc2019!$P914</f>
        <v>679429.77333333332</v>
      </c>
      <c r="Q914" s="464">
        <f>[1]pdc2019!$V914</f>
        <v>0</v>
      </c>
      <c r="R914" s="464">
        <f>[1]pdc2019!$AB914</f>
        <v>0</v>
      </c>
      <c r="S914" s="464">
        <f>[1]pdc2019!$AE914</f>
        <v>0</v>
      </c>
      <c r="T914" s="507">
        <f t="shared" si="80"/>
        <v>-243134.87</v>
      </c>
      <c r="U914" s="505">
        <f t="shared" si="81"/>
        <v>-1</v>
      </c>
      <c r="V914" s="507">
        <f t="shared" si="78"/>
        <v>-679429.77000000328</v>
      </c>
      <c r="W914" s="505">
        <f t="shared" si="79"/>
        <v>-1</v>
      </c>
      <c r="X914" s="507">
        <f t="shared" si="82"/>
        <v>-679429.77333333332</v>
      </c>
      <c r="Y914" s="505">
        <f t="shared" si="83"/>
        <v>-1</v>
      </c>
      <c r="AA914" s="508"/>
      <c r="AB914" s="508"/>
      <c r="AC914" s="508"/>
      <c r="AD914" s="508"/>
      <c r="AE914" s="508"/>
      <c r="AF914" s="508"/>
      <c r="AG914" s="508"/>
      <c r="AH914" s="508"/>
      <c r="AI914" s="508"/>
      <c r="AJ914" s="508"/>
      <c r="AK914" s="508"/>
    </row>
    <row r="915" spans="1:37" ht="31.5">
      <c r="A915" s="381" t="s">
        <v>3460</v>
      </c>
      <c r="B915" s="412" t="s">
        <v>466</v>
      </c>
      <c r="C915" s="413" t="s">
        <v>3145</v>
      </c>
      <c r="D915" s="413" t="s">
        <v>3138</v>
      </c>
      <c r="E915" s="366" t="s">
        <v>3461</v>
      </c>
      <c r="F915" s="366" t="s">
        <v>3462</v>
      </c>
      <c r="G915" s="363" t="s">
        <v>100</v>
      </c>
      <c r="H915" s="363" t="s">
        <v>3469</v>
      </c>
      <c r="I915" s="414" t="s">
        <v>3464</v>
      </c>
      <c r="J915" s="364" t="s">
        <v>3465</v>
      </c>
      <c r="K915" s="365" t="s">
        <v>3505</v>
      </c>
      <c r="L915" s="398" t="s">
        <v>442</v>
      </c>
      <c r="N915" s="464">
        <f>[1]pdc2019!$N915</f>
        <v>0</v>
      </c>
      <c r="O915" s="464">
        <f>[1]pdc2019!$O915</f>
        <v>0</v>
      </c>
      <c r="P915" s="464">
        <f>[1]pdc2019!$P915</f>
        <v>0</v>
      </c>
      <c r="Q915" s="464">
        <f>[1]pdc2019!$V915</f>
        <v>0</v>
      </c>
      <c r="R915" s="464">
        <f>[1]pdc2019!$AB915</f>
        <v>0</v>
      </c>
      <c r="S915" s="464">
        <f>[1]pdc2019!$AE915</f>
        <v>0</v>
      </c>
      <c r="T915" s="507">
        <f t="shared" si="80"/>
        <v>0</v>
      </c>
      <c r="U915" s="505" t="str">
        <f t="shared" si="81"/>
        <v/>
      </c>
      <c r="V915" s="507">
        <f t="shared" si="78"/>
        <v>0</v>
      </c>
      <c r="W915" s="505" t="str">
        <f t="shared" si="79"/>
        <v/>
      </c>
      <c r="X915" s="507">
        <f t="shared" si="82"/>
        <v>0</v>
      </c>
      <c r="Y915" s="505" t="str">
        <f t="shared" si="83"/>
        <v/>
      </c>
      <c r="AA915" s="508"/>
      <c r="AB915" s="508"/>
      <c r="AC915" s="508"/>
      <c r="AD915" s="508"/>
      <c r="AE915" s="508"/>
      <c r="AF915" s="508"/>
      <c r="AG915" s="508"/>
      <c r="AH915" s="508"/>
      <c r="AI915" s="508"/>
      <c r="AJ915" s="508"/>
      <c r="AK915" s="508"/>
    </row>
    <row r="916" spans="1:37" ht="42">
      <c r="A916" s="381" t="s">
        <v>3466</v>
      </c>
      <c r="B916" s="412" t="s">
        <v>466</v>
      </c>
      <c r="C916" s="413" t="s">
        <v>3145</v>
      </c>
      <c r="D916" s="413" t="s">
        <v>2116</v>
      </c>
      <c r="E916" s="366" t="s">
        <v>3467</v>
      </c>
      <c r="F916" s="366" t="s">
        <v>3468</v>
      </c>
      <c r="G916" s="363" t="s">
        <v>101</v>
      </c>
      <c r="H916" s="363" t="s">
        <v>3252</v>
      </c>
      <c r="I916" s="414" t="s">
        <v>3247</v>
      </c>
      <c r="J916" s="364" t="s">
        <v>3465</v>
      </c>
      <c r="K916" s="365" t="s">
        <v>3505</v>
      </c>
      <c r="L916" s="398" t="s">
        <v>442</v>
      </c>
      <c r="N916" s="464">
        <f>[1]pdc2019!$N916</f>
        <v>0</v>
      </c>
      <c r="O916" s="464">
        <f>[1]pdc2019!$O916</f>
        <v>0</v>
      </c>
      <c r="P916" s="464">
        <f>[1]pdc2019!$P916</f>
        <v>0</v>
      </c>
      <c r="Q916" s="464">
        <f>[1]pdc2019!$V916</f>
        <v>0</v>
      </c>
      <c r="R916" s="464">
        <f>[1]pdc2019!$AB916</f>
        <v>0</v>
      </c>
      <c r="S916" s="464">
        <f>[1]pdc2019!$AE916</f>
        <v>0</v>
      </c>
      <c r="T916" s="507">
        <f t="shared" si="80"/>
        <v>0</v>
      </c>
      <c r="U916" s="505" t="str">
        <f t="shared" si="81"/>
        <v/>
      </c>
      <c r="V916" s="507">
        <f t="shared" si="78"/>
        <v>0</v>
      </c>
      <c r="W916" s="505" t="str">
        <f t="shared" si="79"/>
        <v/>
      </c>
      <c r="X916" s="507">
        <f t="shared" si="82"/>
        <v>0</v>
      </c>
      <c r="Y916" s="505" t="str">
        <f t="shared" si="83"/>
        <v/>
      </c>
      <c r="AA916" s="508"/>
      <c r="AB916" s="508"/>
      <c r="AC916" s="508"/>
      <c r="AD916" s="508"/>
      <c r="AE916" s="508"/>
      <c r="AF916" s="508"/>
      <c r="AG916" s="508"/>
      <c r="AH916" s="508"/>
      <c r="AI916" s="508"/>
      <c r="AJ916" s="508"/>
      <c r="AK916" s="508"/>
    </row>
    <row r="917" spans="1:37" ht="42">
      <c r="A917" s="381" t="s">
        <v>3248</v>
      </c>
      <c r="B917" s="412" t="s">
        <v>466</v>
      </c>
      <c r="C917" s="413" t="s">
        <v>3145</v>
      </c>
      <c r="D917" s="413" t="s">
        <v>3148</v>
      </c>
      <c r="E917" s="366" t="s">
        <v>5272</v>
      </c>
      <c r="F917" s="366" t="s">
        <v>5273</v>
      </c>
      <c r="G917" s="363" t="s">
        <v>101</v>
      </c>
      <c r="H917" s="363" t="s">
        <v>3252</v>
      </c>
      <c r="I917" s="414" t="s">
        <v>3247</v>
      </c>
      <c r="J917" s="364" t="s">
        <v>3465</v>
      </c>
      <c r="K917" s="365" t="s">
        <v>3505</v>
      </c>
      <c r="L917" s="398" t="s">
        <v>442</v>
      </c>
      <c r="N917" s="464">
        <f>[1]pdc2019!$N917</f>
        <v>3077729.96</v>
      </c>
      <c r="O917" s="464">
        <f>[1]pdc2019!$O917</f>
        <v>2878951.51</v>
      </c>
      <c r="P917" s="464">
        <f>[1]pdc2019!$P917</f>
        <v>2878951.5066666664</v>
      </c>
      <c r="Q917" s="464">
        <f>[1]pdc2019!$V917</f>
        <v>0</v>
      </c>
      <c r="R917" s="464">
        <f>[1]pdc2019!$AB917</f>
        <v>0</v>
      </c>
      <c r="S917" s="464">
        <f>[1]pdc2019!$AE917</f>
        <v>0</v>
      </c>
      <c r="T917" s="507">
        <f t="shared" si="80"/>
        <v>-3077729.96</v>
      </c>
      <c r="U917" s="505">
        <f t="shared" si="81"/>
        <v>-1</v>
      </c>
      <c r="V917" s="507">
        <f t="shared" si="78"/>
        <v>-2878951.51</v>
      </c>
      <c r="W917" s="505">
        <f t="shared" si="79"/>
        <v>-1</v>
      </c>
      <c r="X917" s="507">
        <f t="shared" si="82"/>
        <v>-2878951.5066666664</v>
      </c>
      <c r="Y917" s="505">
        <f t="shared" si="83"/>
        <v>-1</v>
      </c>
      <c r="AA917" s="508"/>
      <c r="AB917" s="508"/>
      <c r="AC917" s="508"/>
      <c r="AD917" s="508"/>
      <c r="AE917" s="508"/>
      <c r="AF917" s="508"/>
      <c r="AG917" s="508"/>
      <c r="AH917" s="508"/>
      <c r="AI917" s="508"/>
      <c r="AJ917" s="508"/>
      <c r="AK917" s="508"/>
    </row>
    <row r="918" spans="1:37" ht="31.5">
      <c r="A918" s="381" t="s">
        <v>3249</v>
      </c>
      <c r="B918" s="412" t="s">
        <v>466</v>
      </c>
      <c r="C918" s="413" t="s">
        <v>3145</v>
      </c>
      <c r="D918" s="413" t="s">
        <v>2607</v>
      </c>
      <c r="E918" s="366" t="s">
        <v>3250</v>
      </c>
      <c r="F918" s="366" t="s">
        <v>3251</v>
      </c>
      <c r="G918" s="363" t="s">
        <v>102</v>
      </c>
      <c r="H918" s="363" t="s">
        <v>3257</v>
      </c>
      <c r="I918" s="414" t="s">
        <v>3253</v>
      </c>
      <c r="J918" s="364" t="s">
        <v>3465</v>
      </c>
      <c r="K918" s="365" t="s">
        <v>3505</v>
      </c>
      <c r="L918" s="398" t="s">
        <v>442</v>
      </c>
      <c r="N918" s="464">
        <f>[1]pdc2019!$N918</f>
        <v>87019.72</v>
      </c>
      <c r="O918" s="464">
        <f>[1]pdc2019!$O918</f>
        <v>0</v>
      </c>
      <c r="P918" s="464">
        <f>[1]pdc2019!$P918</f>
        <v>0</v>
      </c>
      <c r="Q918" s="464">
        <f>[1]pdc2019!$V918</f>
        <v>0</v>
      </c>
      <c r="R918" s="464">
        <f>[1]pdc2019!$AB918</f>
        <v>0</v>
      </c>
      <c r="S918" s="464">
        <f>[1]pdc2019!$AE918</f>
        <v>0</v>
      </c>
      <c r="T918" s="507">
        <f t="shared" si="80"/>
        <v>-87019.72</v>
      </c>
      <c r="U918" s="505">
        <f t="shared" si="81"/>
        <v>-1</v>
      </c>
      <c r="V918" s="507">
        <f t="shared" ref="V918:V981" si="84">IF(O918="","",Q918-O918)</f>
        <v>0</v>
      </c>
      <c r="W918" s="505" t="str">
        <f t="shared" ref="W918:W981" si="85">IF(O918=0,"",V918/O918)</f>
        <v/>
      </c>
      <c r="X918" s="507">
        <f t="shared" si="82"/>
        <v>0</v>
      </c>
      <c r="Y918" s="505" t="str">
        <f t="shared" si="83"/>
        <v/>
      </c>
      <c r="AA918" s="508"/>
      <c r="AB918" s="508"/>
      <c r="AC918" s="508"/>
      <c r="AD918" s="508"/>
      <c r="AE918" s="508"/>
      <c r="AF918" s="508"/>
      <c r="AG918" s="508"/>
      <c r="AH918" s="508"/>
      <c r="AI918" s="508"/>
      <c r="AJ918" s="508"/>
      <c r="AK918" s="508"/>
    </row>
    <row r="919" spans="1:37" ht="31.5">
      <c r="A919" s="381" t="s">
        <v>3254</v>
      </c>
      <c r="B919" s="412" t="s">
        <v>466</v>
      </c>
      <c r="C919" s="413" t="s">
        <v>3145</v>
      </c>
      <c r="D919" s="413" t="s">
        <v>1390</v>
      </c>
      <c r="E919" s="366" t="s">
        <v>3255</v>
      </c>
      <c r="F919" s="414" t="s">
        <v>3256</v>
      </c>
      <c r="G919" s="363" t="s">
        <v>2112</v>
      </c>
      <c r="H919" s="363" t="s">
        <v>5074</v>
      </c>
      <c r="I919" s="414" t="s">
        <v>3258</v>
      </c>
      <c r="J919" s="364" t="s">
        <v>3465</v>
      </c>
      <c r="K919" s="365" t="s">
        <v>3505</v>
      </c>
      <c r="L919" s="398" t="s">
        <v>442</v>
      </c>
      <c r="N919" s="464">
        <f>[1]pdc2019!$N919</f>
        <v>0</v>
      </c>
      <c r="O919" s="464">
        <f>[1]pdc2019!$O919</f>
        <v>0</v>
      </c>
      <c r="P919" s="464">
        <f>[1]pdc2019!$P919</f>
        <v>0</v>
      </c>
      <c r="Q919" s="464">
        <f>[1]pdc2019!$V919</f>
        <v>0</v>
      </c>
      <c r="R919" s="464">
        <f>[1]pdc2019!$AB919</f>
        <v>0</v>
      </c>
      <c r="S919" s="464">
        <f>[1]pdc2019!$AE919</f>
        <v>0</v>
      </c>
      <c r="T919" s="507">
        <f t="shared" si="80"/>
        <v>0</v>
      </c>
      <c r="U919" s="505" t="str">
        <f t="shared" si="81"/>
        <v/>
      </c>
      <c r="V919" s="507">
        <f t="shared" si="84"/>
        <v>0</v>
      </c>
      <c r="W919" s="505" t="str">
        <f t="shared" si="85"/>
        <v/>
      </c>
      <c r="X919" s="507">
        <f t="shared" si="82"/>
        <v>0</v>
      </c>
      <c r="Y919" s="505" t="str">
        <f t="shared" si="83"/>
        <v/>
      </c>
      <c r="AA919" s="508"/>
      <c r="AB919" s="508"/>
      <c r="AC919" s="508"/>
      <c r="AD919" s="508"/>
      <c r="AE919" s="508"/>
      <c r="AF919" s="508"/>
      <c r="AG919" s="508"/>
      <c r="AH919" s="508"/>
      <c r="AI919" s="508"/>
      <c r="AJ919" s="508"/>
      <c r="AK919" s="508"/>
    </row>
    <row r="920" spans="1:37" ht="21">
      <c r="A920" s="399" t="s">
        <v>475</v>
      </c>
      <c r="B920" s="400" t="s">
        <v>476</v>
      </c>
      <c r="C920" s="401" t="s">
        <v>3139</v>
      </c>
      <c r="D920" s="401" t="s">
        <v>3140</v>
      </c>
      <c r="E920" s="358" t="s">
        <v>478</v>
      </c>
      <c r="F920" s="358" t="s">
        <v>477</v>
      </c>
      <c r="G920" s="359"/>
      <c r="H920" s="359"/>
      <c r="I920" s="402"/>
      <c r="J920" s="360"/>
      <c r="K920" s="361"/>
      <c r="L920" s="403"/>
      <c r="N920" s="464">
        <f>[1]pdc2019!$N920</f>
        <v>0</v>
      </c>
      <c r="O920" s="464">
        <f>[1]pdc2019!$O920</f>
        <v>0</v>
      </c>
      <c r="P920" s="464">
        <f>[1]pdc2019!$P920</f>
        <v>0</v>
      </c>
      <c r="Q920" s="464">
        <f>[1]pdc2019!$V920</f>
        <v>0</v>
      </c>
      <c r="R920" s="464">
        <f>[1]pdc2019!$AB920</f>
        <v>0</v>
      </c>
      <c r="S920" s="464">
        <f>[1]pdc2019!$AE920</f>
        <v>0</v>
      </c>
      <c r="T920" s="507">
        <f t="shared" si="80"/>
        <v>0</v>
      </c>
      <c r="U920" s="505" t="str">
        <f t="shared" si="81"/>
        <v/>
      </c>
      <c r="V920" s="507">
        <f t="shared" si="84"/>
        <v>0</v>
      </c>
      <c r="W920" s="505" t="str">
        <f t="shared" si="85"/>
        <v/>
      </c>
      <c r="X920" s="507">
        <f t="shared" si="82"/>
        <v>0</v>
      </c>
      <c r="Y920" s="505" t="str">
        <f t="shared" si="83"/>
        <v/>
      </c>
      <c r="AA920" s="508"/>
      <c r="AB920" s="508"/>
      <c r="AC920" s="508"/>
      <c r="AD920" s="508"/>
      <c r="AE920" s="508"/>
      <c r="AF920" s="508"/>
      <c r="AG920" s="508"/>
      <c r="AH920" s="508"/>
      <c r="AI920" s="508"/>
      <c r="AJ920" s="508"/>
      <c r="AK920" s="508"/>
    </row>
    <row r="921" spans="1:37" ht="31.5">
      <c r="A921" s="404" t="s">
        <v>479</v>
      </c>
      <c r="B921" s="405" t="s">
        <v>476</v>
      </c>
      <c r="C921" s="406" t="s">
        <v>3141</v>
      </c>
      <c r="D921" s="406" t="s">
        <v>3140</v>
      </c>
      <c r="E921" s="362" t="s">
        <v>481</v>
      </c>
      <c r="F921" s="362" t="s">
        <v>480</v>
      </c>
      <c r="G921" s="363"/>
      <c r="H921" s="363"/>
      <c r="I921" s="414"/>
      <c r="J921" s="364"/>
      <c r="K921" s="365"/>
      <c r="N921" s="464">
        <f>[1]pdc2019!$N921</f>
        <v>0</v>
      </c>
      <c r="O921" s="464">
        <f>[1]pdc2019!$O921</f>
        <v>0</v>
      </c>
      <c r="P921" s="464">
        <f>[1]pdc2019!$P921</f>
        <v>0</v>
      </c>
      <c r="Q921" s="464">
        <f>[1]pdc2019!$V921</f>
        <v>0</v>
      </c>
      <c r="R921" s="464">
        <f>[1]pdc2019!$AB921</f>
        <v>0</v>
      </c>
      <c r="S921" s="464">
        <f>[1]pdc2019!$AE921</f>
        <v>0</v>
      </c>
      <c r="T921" s="507">
        <f t="shared" si="80"/>
        <v>0</v>
      </c>
      <c r="U921" s="505" t="str">
        <f t="shared" si="81"/>
        <v/>
      </c>
      <c r="V921" s="507">
        <f t="shared" si="84"/>
        <v>0</v>
      </c>
      <c r="W921" s="505" t="str">
        <f t="shared" si="85"/>
        <v/>
      </c>
      <c r="X921" s="507">
        <f t="shared" si="82"/>
        <v>0</v>
      </c>
      <c r="Y921" s="505" t="str">
        <f t="shared" si="83"/>
        <v/>
      </c>
      <c r="AA921" s="508"/>
      <c r="AB921" s="508"/>
      <c r="AC921" s="508"/>
      <c r="AD921" s="508"/>
      <c r="AE921" s="508"/>
      <c r="AF921" s="508"/>
      <c r="AG921" s="508"/>
      <c r="AH921" s="508"/>
      <c r="AI921" s="508"/>
      <c r="AJ921" s="508"/>
      <c r="AK921" s="508"/>
    </row>
    <row r="922" spans="1:37" ht="31.5">
      <c r="A922" s="381" t="s">
        <v>628</v>
      </c>
      <c r="B922" s="412" t="s">
        <v>476</v>
      </c>
      <c r="C922" s="413" t="s">
        <v>3141</v>
      </c>
      <c r="D922" s="413" t="s">
        <v>3148</v>
      </c>
      <c r="E922" s="366" t="s">
        <v>5475</v>
      </c>
      <c r="F922" s="366" t="s">
        <v>629</v>
      </c>
      <c r="G922" s="363" t="s">
        <v>1591</v>
      </c>
      <c r="H922" s="363" t="s">
        <v>5075</v>
      </c>
      <c r="I922" s="414" t="s">
        <v>3259</v>
      </c>
      <c r="J922" s="364" t="s">
        <v>3260</v>
      </c>
      <c r="K922" s="365" t="s">
        <v>3508</v>
      </c>
      <c r="L922" s="398" t="s">
        <v>626</v>
      </c>
      <c r="N922" s="464">
        <f>[1]pdc2019!$N922</f>
        <v>26903.8</v>
      </c>
      <c r="O922" s="464">
        <f>[1]pdc2019!$O922</f>
        <v>0</v>
      </c>
      <c r="P922" s="464">
        <f>[1]pdc2019!$P922</f>
        <v>0</v>
      </c>
      <c r="Q922" s="464">
        <f>[1]pdc2019!$V922</f>
        <v>0</v>
      </c>
      <c r="R922" s="464">
        <f>[1]pdc2019!$AB922</f>
        <v>0</v>
      </c>
      <c r="S922" s="464">
        <f>[1]pdc2019!$AE922</f>
        <v>0</v>
      </c>
      <c r="T922" s="507">
        <f t="shared" si="80"/>
        <v>-26903.8</v>
      </c>
      <c r="U922" s="505">
        <f t="shared" si="81"/>
        <v>-1</v>
      </c>
      <c r="V922" s="507">
        <f t="shared" si="84"/>
        <v>0</v>
      </c>
      <c r="W922" s="505" t="str">
        <f t="shared" si="85"/>
        <v/>
      </c>
      <c r="X922" s="507">
        <f t="shared" si="82"/>
        <v>0</v>
      </c>
      <c r="Y922" s="505" t="str">
        <f t="shared" si="83"/>
        <v/>
      </c>
      <c r="AA922" s="508"/>
      <c r="AB922" s="508"/>
      <c r="AC922" s="508"/>
      <c r="AD922" s="508"/>
      <c r="AE922" s="508"/>
      <c r="AF922" s="508"/>
      <c r="AG922" s="508"/>
      <c r="AH922" s="508"/>
      <c r="AI922" s="508"/>
      <c r="AJ922" s="508"/>
      <c r="AK922" s="508"/>
    </row>
    <row r="923" spans="1:37" ht="31.5">
      <c r="A923" s="381" t="s">
        <v>1262</v>
      </c>
      <c r="B923" s="412" t="s">
        <v>476</v>
      </c>
      <c r="C923" s="413" t="s">
        <v>3141</v>
      </c>
      <c r="D923" s="413" t="s">
        <v>1383</v>
      </c>
      <c r="E923" s="366" t="s">
        <v>5476</v>
      </c>
      <c r="F923" s="366" t="s">
        <v>4528</v>
      </c>
      <c r="G923" s="363" t="s">
        <v>1576</v>
      </c>
      <c r="H923" s="363" t="s">
        <v>3261</v>
      </c>
      <c r="I923" s="414" t="s">
        <v>625</v>
      </c>
      <c r="J923" s="364" t="s">
        <v>3260</v>
      </c>
      <c r="K923" s="365" t="s">
        <v>3508</v>
      </c>
      <c r="L923" s="398" t="s">
        <v>627</v>
      </c>
      <c r="N923" s="464">
        <f>[1]pdc2019!$N923</f>
        <v>16350722.619999999</v>
      </c>
      <c r="O923" s="464">
        <f>[1]pdc2019!$O923</f>
        <v>15676723.220000001</v>
      </c>
      <c r="P923" s="464">
        <f>[1]pdc2019!$P923</f>
        <v>15676723.226666667</v>
      </c>
      <c r="Q923" s="464">
        <f>[1]pdc2019!$V923</f>
        <v>16350722.619999999</v>
      </c>
      <c r="R923" s="464">
        <f>[1]pdc2019!$AB923</f>
        <v>16350722.619999999</v>
      </c>
      <c r="S923" s="464">
        <f>[1]pdc2019!$AE923</f>
        <v>16350722.619999999</v>
      </c>
      <c r="T923" s="507">
        <f t="shared" si="80"/>
        <v>0</v>
      </c>
      <c r="U923" s="505">
        <f t="shared" si="81"/>
        <v>0</v>
      </c>
      <c r="V923" s="507">
        <f t="shared" si="84"/>
        <v>673999.39999999851</v>
      </c>
      <c r="W923" s="505">
        <f t="shared" si="85"/>
        <v>4.2993640350818062E-2</v>
      </c>
      <c r="X923" s="507">
        <f t="shared" si="82"/>
        <v>673999.39333333261</v>
      </c>
      <c r="Y923" s="505">
        <f t="shared" si="83"/>
        <v>4.2993639907275748E-2</v>
      </c>
      <c r="AA923" s="508"/>
      <c r="AB923" s="508"/>
      <c r="AC923" s="508"/>
      <c r="AD923" s="508"/>
      <c r="AE923" s="508"/>
      <c r="AF923" s="508"/>
      <c r="AG923" s="508"/>
      <c r="AH923" s="508"/>
      <c r="AI923" s="508"/>
      <c r="AJ923" s="508"/>
      <c r="AK923" s="508"/>
    </row>
    <row r="924" spans="1:37" ht="31.5">
      <c r="A924" s="381" t="s">
        <v>3262</v>
      </c>
      <c r="B924" s="412" t="s">
        <v>476</v>
      </c>
      <c r="C924" s="413" t="s">
        <v>3141</v>
      </c>
      <c r="D924" s="413" t="s">
        <v>1384</v>
      </c>
      <c r="E924" s="366" t="s">
        <v>5477</v>
      </c>
      <c r="F924" s="366" t="s">
        <v>3263</v>
      </c>
      <c r="G924" s="363" t="s">
        <v>1581</v>
      </c>
      <c r="H924" s="363" t="s">
        <v>2775</v>
      </c>
      <c r="I924" s="414" t="s">
        <v>2755</v>
      </c>
      <c r="J924" s="364" t="s">
        <v>3260</v>
      </c>
      <c r="K924" s="365" t="s">
        <v>3508</v>
      </c>
      <c r="L924" s="398" t="s">
        <v>626</v>
      </c>
      <c r="N924" s="464">
        <f>[1]pdc2019!$N924</f>
        <v>0</v>
      </c>
      <c r="O924" s="464">
        <f>[1]pdc2019!$O924</f>
        <v>0</v>
      </c>
      <c r="P924" s="464">
        <f>[1]pdc2019!$P924</f>
        <v>0</v>
      </c>
      <c r="Q924" s="464">
        <f>[1]pdc2019!$V924</f>
        <v>0</v>
      </c>
      <c r="R924" s="464">
        <f>[1]pdc2019!$AB924</f>
        <v>0</v>
      </c>
      <c r="S924" s="464">
        <f>[1]pdc2019!$AE924</f>
        <v>0</v>
      </c>
      <c r="T924" s="507">
        <f t="shared" si="80"/>
        <v>0</v>
      </c>
      <c r="U924" s="505" t="str">
        <f t="shared" si="81"/>
        <v/>
      </c>
      <c r="V924" s="507">
        <f t="shared" si="84"/>
        <v>0</v>
      </c>
      <c r="W924" s="505" t="str">
        <f t="shared" si="85"/>
        <v/>
      </c>
      <c r="X924" s="507">
        <f t="shared" si="82"/>
        <v>0</v>
      </c>
      <c r="Y924" s="505" t="str">
        <f t="shared" si="83"/>
        <v/>
      </c>
      <c r="AA924" s="508"/>
      <c r="AB924" s="508"/>
      <c r="AC924" s="508"/>
      <c r="AD924" s="508"/>
      <c r="AE924" s="508"/>
      <c r="AF924" s="508"/>
      <c r="AG924" s="508"/>
      <c r="AH924" s="508"/>
      <c r="AI924" s="508"/>
      <c r="AJ924" s="508"/>
      <c r="AK924" s="508"/>
    </row>
    <row r="925" spans="1:37" ht="31.5">
      <c r="A925" s="381" t="s">
        <v>1263</v>
      </c>
      <c r="B925" s="412" t="s">
        <v>476</v>
      </c>
      <c r="C925" s="413" t="s">
        <v>3141</v>
      </c>
      <c r="D925" s="413" t="s">
        <v>2607</v>
      </c>
      <c r="E925" s="366" t="s">
        <v>2756</v>
      </c>
      <c r="F925" s="414" t="s">
        <v>5274</v>
      </c>
      <c r="G925" s="363" t="s">
        <v>788</v>
      </c>
      <c r="H925" s="363" t="s">
        <v>2757</v>
      </c>
      <c r="I925" s="414" t="s">
        <v>2758</v>
      </c>
      <c r="J925" s="364" t="s">
        <v>3260</v>
      </c>
      <c r="K925" s="365" t="s">
        <v>3508</v>
      </c>
      <c r="L925" s="398" t="s">
        <v>626</v>
      </c>
      <c r="N925" s="464">
        <f>[1]pdc2019!$N925</f>
        <v>0</v>
      </c>
      <c r="O925" s="464">
        <f>[1]pdc2019!$O925</f>
        <v>0</v>
      </c>
      <c r="P925" s="464">
        <f>[1]pdc2019!$P925</f>
        <v>0</v>
      </c>
      <c r="Q925" s="464">
        <f>[1]pdc2019!$V925</f>
        <v>0</v>
      </c>
      <c r="R925" s="464">
        <f>[1]pdc2019!$AB925</f>
        <v>0</v>
      </c>
      <c r="S925" s="464">
        <f>[1]pdc2019!$AE925</f>
        <v>0</v>
      </c>
      <c r="T925" s="507">
        <f t="shared" si="80"/>
        <v>0</v>
      </c>
      <c r="U925" s="505" t="str">
        <f t="shared" si="81"/>
        <v/>
      </c>
      <c r="V925" s="507">
        <f t="shared" si="84"/>
        <v>0</v>
      </c>
      <c r="W925" s="505" t="str">
        <f t="shared" si="85"/>
        <v/>
      </c>
      <c r="X925" s="507">
        <f t="shared" si="82"/>
        <v>0</v>
      </c>
      <c r="Y925" s="505" t="str">
        <f t="shared" si="83"/>
        <v/>
      </c>
      <c r="AA925" s="508"/>
      <c r="AB925" s="508"/>
      <c r="AC925" s="508"/>
      <c r="AD925" s="508"/>
      <c r="AE925" s="508"/>
      <c r="AF925" s="508"/>
      <c r="AG925" s="508"/>
      <c r="AH925" s="508"/>
      <c r="AI925" s="508"/>
      <c r="AJ925" s="508"/>
      <c r="AK925" s="508"/>
    </row>
    <row r="926" spans="1:37" ht="31.5">
      <c r="A926" s="381" t="s">
        <v>1264</v>
      </c>
      <c r="B926" s="412" t="s">
        <v>476</v>
      </c>
      <c r="C926" s="413" t="s">
        <v>3141</v>
      </c>
      <c r="D926" s="413" t="s">
        <v>1390</v>
      </c>
      <c r="E926" s="366" t="s">
        <v>2759</v>
      </c>
      <c r="F926" s="366" t="s">
        <v>1265</v>
      </c>
      <c r="G926" s="363" t="s">
        <v>4651</v>
      </c>
      <c r="H926" s="363" t="s">
        <v>5076</v>
      </c>
      <c r="I926" s="414" t="s">
        <v>2760</v>
      </c>
      <c r="J926" s="364" t="s">
        <v>3260</v>
      </c>
      <c r="K926" s="365" t="s">
        <v>3508</v>
      </c>
      <c r="L926" s="398" t="s">
        <v>626</v>
      </c>
      <c r="N926" s="464">
        <f>[1]pdc2019!$N926</f>
        <v>0</v>
      </c>
      <c r="O926" s="464">
        <f>[1]pdc2019!$O926</f>
        <v>0</v>
      </c>
      <c r="P926" s="464">
        <f>[1]pdc2019!$P926</f>
        <v>0</v>
      </c>
      <c r="Q926" s="464">
        <f>[1]pdc2019!$V926</f>
        <v>0</v>
      </c>
      <c r="R926" s="464">
        <f>[1]pdc2019!$AB926</f>
        <v>0</v>
      </c>
      <c r="S926" s="464">
        <f>[1]pdc2019!$AE926</f>
        <v>0</v>
      </c>
      <c r="T926" s="507">
        <f t="shared" si="80"/>
        <v>0</v>
      </c>
      <c r="U926" s="505" t="str">
        <f t="shared" si="81"/>
        <v/>
      </c>
      <c r="V926" s="507">
        <f t="shared" si="84"/>
        <v>0</v>
      </c>
      <c r="W926" s="505" t="str">
        <f t="shared" si="85"/>
        <v/>
      </c>
      <c r="X926" s="507">
        <f t="shared" si="82"/>
        <v>0</v>
      </c>
      <c r="Y926" s="505" t="str">
        <f t="shared" si="83"/>
        <v/>
      </c>
      <c r="AA926" s="508"/>
      <c r="AB926" s="508"/>
      <c r="AC926" s="508"/>
      <c r="AD926" s="508"/>
      <c r="AE926" s="508"/>
      <c r="AF926" s="508"/>
      <c r="AG926" s="508"/>
      <c r="AH926" s="508"/>
      <c r="AI926" s="508"/>
      <c r="AJ926" s="508"/>
      <c r="AK926" s="508"/>
    </row>
    <row r="927" spans="1:37" ht="31.5">
      <c r="A927" s="381" t="s">
        <v>1266</v>
      </c>
      <c r="B927" s="412" t="s">
        <v>476</v>
      </c>
      <c r="C927" s="413" t="s">
        <v>3141</v>
      </c>
      <c r="D927" s="413" t="s">
        <v>1358</v>
      </c>
      <c r="E927" s="366" t="s">
        <v>4529</v>
      </c>
      <c r="F927" s="366" t="s">
        <v>4530</v>
      </c>
      <c r="G927" s="363" t="s">
        <v>666</v>
      </c>
      <c r="H927" s="363" t="s">
        <v>5077</v>
      </c>
      <c r="I927" s="414" t="s">
        <v>2760</v>
      </c>
      <c r="J927" s="364" t="s">
        <v>3260</v>
      </c>
      <c r="K927" s="365" t="s">
        <v>3508</v>
      </c>
      <c r="L927" s="398" t="s">
        <v>627</v>
      </c>
      <c r="N927" s="464">
        <f>[1]pdc2019!$N927</f>
        <v>18916263.690000001</v>
      </c>
      <c r="O927" s="464">
        <f>[1]pdc2019!$O927</f>
        <v>15650188.619999975</v>
      </c>
      <c r="P927" s="464">
        <f>[1]pdc2019!$P927</f>
        <v>15650188.626666667</v>
      </c>
      <c r="Q927" s="464">
        <f>[1]pdc2019!$V927</f>
        <v>18916263.690000001</v>
      </c>
      <c r="R927" s="464">
        <f>[1]pdc2019!$AB927</f>
        <v>18916263.68999999</v>
      </c>
      <c r="S927" s="464">
        <f>[1]pdc2019!$AE927</f>
        <v>18916263.68999999</v>
      </c>
      <c r="T927" s="507">
        <f t="shared" si="80"/>
        <v>0</v>
      </c>
      <c r="U927" s="505">
        <f t="shared" si="81"/>
        <v>0</v>
      </c>
      <c r="V927" s="507">
        <f t="shared" si="84"/>
        <v>3266075.0700000264</v>
      </c>
      <c r="W927" s="505">
        <f t="shared" si="85"/>
        <v>0.20869237740854982</v>
      </c>
      <c r="X927" s="507">
        <f t="shared" si="82"/>
        <v>3266075.0633333344</v>
      </c>
      <c r="Y927" s="505">
        <f t="shared" si="83"/>
        <v>0.20869237689366915</v>
      </c>
      <c r="AA927" s="508"/>
      <c r="AB927" s="508"/>
      <c r="AC927" s="508"/>
      <c r="AD927" s="508"/>
      <c r="AE927" s="508"/>
      <c r="AF927" s="508"/>
      <c r="AG927" s="508"/>
      <c r="AH927" s="508"/>
      <c r="AI927" s="508"/>
      <c r="AJ927" s="508"/>
      <c r="AK927" s="508"/>
    </row>
    <row r="928" spans="1:37" ht="31.5">
      <c r="A928" s="381" t="s">
        <v>1267</v>
      </c>
      <c r="B928" s="412" t="s">
        <v>476</v>
      </c>
      <c r="C928" s="413" t="s">
        <v>3141</v>
      </c>
      <c r="D928" s="413" t="s">
        <v>1391</v>
      </c>
      <c r="E928" s="366" t="s">
        <v>1268</v>
      </c>
      <c r="F928" s="366" t="s">
        <v>5275</v>
      </c>
      <c r="G928" s="363" t="s">
        <v>342</v>
      </c>
      <c r="H928" s="363" t="s">
        <v>1500</v>
      </c>
      <c r="I928" s="414" t="s">
        <v>2761</v>
      </c>
      <c r="J928" s="364" t="s">
        <v>2762</v>
      </c>
      <c r="K928" s="365" t="s">
        <v>3512</v>
      </c>
      <c r="L928" s="398" t="s">
        <v>626</v>
      </c>
      <c r="N928" s="464">
        <f>[1]pdc2019!$N928</f>
        <v>0</v>
      </c>
      <c r="O928" s="464">
        <f>[1]pdc2019!$O928</f>
        <v>0</v>
      </c>
      <c r="P928" s="464">
        <f>[1]pdc2019!$P928</f>
        <v>0</v>
      </c>
      <c r="Q928" s="464">
        <f>[1]pdc2019!$V928</f>
        <v>0</v>
      </c>
      <c r="R928" s="464">
        <f>[1]pdc2019!$AB928</f>
        <v>0</v>
      </c>
      <c r="S928" s="464">
        <f>[1]pdc2019!$AE928</f>
        <v>0</v>
      </c>
      <c r="T928" s="507">
        <f t="shared" si="80"/>
        <v>0</v>
      </c>
      <c r="U928" s="505" t="str">
        <f t="shared" si="81"/>
        <v/>
      </c>
      <c r="V928" s="507">
        <f t="shared" si="84"/>
        <v>0</v>
      </c>
      <c r="W928" s="505" t="str">
        <f t="shared" si="85"/>
        <v/>
      </c>
      <c r="X928" s="507">
        <f t="shared" si="82"/>
        <v>0</v>
      </c>
      <c r="Y928" s="505" t="str">
        <f t="shared" si="83"/>
        <v/>
      </c>
      <c r="AA928" s="508"/>
      <c r="AB928" s="508"/>
      <c r="AC928" s="508"/>
      <c r="AD928" s="508"/>
      <c r="AE928" s="508"/>
      <c r="AF928" s="508"/>
      <c r="AG928" s="508"/>
      <c r="AH928" s="508"/>
      <c r="AI928" s="508"/>
      <c r="AJ928" s="508"/>
      <c r="AK928" s="508"/>
    </row>
    <row r="929" spans="1:37" ht="42">
      <c r="A929" s="404" t="s">
        <v>1269</v>
      </c>
      <c r="B929" s="405" t="s">
        <v>476</v>
      </c>
      <c r="C929" s="406" t="s">
        <v>3142</v>
      </c>
      <c r="D929" s="406" t="s">
        <v>3140</v>
      </c>
      <c r="E929" s="362" t="s">
        <v>4531</v>
      </c>
      <c r="F929" s="362" t="s">
        <v>4532</v>
      </c>
      <c r="G929" s="363"/>
      <c r="H929" s="363"/>
      <c r="I929" s="414"/>
      <c r="J929" s="364"/>
      <c r="K929" s="365"/>
      <c r="N929" s="464">
        <f>[1]pdc2019!$N929</f>
        <v>0</v>
      </c>
      <c r="O929" s="464">
        <f>[1]pdc2019!$O929</f>
        <v>0</v>
      </c>
      <c r="P929" s="464">
        <f>[1]pdc2019!$P929</f>
        <v>0</v>
      </c>
      <c r="Q929" s="464">
        <f>[1]pdc2019!$V929</f>
        <v>0</v>
      </c>
      <c r="R929" s="464">
        <f>[1]pdc2019!$AB929</f>
        <v>0</v>
      </c>
      <c r="S929" s="464">
        <f>[1]pdc2019!$AE929</f>
        <v>0</v>
      </c>
      <c r="T929" s="507">
        <f t="shared" si="80"/>
        <v>0</v>
      </c>
      <c r="U929" s="505" t="str">
        <f t="shared" si="81"/>
        <v/>
      </c>
      <c r="V929" s="507">
        <f t="shared" si="84"/>
        <v>0</v>
      </c>
      <c r="W929" s="505" t="str">
        <f t="shared" si="85"/>
        <v/>
      </c>
      <c r="X929" s="507">
        <f t="shared" si="82"/>
        <v>0</v>
      </c>
      <c r="Y929" s="505" t="str">
        <f t="shared" si="83"/>
        <v/>
      </c>
      <c r="AA929" s="508"/>
      <c r="AB929" s="508"/>
      <c r="AC929" s="508"/>
      <c r="AD929" s="508"/>
      <c r="AE929" s="508"/>
      <c r="AF929" s="508"/>
      <c r="AG929" s="508"/>
      <c r="AH929" s="508"/>
      <c r="AI929" s="508"/>
      <c r="AJ929" s="508"/>
      <c r="AK929" s="508"/>
    </row>
    <row r="930" spans="1:37" ht="52.5">
      <c r="A930" s="381" t="s">
        <v>317</v>
      </c>
      <c r="B930" s="412" t="s">
        <v>476</v>
      </c>
      <c r="C930" s="413" t="s">
        <v>3142</v>
      </c>
      <c r="D930" s="413" t="s">
        <v>3148</v>
      </c>
      <c r="E930" s="366" t="s">
        <v>5478</v>
      </c>
      <c r="F930" s="366" t="s">
        <v>4491</v>
      </c>
      <c r="G930" s="363" t="s">
        <v>1591</v>
      </c>
      <c r="H930" s="363" t="s">
        <v>5092</v>
      </c>
      <c r="I930" s="414" t="s">
        <v>3259</v>
      </c>
      <c r="J930" s="364" t="s">
        <v>3260</v>
      </c>
      <c r="K930" s="365" t="s">
        <v>3508</v>
      </c>
      <c r="L930" s="398" t="s">
        <v>626</v>
      </c>
      <c r="N930" s="464">
        <f>[1]pdc2019!$N930</f>
        <v>706218.17999999993</v>
      </c>
      <c r="O930" s="464">
        <f>[1]pdc2019!$O930</f>
        <v>700000</v>
      </c>
      <c r="P930" s="464">
        <f>[1]pdc2019!$P930</f>
        <v>565966.54666666663</v>
      </c>
      <c r="Q930" s="464">
        <f>[1]pdc2019!$V930</f>
        <v>600000</v>
      </c>
      <c r="R930" s="464">
        <f>[1]pdc2019!$AB930</f>
        <v>600000</v>
      </c>
      <c r="S930" s="464">
        <f>[1]pdc2019!$AE930</f>
        <v>600000</v>
      </c>
      <c r="T930" s="507">
        <f t="shared" si="80"/>
        <v>-106218.17999999993</v>
      </c>
      <c r="U930" s="505">
        <f t="shared" si="81"/>
        <v>-0.15040419945009054</v>
      </c>
      <c r="V930" s="507">
        <f t="shared" si="84"/>
        <v>-100000</v>
      </c>
      <c r="W930" s="505">
        <f t="shared" si="85"/>
        <v>-0.14285714285714285</v>
      </c>
      <c r="X930" s="507">
        <f t="shared" si="82"/>
        <v>34033.453333333367</v>
      </c>
      <c r="Y930" s="505">
        <f t="shared" si="83"/>
        <v>6.0133330377524614E-2</v>
      </c>
      <c r="AA930" s="508"/>
      <c r="AB930" s="508"/>
      <c r="AC930" s="508"/>
      <c r="AD930" s="508"/>
      <c r="AE930" s="508"/>
      <c r="AF930" s="508"/>
      <c r="AG930" s="508"/>
      <c r="AH930" s="508"/>
      <c r="AI930" s="508"/>
      <c r="AJ930" s="508"/>
      <c r="AK930" s="508"/>
    </row>
    <row r="931" spans="1:37" ht="42">
      <c r="A931" s="381" t="s">
        <v>2763</v>
      </c>
      <c r="B931" s="412" t="s">
        <v>476</v>
      </c>
      <c r="C931" s="413" t="s">
        <v>3142</v>
      </c>
      <c r="D931" s="413" t="s">
        <v>1384</v>
      </c>
      <c r="E931" s="366" t="s">
        <v>5479</v>
      </c>
      <c r="F931" s="366" t="s">
        <v>5276</v>
      </c>
      <c r="G931" s="363" t="s">
        <v>1584</v>
      </c>
      <c r="H931" s="363" t="s">
        <v>2772</v>
      </c>
      <c r="I931" s="414" t="s">
        <v>2765</v>
      </c>
      <c r="J931" s="364" t="s">
        <v>3260</v>
      </c>
      <c r="K931" s="365" t="s">
        <v>3508</v>
      </c>
      <c r="L931" s="398" t="s">
        <v>627</v>
      </c>
      <c r="N931" s="464">
        <f>[1]pdc2019!$N931</f>
        <v>668363.73</v>
      </c>
      <c r="O931" s="464">
        <f>[1]pdc2019!$O931</f>
        <v>668363.73</v>
      </c>
      <c r="P931" s="464">
        <f>[1]pdc2019!$P931</f>
        <v>668363.73333333328</v>
      </c>
      <c r="Q931" s="464">
        <f>[1]pdc2019!$V931</f>
        <v>668363.73</v>
      </c>
      <c r="R931" s="464">
        <f>[1]pdc2019!$AB931</f>
        <v>668363.73</v>
      </c>
      <c r="S931" s="464">
        <f>[1]pdc2019!$AE931</f>
        <v>668363.73</v>
      </c>
      <c r="T931" s="507">
        <f t="shared" si="80"/>
        <v>0</v>
      </c>
      <c r="U931" s="505">
        <f t="shared" si="81"/>
        <v>0</v>
      </c>
      <c r="V931" s="507">
        <f t="shared" si="84"/>
        <v>0</v>
      </c>
      <c r="W931" s="505">
        <f t="shared" si="85"/>
        <v>0</v>
      </c>
      <c r="X931" s="507">
        <f t="shared" si="82"/>
        <v>-3.3333332976326346E-3</v>
      </c>
      <c r="Y931" s="505">
        <f t="shared" si="83"/>
        <v>-4.9873042647126997E-9</v>
      </c>
      <c r="AA931" s="508"/>
      <c r="AB931" s="508"/>
      <c r="AC931" s="508"/>
      <c r="AD931" s="508"/>
      <c r="AE931" s="508"/>
      <c r="AF931" s="508"/>
      <c r="AG931" s="508"/>
      <c r="AH931" s="508"/>
      <c r="AI931" s="508"/>
      <c r="AJ931" s="508"/>
      <c r="AK931" s="508"/>
    </row>
    <row r="932" spans="1:37" ht="42">
      <c r="A932" s="381" t="s">
        <v>2766</v>
      </c>
      <c r="B932" s="412" t="s">
        <v>476</v>
      </c>
      <c r="C932" s="413" t="s">
        <v>3142</v>
      </c>
      <c r="D932" s="413" t="s">
        <v>1385</v>
      </c>
      <c r="E932" s="366" t="s">
        <v>5480</v>
      </c>
      <c r="F932" s="366" t="s">
        <v>5277</v>
      </c>
      <c r="G932" s="363" t="s">
        <v>1583</v>
      </c>
      <c r="H932" s="363" t="s">
        <v>2764</v>
      </c>
      <c r="I932" s="414" t="s">
        <v>2768</v>
      </c>
      <c r="J932" s="364" t="s">
        <v>3260</v>
      </c>
      <c r="K932" s="365" t="s">
        <v>3508</v>
      </c>
      <c r="L932" s="398" t="s">
        <v>627</v>
      </c>
      <c r="N932" s="464">
        <f>[1]pdc2019!$N932</f>
        <v>163858.79</v>
      </c>
      <c r="O932" s="464">
        <f>[1]pdc2019!$O932</f>
        <v>163858.79</v>
      </c>
      <c r="P932" s="464">
        <f>[1]pdc2019!$P932</f>
        <v>163858.78666666665</v>
      </c>
      <c r="Q932" s="464">
        <f>[1]pdc2019!$V932</f>
        <v>163858.79</v>
      </c>
      <c r="R932" s="464">
        <f>[1]pdc2019!$AB932</f>
        <v>163858.79</v>
      </c>
      <c r="S932" s="464">
        <f>[1]pdc2019!$AE932</f>
        <v>163858.79</v>
      </c>
      <c r="T932" s="507">
        <f t="shared" si="80"/>
        <v>0</v>
      </c>
      <c r="U932" s="505">
        <f t="shared" si="81"/>
        <v>0</v>
      </c>
      <c r="V932" s="507">
        <f t="shared" si="84"/>
        <v>0</v>
      </c>
      <c r="W932" s="505">
        <f t="shared" si="85"/>
        <v>0</v>
      </c>
      <c r="X932" s="507">
        <f t="shared" si="82"/>
        <v>3.3333333558402956E-3</v>
      </c>
      <c r="Y932" s="505">
        <f t="shared" si="83"/>
        <v>2.0342719628586061E-8</v>
      </c>
      <c r="AA932" s="508"/>
      <c r="AB932" s="508"/>
      <c r="AC932" s="508"/>
      <c r="AD932" s="508"/>
      <c r="AE932" s="508"/>
      <c r="AF932" s="508"/>
      <c r="AG932" s="508"/>
      <c r="AH932" s="508"/>
      <c r="AI932" s="508"/>
      <c r="AJ932" s="508"/>
      <c r="AK932" s="508"/>
    </row>
    <row r="933" spans="1:37" ht="42">
      <c r="A933" s="381" t="s">
        <v>2769</v>
      </c>
      <c r="B933" s="412" t="s">
        <v>476</v>
      </c>
      <c r="C933" s="413" t="s">
        <v>3142</v>
      </c>
      <c r="D933" s="413" t="s">
        <v>1386</v>
      </c>
      <c r="E933" s="366" t="s">
        <v>5481</v>
      </c>
      <c r="F933" s="366" t="s">
        <v>5278</v>
      </c>
      <c r="G933" s="363" t="s">
        <v>1578</v>
      </c>
      <c r="H933" s="363" t="s">
        <v>2770</v>
      </c>
      <c r="I933" s="414" t="s">
        <v>318</v>
      </c>
      <c r="J933" s="364" t="s">
        <v>3260</v>
      </c>
      <c r="K933" s="365" t="s">
        <v>3508</v>
      </c>
      <c r="L933" s="398" t="s">
        <v>627</v>
      </c>
      <c r="N933" s="464">
        <f>[1]pdc2019!$N933</f>
        <v>4714223.46</v>
      </c>
      <c r="O933" s="464">
        <f>[1]pdc2019!$O933</f>
        <v>4714223.46</v>
      </c>
      <c r="P933" s="464">
        <f>[1]pdc2019!$P933</f>
        <v>4714223.4666666668</v>
      </c>
      <c r="Q933" s="464">
        <f>[1]pdc2019!$V933</f>
        <v>4714223.46</v>
      </c>
      <c r="R933" s="464">
        <f>[1]pdc2019!$AB933</f>
        <v>4714223.46</v>
      </c>
      <c r="S933" s="464">
        <f>[1]pdc2019!$AE933</f>
        <v>4714223.46</v>
      </c>
      <c r="T933" s="507">
        <f t="shared" si="80"/>
        <v>0</v>
      </c>
      <c r="U933" s="505">
        <f t="shared" si="81"/>
        <v>0</v>
      </c>
      <c r="V933" s="507">
        <f t="shared" si="84"/>
        <v>0</v>
      </c>
      <c r="W933" s="505">
        <f t="shared" si="85"/>
        <v>0</v>
      </c>
      <c r="X933" s="507">
        <f t="shared" si="82"/>
        <v>-6.6666668280959129E-3</v>
      </c>
      <c r="Y933" s="505">
        <f t="shared" si="83"/>
        <v>-1.4141601210113571E-9</v>
      </c>
      <c r="AA933" s="508"/>
      <c r="AB933" s="508"/>
      <c r="AC933" s="508"/>
      <c r="AD933" s="508"/>
      <c r="AE933" s="508"/>
      <c r="AF933" s="508"/>
      <c r="AG933" s="508"/>
      <c r="AH933" s="508"/>
      <c r="AI933" s="508"/>
      <c r="AJ933" s="508"/>
      <c r="AK933" s="508"/>
    </row>
    <row r="934" spans="1:37" ht="42">
      <c r="A934" s="381" t="s">
        <v>2771</v>
      </c>
      <c r="B934" s="412" t="s">
        <v>476</v>
      </c>
      <c r="C934" s="413" t="s">
        <v>3142</v>
      </c>
      <c r="D934" s="413" t="s">
        <v>1387</v>
      </c>
      <c r="E934" s="366" t="s">
        <v>5482</v>
      </c>
      <c r="F934" s="366" t="s">
        <v>5279</v>
      </c>
      <c r="G934" s="363" t="s">
        <v>1585</v>
      </c>
      <c r="H934" s="363" t="s">
        <v>3111</v>
      </c>
      <c r="I934" s="414" t="s">
        <v>2773</v>
      </c>
      <c r="J934" s="364" t="s">
        <v>3260</v>
      </c>
      <c r="K934" s="365" t="s">
        <v>3508</v>
      </c>
      <c r="L934" s="398" t="s">
        <v>627</v>
      </c>
      <c r="N934" s="464">
        <f>[1]pdc2019!$N934</f>
        <v>5438.57</v>
      </c>
      <c r="O934" s="464">
        <f>[1]pdc2019!$O934</f>
        <v>5438.57</v>
      </c>
      <c r="P934" s="464">
        <f>[1]pdc2019!$P934</f>
        <v>5438.5733333333328</v>
      </c>
      <c r="Q934" s="464">
        <f>[1]pdc2019!$V934</f>
        <v>5438.57</v>
      </c>
      <c r="R934" s="464">
        <f>[1]pdc2019!$AB934</f>
        <v>5438.57</v>
      </c>
      <c r="S934" s="464">
        <f>[1]pdc2019!$AE934</f>
        <v>5438.57</v>
      </c>
      <c r="T934" s="507">
        <f t="shared" si="80"/>
        <v>0</v>
      </c>
      <c r="U934" s="505">
        <f t="shared" si="81"/>
        <v>0</v>
      </c>
      <c r="V934" s="507">
        <f t="shared" si="84"/>
        <v>0</v>
      </c>
      <c r="W934" s="505">
        <f t="shared" si="85"/>
        <v>0</v>
      </c>
      <c r="X934" s="507">
        <f t="shared" si="82"/>
        <v>-3.333333333102928E-3</v>
      </c>
      <c r="Y934" s="505">
        <f t="shared" si="83"/>
        <v>-6.1290583555667691E-7</v>
      </c>
      <c r="AA934" s="508"/>
      <c r="AB934" s="508"/>
      <c r="AC934" s="508"/>
      <c r="AD934" s="508"/>
      <c r="AE934" s="508"/>
      <c r="AF934" s="508"/>
      <c r="AG934" s="508"/>
      <c r="AH934" s="508"/>
      <c r="AI934" s="508"/>
      <c r="AJ934" s="508"/>
      <c r="AK934" s="508"/>
    </row>
    <row r="935" spans="1:37" ht="52.5">
      <c r="A935" s="381" t="s">
        <v>2774</v>
      </c>
      <c r="B935" s="412" t="s">
        <v>476</v>
      </c>
      <c r="C935" s="413" t="s">
        <v>3142</v>
      </c>
      <c r="D935" s="413" t="s">
        <v>1388</v>
      </c>
      <c r="E935" s="366" t="s">
        <v>5483</v>
      </c>
      <c r="F935" s="366" t="s">
        <v>5280</v>
      </c>
      <c r="G935" s="363" t="s">
        <v>1582</v>
      </c>
      <c r="H935" s="363" t="s">
        <v>2767</v>
      </c>
      <c r="I935" s="414" t="s">
        <v>3707</v>
      </c>
      <c r="J935" s="364" t="s">
        <v>3260</v>
      </c>
      <c r="K935" s="365" t="s">
        <v>3508</v>
      </c>
      <c r="L935" s="398" t="s">
        <v>627</v>
      </c>
      <c r="N935" s="464">
        <f>[1]pdc2019!$N935</f>
        <v>3512480.85</v>
      </c>
      <c r="O935" s="464">
        <f>[1]pdc2019!$O935</f>
        <v>3512480.85</v>
      </c>
      <c r="P935" s="464">
        <f>[1]pdc2019!$P935</f>
        <v>3512480.8533333335</v>
      </c>
      <c r="Q935" s="464">
        <f>[1]pdc2019!$V935</f>
        <v>3512480.85</v>
      </c>
      <c r="R935" s="464">
        <f>[1]pdc2019!$AB935</f>
        <v>3512480.85</v>
      </c>
      <c r="S935" s="464">
        <f>[1]pdc2019!$AE935</f>
        <v>3512480.85</v>
      </c>
      <c r="T935" s="507">
        <f t="shared" si="80"/>
        <v>0</v>
      </c>
      <c r="U935" s="505">
        <f t="shared" si="81"/>
        <v>0</v>
      </c>
      <c r="V935" s="507">
        <f t="shared" si="84"/>
        <v>0</v>
      </c>
      <c r="W935" s="505">
        <f t="shared" si="85"/>
        <v>0</v>
      </c>
      <c r="X935" s="507">
        <f t="shared" si="82"/>
        <v>-3.3333334140479565E-3</v>
      </c>
      <c r="Y935" s="505">
        <f t="shared" si="83"/>
        <v>-9.489968922918494E-10</v>
      </c>
      <c r="AA935" s="508"/>
      <c r="AB935" s="508"/>
      <c r="AC935" s="508"/>
      <c r="AD935" s="508"/>
      <c r="AE935" s="508"/>
      <c r="AF935" s="508"/>
      <c r="AG935" s="508"/>
      <c r="AH935" s="508"/>
      <c r="AI935" s="508"/>
      <c r="AJ935" s="508"/>
      <c r="AK935" s="508"/>
    </row>
    <row r="936" spans="1:37" ht="52.5">
      <c r="A936" s="381" t="s">
        <v>3708</v>
      </c>
      <c r="B936" s="412" t="s">
        <v>476</v>
      </c>
      <c r="C936" s="413" t="s">
        <v>3142</v>
      </c>
      <c r="D936" s="413" t="s">
        <v>1389</v>
      </c>
      <c r="E936" s="366" t="s">
        <v>5484</v>
      </c>
      <c r="F936" s="366" t="s">
        <v>5281</v>
      </c>
      <c r="G936" s="363" t="s">
        <v>1586</v>
      </c>
      <c r="H936" s="363" t="s">
        <v>3119</v>
      </c>
      <c r="I936" s="414" t="s">
        <v>3112</v>
      </c>
      <c r="J936" s="364" t="s">
        <v>3260</v>
      </c>
      <c r="K936" s="365" t="s">
        <v>3508</v>
      </c>
      <c r="L936" s="398" t="s">
        <v>627</v>
      </c>
      <c r="N936" s="464">
        <f>[1]pdc2019!$N936</f>
        <v>6162864.6699999999</v>
      </c>
      <c r="O936" s="464">
        <f>[1]pdc2019!$O936</f>
        <v>6162864.6699999999</v>
      </c>
      <c r="P936" s="464">
        <f>[1]pdc2019!$P936</f>
        <v>6162864.666666667</v>
      </c>
      <c r="Q936" s="464">
        <f>[1]pdc2019!$V936</f>
        <v>6162864.6699999999</v>
      </c>
      <c r="R936" s="464">
        <f>[1]pdc2019!$AB936</f>
        <v>6162864.6699999999</v>
      </c>
      <c r="S936" s="464">
        <f>[1]pdc2019!$AE936</f>
        <v>6162864.6699999999</v>
      </c>
      <c r="T936" s="507">
        <f t="shared" si="80"/>
        <v>0</v>
      </c>
      <c r="U936" s="505">
        <f t="shared" si="81"/>
        <v>0</v>
      </c>
      <c r="V936" s="507">
        <f t="shared" si="84"/>
        <v>0</v>
      </c>
      <c r="W936" s="505">
        <f t="shared" si="85"/>
        <v>0</v>
      </c>
      <c r="X936" s="507">
        <f t="shared" si="82"/>
        <v>3.3333329483866692E-3</v>
      </c>
      <c r="Y936" s="505">
        <f t="shared" si="83"/>
        <v>5.4087394883353527E-10</v>
      </c>
      <c r="AA936" s="508"/>
      <c r="AB936" s="508"/>
      <c r="AC936" s="508"/>
      <c r="AD936" s="508"/>
      <c r="AE936" s="508"/>
      <c r="AF936" s="508"/>
      <c r="AG936" s="508"/>
      <c r="AH936" s="508"/>
      <c r="AI936" s="508"/>
      <c r="AJ936" s="508"/>
      <c r="AK936" s="508"/>
    </row>
    <row r="937" spans="1:37" ht="52.5">
      <c r="A937" s="381" t="s">
        <v>3113</v>
      </c>
      <c r="B937" s="412" t="s">
        <v>476</v>
      </c>
      <c r="C937" s="413" t="s">
        <v>3142</v>
      </c>
      <c r="D937" s="413" t="s">
        <v>3114</v>
      </c>
      <c r="E937" s="366" t="s">
        <v>5485</v>
      </c>
      <c r="F937" s="366" t="s">
        <v>5282</v>
      </c>
      <c r="G937" s="363" t="s">
        <v>1587</v>
      </c>
      <c r="H937" s="363" t="s">
        <v>5079</v>
      </c>
      <c r="I937" s="414" t="s">
        <v>3116</v>
      </c>
      <c r="J937" s="364" t="s">
        <v>3260</v>
      </c>
      <c r="K937" s="365" t="s">
        <v>3508</v>
      </c>
      <c r="L937" s="398" t="s">
        <v>627</v>
      </c>
      <c r="N937" s="464">
        <f>[1]pdc2019!$N937</f>
        <v>0</v>
      </c>
      <c r="O937" s="464">
        <f>[1]pdc2019!$O937</f>
        <v>0</v>
      </c>
      <c r="P937" s="464">
        <f>[1]pdc2019!$P937</f>
        <v>0</v>
      </c>
      <c r="Q937" s="464">
        <f>[1]pdc2019!$V937</f>
        <v>0</v>
      </c>
      <c r="R937" s="464">
        <f>[1]pdc2019!$AB937</f>
        <v>0</v>
      </c>
      <c r="S937" s="464">
        <f>[1]pdc2019!$AE937</f>
        <v>0</v>
      </c>
      <c r="T937" s="507">
        <f t="shared" si="80"/>
        <v>0</v>
      </c>
      <c r="U937" s="505" t="str">
        <f t="shared" si="81"/>
        <v/>
      </c>
      <c r="V937" s="507">
        <f t="shared" si="84"/>
        <v>0</v>
      </c>
      <c r="W937" s="505" t="str">
        <f t="shared" si="85"/>
        <v/>
      </c>
      <c r="X937" s="507">
        <f t="shared" si="82"/>
        <v>0</v>
      </c>
      <c r="Y937" s="505" t="str">
        <f t="shared" si="83"/>
        <v/>
      </c>
      <c r="AA937" s="508"/>
      <c r="AB937" s="508"/>
      <c r="AC937" s="508"/>
      <c r="AD937" s="508"/>
      <c r="AE937" s="508"/>
      <c r="AF937" s="508"/>
      <c r="AG937" s="508"/>
      <c r="AH937" s="508"/>
      <c r="AI937" s="508"/>
      <c r="AJ937" s="508"/>
      <c r="AK937" s="508"/>
    </row>
    <row r="938" spans="1:37" ht="52.5">
      <c r="A938" s="381" t="s">
        <v>3117</v>
      </c>
      <c r="B938" s="412" t="s">
        <v>476</v>
      </c>
      <c r="C938" s="413" t="s">
        <v>3142</v>
      </c>
      <c r="D938" s="413" t="s">
        <v>3118</v>
      </c>
      <c r="E938" s="366" t="s">
        <v>4533</v>
      </c>
      <c r="F938" s="366" t="s">
        <v>4534</v>
      </c>
      <c r="G938" s="363" t="s">
        <v>4643</v>
      </c>
      <c r="H938" s="363" t="s">
        <v>5078</v>
      </c>
      <c r="I938" s="414" t="s">
        <v>5080</v>
      </c>
      <c r="J938" s="364" t="s">
        <v>3260</v>
      </c>
      <c r="K938" s="365" t="s">
        <v>3508</v>
      </c>
      <c r="L938" s="398" t="s">
        <v>627</v>
      </c>
      <c r="N938" s="464">
        <f>[1]pdc2019!$N938</f>
        <v>579156.43000000005</v>
      </c>
      <c r="O938" s="464">
        <f>[1]pdc2019!$O938</f>
        <v>543145.5</v>
      </c>
      <c r="P938" s="464">
        <f>[1]pdc2019!$P938</f>
        <v>543145.50666666671</v>
      </c>
      <c r="Q938" s="464">
        <f>[1]pdc2019!$V938</f>
        <v>579156.43000000005</v>
      </c>
      <c r="R938" s="464">
        <f>[1]pdc2019!$AB938</f>
        <v>579156.43000000005</v>
      </c>
      <c r="S938" s="464">
        <f>[1]pdc2019!$AE938</f>
        <v>579156.43000000005</v>
      </c>
      <c r="T938" s="507">
        <f t="shared" si="80"/>
        <v>0</v>
      </c>
      <c r="U938" s="505">
        <f t="shared" si="81"/>
        <v>0</v>
      </c>
      <c r="V938" s="507">
        <f t="shared" si="84"/>
        <v>36010.930000000051</v>
      </c>
      <c r="W938" s="505">
        <f t="shared" si="85"/>
        <v>6.6300705796144957E-2</v>
      </c>
      <c r="X938" s="507">
        <f t="shared" si="82"/>
        <v>36010.92333333334</v>
      </c>
      <c r="Y938" s="505">
        <f t="shared" si="83"/>
        <v>6.6300692708176207E-2</v>
      </c>
      <c r="AA938" s="508"/>
      <c r="AB938" s="508"/>
      <c r="AC938" s="508"/>
      <c r="AD938" s="508"/>
      <c r="AE938" s="508"/>
      <c r="AF938" s="508"/>
      <c r="AG938" s="508"/>
      <c r="AH938" s="508"/>
      <c r="AI938" s="508"/>
      <c r="AJ938" s="508"/>
      <c r="AK938" s="508"/>
    </row>
    <row r="939" spans="1:37" ht="42">
      <c r="A939" s="381" t="s">
        <v>319</v>
      </c>
      <c r="B939" s="412" t="s">
        <v>476</v>
      </c>
      <c r="C939" s="413" t="s">
        <v>3142</v>
      </c>
      <c r="D939" s="413" t="s">
        <v>2607</v>
      </c>
      <c r="E939" s="366" t="s">
        <v>4492</v>
      </c>
      <c r="F939" s="414" t="s">
        <v>5283</v>
      </c>
      <c r="G939" s="363" t="s">
        <v>788</v>
      </c>
      <c r="H939" s="363" t="s">
        <v>2757</v>
      </c>
      <c r="I939" s="414" t="s">
        <v>2758</v>
      </c>
      <c r="J939" s="364" t="s">
        <v>2762</v>
      </c>
      <c r="K939" s="365" t="s">
        <v>3512</v>
      </c>
      <c r="L939" s="398" t="s">
        <v>626</v>
      </c>
      <c r="N939" s="464">
        <f>[1]pdc2019!$N939</f>
        <v>2502</v>
      </c>
      <c r="O939" s="464">
        <f>[1]pdc2019!$O939</f>
        <v>3000</v>
      </c>
      <c r="P939" s="464">
        <f>[1]pdc2019!$P939</f>
        <v>320.93333333333334</v>
      </c>
      <c r="Q939" s="464">
        <f>[1]pdc2019!$V939</f>
        <v>3000</v>
      </c>
      <c r="R939" s="464">
        <f>[1]pdc2019!$AB939</f>
        <v>3000</v>
      </c>
      <c r="S939" s="464">
        <f>[1]pdc2019!$AE939</f>
        <v>3000</v>
      </c>
      <c r="T939" s="507">
        <f t="shared" si="80"/>
        <v>498</v>
      </c>
      <c r="U939" s="505">
        <f t="shared" si="81"/>
        <v>0.19904076738609114</v>
      </c>
      <c r="V939" s="507">
        <f t="shared" si="84"/>
        <v>0</v>
      </c>
      <c r="W939" s="505">
        <f t="shared" si="85"/>
        <v>0</v>
      </c>
      <c r="X939" s="507">
        <f t="shared" si="82"/>
        <v>2679.0666666666666</v>
      </c>
      <c r="Y939" s="505">
        <f t="shared" si="83"/>
        <v>8.3477357706688817</v>
      </c>
      <c r="AA939" s="508"/>
      <c r="AB939" s="508"/>
      <c r="AC939" s="508"/>
      <c r="AD939" s="508"/>
      <c r="AE939" s="508"/>
      <c r="AF939" s="508"/>
      <c r="AG939" s="508"/>
      <c r="AH939" s="508"/>
      <c r="AI939" s="508"/>
      <c r="AJ939" s="508"/>
      <c r="AK939" s="508"/>
    </row>
    <row r="940" spans="1:37" ht="31.5">
      <c r="A940" s="429" t="s">
        <v>5081</v>
      </c>
      <c r="B940" s="412" t="s">
        <v>476</v>
      </c>
      <c r="C940" s="413" t="s">
        <v>3142</v>
      </c>
      <c r="D940" s="413" t="s">
        <v>2795</v>
      </c>
      <c r="E940" s="366" t="s">
        <v>5082</v>
      </c>
      <c r="F940" s="366" t="s">
        <v>5284</v>
      </c>
      <c r="G940" s="363" t="s">
        <v>4637</v>
      </c>
      <c r="H940" s="363" t="s">
        <v>3115</v>
      </c>
      <c r="I940" s="414" t="s">
        <v>5083</v>
      </c>
      <c r="J940" s="364" t="s">
        <v>3260</v>
      </c>
      <c r="K940" s="365" t="s">
        <v>3508</v>
      </c>
      <c r="L940" s="398" t="s">
        <v>626</v>
      </c>
      <c r="N940" s="464">
        <f>[1]pdc2019!$N940</f>
        <v>0</v>
      </c>
      <c r="O940" s="464">
        <f>[1]pdc2019!$O940</f>
        <v>0</v>
      </c>
      <c r="P940" s="464">
        <f>[1]pdc2019!$P940</f>
        <v>0</v>
      </c>
      <c r="Q940" s="464">
        <f>[1]pdc2019!$V940</f>
        <v>0</v>
      </c>
      <c r="R940" s="464">
        <f>[1]pdc2019!$AB940</f>
        <v>0</v>
      </c>
      <c r="S940" s="464">
        <f>[1]pdc2019!$AE940</f>
        <v>0</v>
      </c>
      <c r="T940" s="507">
        <f t="shared" si="80"/>
        <v>0</v>
      </c>
      <c r="U940" s="505" t="str">
        <f t="shared" si="81"/>
        <v/>
      </c>
      <c r="V940" s="507">
        <f t="shared" si="84"/>
        <v>0</v>
      </c>
      <c r="W940" s="505" t="str">
        <f t="shared" si="85"/>
        <v/>
      </c>
      <c r="X940" s="507">
        <f t="shared" si="82"/>
        <v>0</v>
      </c>
      <c r="Y940" s="505" t="str">
        <f t="shared" si="83"/>
        <v/>
      </c>
      <c r="AA940" s="508"/>
      <c r="AB940" s="508"/>
      <c r="AC940" s="508"/>
      <c r="AD940" s="508"/>
      <c r="AE940" s="508"/>
      <c r="AF940" s="508"/>
      <c r="AG940" s="508"/>
      <c r="AH940" s="508"/>
      <c r="AI940" s="508"/>
      <c r="AJ940" s="508"/>
      <c r="AK940" s="508"/>
    </row>
    <row r="941" spans="1:37" ht="31.5">
      <c r="A941" s="429" t="s">
        <v>5084</v>
      </c>
      <c r="B941" s="412" t="s">
        <v>476</v>
      </c>
      <c r="C941" s="413" t="s">
        <v>3142</v>
      </c>
      <c r="D941" s="413" t="s">
        <v>2796</v>
      </c>
      <c r="E941" s="366" t="s">
        <v>5085</v>
      </c>
      <c r="F941" s="366" t="s">
        <v>5285</v>
      </c>
      <c r="G941" s="363" t="s">
        <v>4639</v>
      </c>
      <c r="H941" s="363" t="s">
        <v>5086</v>
      </c>
      <c r="I941" s="414" t="s">
        <v>5087</v>
      </c>
      <c r="J941" s="364" t="s">
        <v>3260</v>
      </c>
      <c r="K941" s="365" t="s">
        <v>3508</v>
      </c>
      <c r="L941" s="398" t="s">
        <v>626</v>
      </c>
      <c r="N941" s="464">
        <f>[1]pdc2019!$N941</f>
        <v>0</v>
      </c>
      <c r="O941" s="464">
        <f>[1]pdc2019!$O941</f>
        <v>0</v>
      </c>
      <c r="P941" s="464">
        <f>[1]pdc2019!$P941</f>
        <v>0</v>
      </c>
      <c r="Q941" s="464">
        <f>[1]pdc2019!$V941</f>
        <v>0</v>
      </c>
      <c r="R941" s="464">
        <f>[1]pdc2019!$AB941</f>
        <v>0</v>
      </c>
      <c r="S941" s="464">
        <f>[1]pdc2019!$AE941</f>
        <v>0</v>
      </c>
      <c r="T941" s="507">
        <f t="shared" si="80"/>
        <v>0</v>
      </c>
      <c r="U941" s="505" t="str">
        <f t="shared" si="81"/>
        <v/>
      </c>
      <c r="V941" s="507">
        <f t="shared" si="84"/>
        <v>0</v>
      </c>
      <c r="W941" s="505" t="str">
        <f t="shared" si="85"/>
        <v/>
      </c>
      <c r="X941" s="507">
        <f t="shared" si="82"/>
        <v>0</v>
      </c>
      <c r="Y941" s="505" t="str">
        <f t="shared" si="83"/>
        <v/>
      </c>
      <c r="AA941" s="508"/>
      <c r="AB941" s="508"/>
      <c r="AC941" s="508"/>
      <c r="AD941" s="508"/>
      <c r="AE941" s="508"/>
      <c r="AF941" s="508"/>
      <c r="AG941" s="508"/>
      <c r="AH941" s="508"/>
      <c r="AI941" s="508"/>
      <c r="AJ941" s="508"/>
      <c r="AK941" s="508"/>
    </row>
    <row r="942" spans="1:37" ht="42">
      <c r="A942" s="381" t="s">
        <v>1284</v>
      </c>
      <c r="B942" s="412" t="s">
        <v>476</v>
      </c>
      <c r="C942" s="413" t="s">
        <v>3142</v>
      </c>
      <c r="D942" s="413" t="s">
        <v>1390</v>
      </c>
      <c r="E942" s="366" t="s">
        <v>4535</v>
      </c>
      <c r="F942" s="366" t="s">
        <v>5856</v>
      </c>
      <c r="G942" s="363" t="s">
        <v>4651</v>
      </c>
      <c r="H942" s="363" t="s">
        <v>5076</v>
      </c>
      <c r="I942" s="414" t="s">
        <v>2760</v>
      </c>
      <c r="J942" s="364" t="s">
        <v>3260</v>
      </c>
      <c r="K942" s="365" t="s">
        <v>3508</v>
      </c>
      <c r="L942" s="398" t="s">
        <v>626</v>
      </c>
      <c r="N942" s="464">
        <f>[1]pdc2019!$N942</f>
        <v>0</v>
      </c>
      <c r="O942" s="464">
        <f>[1]pdc2019!$O942</f>
        <v>1000</v>
      </c>
      <c r="P942" s="464">
        <f>[1]pdc2019!$P942</f>
        <v>0</v>
      </c>
      <c r="Q942" s="464">
        <f>[1]pdc2019!$V942</f>
        <v>1000</v>
      </c>
      <c r="R942" s="464">
        <f>[1]pdc2019!$AB942</f>
        <v>1000</v>
      </c>
      <c r="S942" s="464">
        <f>[1]pdc2019!$AE942</f>
        <v>1000</v>
      </c>
      <c r="T942" s="507">
        <f t="shared" si="80"/>
        <v>1000</v>
      </c>
      <c r="U942" s="505" t="str">
        <f t="shared" si="81"/>
        <v/>
      </c>
      <c r="V942" s="507">
        <f t="shared" si="84"/>
        <v>0</v>
      </c>
      <c r="W942" s="505">
        <f t="shared" si="85"/>
        <v>0</v>
      </c>
      <c r="X942" s="507">
        <f t="shared" si="82"/>
        <v>1000</v>
      </c>
      <c r="Y942" s="505" t="str">
        <f t="shared" si="83"/>
        <v/>
      </c>
      <c r="AA942" s="508"/>
      <c r="AB942" s="508"/>
      <c r="AC942" s="508"/>
      <c r="AD942" s="508"/>
      <c r="AE942" s="508"/>
      <c r="AF942" s="508"/>
      <c r="AG942" s="508"/>
      <c r="AH942" s="508"/>
      <c r="AI942" s="508"/>
      <c r="AJ942" s="508"/>
      <c r="AK942" s="508"/>
    </row>
    <row r="943" spans="1:37" ht="31.5">
      <c r="A943" s="381" t="s">
        <v>1285</v>
      </c>
      <c r="B943" s="412" t="s">
        <v>476</v>
      </c>
      <c r="C943" s="413" t="s">
        <v>3142</v>
      </c>
      <c r="D943" s="413" t="s">
        <v>1358</v>
      </c>
      <c r="E943" s="366" t="s">
        <v>4536</v>
      </c>
      <c r="F943" s="366" t="s">
        <v>5825</v>
      </c>
      <c r="G943" s="363" t="s">
        <v>666</v>
      </c>
      <c r="H943" s="363" t="s">
        <v>5077</v>
      </c>
      <c r="I943" s="414" t="s">
        <v>2760</v>
      </c>
      <c r="J943" s="364" t="s">
        <v>3260</v>
      </c>
      <c r="K943" s="365" t="s">
        <v>3508</v>
      </c>
      <c r="L943" s="398" t="s">
        <v>627</v>
      </c>
      <c r="N943" s="464">
        <f>[1]pdc2019!$N943</f>
        <v>0</v>
      </c>
      <c r="O943" s="464">
        <f>[1]pdc2019!$O943</f>
        <v>0</v>
      </c>
      <c r="P943" s="464">
        <f>[1]pdc2019!$P943</f>
        <v>0</v>
      </c>
      <c r="Q943" s="464">
        <f>[1]pdc2019!$V943</f>
        <v>0</v>
      </c>
      <c r="R943" s="464">
        <f>[1]pdc2019!$AB943</f>
        <v>0</v>
      </c>
      <c r="S943" s="464">
        <f>[1]pdc2019!$AE943</f>
        <v>0</v>
      </c>
      <c r="T943" s="507">
        <f t="shared" si="80"/>
        <v>0</v>
      </c>
      <c r="U943" s="505" t="str">
        <f t="shared" si="81"/>
        <v/>
      </c>
      <c r="V943" s="507">
        <f t="shared" si="84"/>
        <v>0</v>
      </c>
      <c r="W943" s="505" t="str">
        <f t="shared" si="85"/>
        <v/>
      </c>
      <c r="X943" s="507">
        <f t="shared" si="82"/>
        <v>0</v>
      </c>
      <c r="Y943" s="505" t="str">
        <f t="shared" si="83"/>
        <v/>
      </c>
      <c r="AA943" s="508"/>
      <c r="AB943" s="508"/>
      <c r="AC943" s="508"/>
      <c r="AD943" s="508"/>
      <c r="AE943" s="508"/>
      <c r="AF943" s="508"/>
      <c r="AG943" s="508"/>
      <c r="AH943" s="508"/>
      <c r="AI943" s="508"/>
      <c r="AJ943" s="508"/>
      <c r="AK943" s="508"/>
    </row>
    <row r="944" spans="1:37" ht="42">
      <c r="A944" s="381" t="s">
        <v>1286</v>
      </c>
      <c r="B944" s="412" t="s">
        <v>476</v>
      </c>
      <c r="C944" s="413" t="s">
        <v>3142</v>
      </c>
      <c r="D944" s="413" t="s">
        <v>1391</v>
      </c>
      <c r="E944" s="366" t="s">
        <v>4493</v>
      </c>
      <c r="F944" s="366" t="s">
        <v>4494</v>
      </c>
      <c r="G944" s="363" t="s">
        <v>342</v>
      </c>
      <c r="H944" s="363" t="s">
        <v>1500</v>
      </c>
      <c r="I944" s="414" t="s">
        <v>2761</v>
      </c>
      <c r="J944" s="364" t="s">
        <v>2762</v>
      </c>
      <c r="K944" s="365" t="s">
        <v>3512</v>
      </c>
      <c r="L944" s="398" t="s">
        <v>626</v>
      </c>
      <c r="N944" s="464">
        <f>[1]pdc2019!$N944</f>
        <v>27837.75</v>
      </c>
      <c r="O944" s="464">
        <f>[1]pdc2019!$O944</f>
        <v>25000</v>
      </c>
      <c r="P944" s="464">
        <f>[1]pdc2019!$P944</f>
        <v>26565.866666666669</v>
      </c>
      <c r="Q944" s="464">
        <f>[1]pdc2019!$V944</f>
        <v>25000</v>
      </c>
      <c r="R944" s="464">
        <f>[1]pdc2019!$AB944</f>
        <v>25000</v>
      </c>
      <c r="S944" s="464">
        <f>[1]pdc2019!$AE944</f>
        <v>25000</v>
      </c>
      <c r="T944" s="507">
        <f t="shared" si="80"/>
        <v>-2837.75</v>
      </c>
      <c r="U944" s="505">
        <f t="shared" si="81"/>
        <v>-0.10193891388492245</v>
      </c>
      <c r="V944" s="507">
        <f t="shared" si="84"/>
        <v>0</v>
      </c>
      <c r="W944" s="505">
        <f t="shared" si="85"/>
        <v>0</v>
      </c>
      <c r="X944" s="507">
        <f t="shared" si="82"/>
        <v>-1565.8666666666686</v>
      </c>
      <c r="Y944" s="505">
        <f t="shared" si="83"/>
        <v>-5.8942803798357861E-2</v>
      </c>
      <c r="AA944" s="508"/>
      <c r="AB944" s="508"/>
      <c r="AC944" s="508"/>
      <c r="AD944" s="508"/>
      <c r="AE944" s="508"/>
      <c r="AF944" s="508"/>
      <c r="AG944" s="508"/>
      <c r="AH944" s="508"/>
      <c r="AI944" s="508"/>
      <c r="AJ944" s="508"/>
      <c r="AK944" s="508"/>
    </row>
    <row r="945" spans="1:37" ht="31.5">
      <c r="A945" s="429" t="s">
        <v>5088</v>
      </c>
      <c r="B945" s="412" t="s">
        <v>476</v>
      </c>
      <c r="C945" s="413" t="s">
        <v>3142</v>
      </c>
      <c r="D945" s="413" t="s">
        <v>2269</v>
      </c>
      <c r="E945" s="366" t="s">
        <v>5143</v>
      </c>
      <c r="F945" s="366" t="s">
        <v>5286</v>
      </c>
      <c r="G945" s="363" t="s">
        <v>4629</v>
      </c>
      <c r="H945" s="363" t="s">
        <v>3264</v>
      </c>
      <c r="I945" s="414" t="s">
        <v>5089</v>
      </c>
      <c r="J945" s="364" t="s">
        <v>3260</v>
      </c>
      <c r="K945" s="365" t="s">
        <v>3508</v>
      </c>
      <c r="L945" s="398" t="s">
        <v>627</v>
      </c>
      <c r="N945" s="464">
        <f>[1]pdc2019!$N945</f>
        <v>242642.51</v>
      </c>
      <c r="O945" s="464">
        <f>[1]pdc2019!$O945</f>
        <v>242642.51</v>
      </c>
      <c r="P945" s="464">
        <f>[1]pdc2019!$P945</f>
        <v>242642.50666666668</v>
      </c>
      <c r="Q945" s="464">
        <f>[1]pdc2019!$V945</f>
        <v>242642.51</v>
      </c>
      <c r="R945" s="464">
        <f>[1]pdc2019!$AB945</f>
        <v>242642.51</v>
      </c>
      <c r="S945" s="464">
        <f>[1]pdc2019!$AE945</f>
        <v>242642.51</v>
      </c>
      <c r="T945" s="507">
        <f t="shared" si="80"/>
        <v>0</v>
      </c>
      <c r="U945" s="505">
        <f t="shared" si="81"/>
        <v>0</v>
      </c>
      <c r="V945" s="507">
        <f t="shared" si="84"/>
        <v>0</v>
      </c>
      <c r="W945" s="505">
        <f t="shared" si="85"/>
        <v>0</v>
      </c>
      <c r="X945" s="507">
        <f t="shared" si="82"/>
        <v>3.3333333267364651E-3</v>
      </c>
      <c r="Y945" s="505">
        <f t="shared" si="83"/>
        <v>1.3737631433702897E-8</v>
      </c>
      <c r="AA945" s="508"/>
      <c r="AB945" s="508"/>
      <c r="AC945" s="508"/>
      <c r="AD945" s="508"/>
      <c r="AE945" s="508"/>
      <c r="AF945" s="508"/>
      <c r="AG945" s="508"/>
      <c r="AH945" s="508"/>
      <c r="AI945" s="508"/>
      <c r="AJ945" s="508"/>
      <c r="AK945" s="508"/>
    </row>
    <row r="946" spans="1:37" ht="31.5">
      <c r="A946" s="429" t="s">
        <v>5090</v>
      </c>
      <c r="B946" s="412" t="s">
        <v>476</v>
      </c>
      <c r="C946" s="413" t="s">
        <v>3142</v>
      </c>
      <c r="D946" s="413" t="s">
        <v>1680</v>
      </c>
      <c r="E946" s="366" t="s">
        <v>5091</v>
      </c>
      <c r="F946" s="366" t="s">
        <v>5486</v>
      </c>
      <c r="G946" s="363" t="s">
        <v>1591</v>
      </c>
      <c r="H946" s="363" t="s">
        <v>5092</v>
      </c>
      <c r="I946" s="414" t="s">
        <v>3259</v>
      </c>
      <c r="J946" s="364" t="s">
        <v>3260</v>
      </c>
      <c r="K946" s="365" t="s">
        <v>3508</v>
      </c>
      <c r="L946" s="398" t="s">
        <v>626</v>
      </c>
      <c r="N946" s="464">
        <f>[1]pdc2019!$N946</f>
        <v>0</v>
      </c>
      <c r="O946" s="464">
        <f>[1]pdc2019!$O946</f>
        <v>0</v>
      </c>
      <c r="P946" s="464">
        <f>[1]pdc2019!$P946</f>
        <v>0</v>
      </c>
      <c r="Q946" s="464">
        <f>[1]pdc2019!$V946</f>
        <v>0</v>
      </c>
      <c r="R946" s="464">
        <f>[1]pdc2019!$AB946</f>
        <v>0</v>
      </c>
      <c r="S946" s="464">
        <f>[1]pdc2019!$AE946</f>
        <v>0</v>
      </c>
      <c r="T946" s="507">
        <f t="shared" si="80"/>
        <v>0</v>
      </c>
      <c r="U946" s="505" t="str">
        <f t="shared" si="81"/>
        <v/>
      </c>
      <c r="V946" s="507">
        <f t="shared" si="84"/>
        <v>0</v>
      </c>
      <c r="W946" s="505" t="str">
        <f t="shared" si="85"/>
        <v/>
      </c>
      <c r="X946" s="507">
        <f t="shared" si="82"/>
        <v>0</v>
      </c>
      <c r="Y946" s="505" t="str">
        <f t="shared" si="83"/>
        <v/>
      </c>
      <c r="AA946" s="508"/>
      <c r="AB946" s="508"/>
      <c r="AC946" s="508"/>
      <c r="AD946" s="508"/>
      <c r="AE946" s="508"/>
      <c r="AF946" s="508"/>
      <c r="AG946" s="508"/>
      <c r="AH946" s="508"/>
      <c r="AI946" s="508"/>
      <c r="AJ946" s="508"/>
      <c r="AK946" s="508"/>
    </row>
    <row r="947" spans="1:37" ht="31.5">
      <c r="A947" s="404" t="s">
        <v>3120</v>
      </c>
      <c r="B947" s="405" t="s">
        <v>476</v>
      </c>
      <c r="C947" s="406" t="s">
        <v>2826</v>
      </c>
      <c r="D947" s="406" t="s">
        <v>3140</v>
      </c>
      <c r="E947" s="362" t="s">
        <v>4495</v>
      </c>
      <c r="F947" s="362" t="s">
        <v>5287</v>
      </c>
      <c r="G947" s="363"/>
      <c r="H947" s="363"/>
      <c r="I947" s="414"/>
      <c r="J947" s="364"/>
      <c r="K947" s="365"/>
      <c r="N947" s="464">
        <f>[1]pdc2019!$N947</f>
        <v>0</v>
      </c>
      <c r="O947" s="464">
        <f>[1]pdc2019!$O947</f>
        <v>0</v>
      </c>
      <c r="P947" s="464">
        <f>[1]pdc2019!$P947</f>
        <v>0</v>
      </c>
      <c r="Q947" s="464">
        <f>[1]pdc2019!$V947</f>
        <v>0</v>
      </c>
      <c r="R947" s="464">
        <f>[1]pdc2019!$AB947</f>
        <v>0</v>
      </c>
      <c r="S947" s="464">
        <f>[1]pdc2019!$AE947</f>
        <v>0</v>
      </c>
      <c r="T947" s="507">
        <f t="shared" si="80"/>
        <v>0</v>
      </c>
      <c r="U947" s="505" t="str">
        <f t="shared" si="81"/>
        <v/>
      </c>
      <c r="V947" s="507">
        <f t="shared" si="84"/>
        <v>0</v>
      </c>
      <c r="W947" s="505" t="str">
        <f t="shared" si="85"/>
        <v/>
      </c>
      <c r="X947" s="507">
        <f t="shared" si="82"/>
        <v>0</v>
      </c>
      <c r="Y947" s="505" t="str">
        <f t="shared" si="83"/>
        <v/>
      </c>
      <c r="AA947" s="508"/>
      <c r="AB947" s="508"/>
      <c r="AC947" s="508"/>
      <c r="AD947" s="508"/>
      <c r="AE947" s="508"/>
      <c r="AF947" s="508"/>
      <c r="AG947" s="508"/>
      <c r="AH947" s="508"/>
      <c r="AI947" s="508"/>
      <c r="AJ947" s="508"/>
      <c r="AK947" s="508"/>
    </row>
    <row r="948" spans="1:37" ht="31.5">
      <c r="A948" s="381" t="s">
        <v>3121</v>
      </c>
      <c r="B948" s="412" t="s">
        <v>476</v>
      </c>
      <c r="C948" s="413" t="s">
        <v>2826</v>
      </c>
      <c r="D948" s="413" t="s">
        <v>3138</v>
      </c>
      <c r="E948" s="366" t="s">
        <v>4496</v>
      </c>
      <c r="F948" s="366" t="s">
        <v>5288</v>
      </c>
      <c r="G948" s="453" t="s">
        <v>669</v>
      </c>
      <c r="H948" s="454" t="s">
        <v>3122</v>
      </c>
      <c r="I948" s="414" t="s">
        <v>3123</v>
      </c>
      <c r="J948" s="364" t="s">
        <v>3260</v>
      </c>
      <c r="K948" s="365" t="s">
        <v>3508</v>
      </c>
      <c r="L948" s="398" t="s">
        <v>627</v>
      </c>
      <c r="N948" s="464">
        <f>[1]pdc2019!$N948</f>
        <v>0</v>
      </c>
      <c r="O948" s="464">
        <f>[1]pdc2019!$O948</f>
        <v>0</v>
      </c>
      <c r="P948" s="464">
        <f>[1]pdc2019!$P948</f>
        <v>0</v>
      </c>
      <c r="Q948" s="464">
        <f>[1]pdc2019!$V948</f>
        <v>0</v>
      </c>
      <c r="R948" s="464">
        <f>[1]pdc2019!$AB948</f>
        <v>0</v>
      </c>
      <c r="S948" s="464">
        <f>[1]pdc2019!$AE948</f>
        <v>0</v>
      </c>
      <c r="T948" s="507">
        <f t="shared" si="80"/>
        <v>0</v>
      </c>
      <c r="U948" s="505" t="str">
        <f t="shared" si="81"/>
        <v/>
      </c>
      <c r="V948" s="507">
        <f t="shared" si="84"/>
        <v>0</v>
      </c>
      <c r="W948" s="505" t="str">
        <f t="shared" si="85"/>
        <v/>
      </c>
      <c r="X948" s="507">
        <f t="shared" si="82"/>
        <v>0</v>
      </c>
      <c r="Y948" s="505" t="str">
        <f t="shared" si="83"/>
        <v/>
      </c>
      <c r="AA948" s="508"/>
      <c r="AB948" s="508"/>
      <c r="AC948" s="508"/>
      <c r="AD948" s="508"/>
      <c r="AE948" s="508"/>
      <c r="AF948" s="508"/>
      <c r="AG948" s="508"/>
      <c r="AH948" s="508"/>
      <c r="AI948" s="508"/>
      <c r="AJ948" s="508"/>
      <c r="AK948" s="508"/>
    </row>
    <row r="949" spans="1:37" ht="42">
      <c r="A949" s="381" t="s">
        <v>3124</v>
      </c>
      <c r="B949" s="412" t="s">
        <v>476</v>
      </c>
      <c r="C949" s="413" t="s">
        <v>2826</v>
      </c>
      <c r="D949" s="413" t="s">
        <v>3148</v>
      </c>
      <c r="E949" s="366" t="s">
        <v>5146</v>
      </c>
      <c r="F949" s="366" t="s">
        <v>5289</v>
      </c>
      <c r="G949" s="453" t="s">
        <v>671</v>
      </c>
      <c r="H949" s="454" t="s">
        <v>3125</v>
      </c>
      <c r="I949" s="414" t="s">
        <v>3126</v>
      </c>
      <c r="J949" s="364" t="s">
        <v>3260</v>
      </c>
      <c r="K949" s="365" t="s">
        <v>3508</v>
      </c>
      <c r="L949" s="398" t="s">
        <v>627</v>
      </c>
      <c r="N949" s="464">
        <f>[1]pdc2019!$N949</f>
        <v>0</v>
      </c>
      <c r="O949" s="464">
        <f>[1]pdc2019!$O949</f>
        <v>0</v>
      </c>
      <c r="P949" s="464">
        <f>[1]pdc2019!$P949</f>
        <v>0</v>
      </c>
      <c r="Q949" s="464">
        <f>[1]pdc2019!$V949</f>
        <v>0</v>
      </c>
      <c r="R949" s="464">
        <f>[1]pdc2019!$AB949</f>
        <v>0</v>
      </c>
      <c r="S949" s="464">
        <f>[1]pdc2019!$AE949</f>
        <v>0</v>
      </c>
      <c r="T949" s="507">
        <f t="shared" si="80"/>
        <v>0</v>
      </c>
      <c r="U949" s="505" t="str">
        <f t="shared" si="81"/>
        <v/>
      </c>
      <c r="V949" s="507">
        <f t="shared" si="84"/>
        <v>0</v>
      </c>
      <c r="W949" s="505" t="str">
        <f t="shared" si="85"/>
        <v/>
      </c>
      <c r="X949" s="507">
        <f t="shared" si="82"/>
        <v>0</v>
      </c>
      <c r="Y949" s="505" t="str">
        <f t="shared" si="83"/>
        <v/>
      </c>
      <c r="AA949" s="508"/>
      <c r="AB949" s="508"/>
      <c r="AC949" s="508"/>
      <c r="AD949" s="508"/>
      <c r="AE949" s="508"/>
      <c r="AF949" s="508"/>
      <c r="AG949" s="508"/>
      <c r="AH949" s="508"/>
      <c r="AI949" s="508"/>
      <c r="AJ949" s="508"/>
      <c r="AK949" s="508"/>
    </row>
    <row r="950" spans="1:37" ht="42">
      <c r="A950" s="429" t="s">
        <v>5093</v>
      </c>
      <c r="B950" s="412" t="s">
        <v>476</v>
      </c>
      <c r="C950" s="413" t="s">
        <v>2826</v>
      </c>
      <c r="D950" s="413" t="s">
        <v>1387</v>
      </c>
      <c r="E950" s="366" t="s">
        <v>5144</v>
      </c>
      <c r="F950" s="366" t="s">
        <v>5290</v>
      </c>
      <c r="G950" s="363" t="s">
        <v>4653</v>
      </c>
      <c r="H950" s="363" t="s">
        <v>5094</v>
      </c>
      <c r="I950" s="414" t="s">
        <v>5095</v>
      </c>
      <c r="J950" s="364" t="s">
        <v>3260</v>
      </c>
      <c r="K950" s="365" t="s">
        <v>3508</v>
      </c>
      <c r="L950" s="398" t="s">
        <v>627</v>
      </c>
      <c r="N950" s="464">
        <f>[1]pdc2019!$N950</f>
        <v>0</v>
      </c>
      <c r="O950" s="464">
        <f>[1]pdc2019!$O950</f>
        <v>0</v>
      </c>
      <c r="P950" s="464">
        <f>[1]pdc2019!$P950</f>
        <v>0</v>
      </c>
      <c r="Q950" s="464">
        <f>[1]pdc2019!$V950</f>
        <v>0</v>
      </c>
      <c r="R950" s="464">
        <f>[1]pdc2019!$AB950</f>
        <v>0</v>
      </c>
      <c r="S950" s="464">
        <f>[1]pdc2019!$AE950</f>
        <v>0</v>
      </c>
      <c r="T950" s="507">
        <f t="shared" si="80"/>
        <v>0</v>
      </c>
      <c r="U950" s="505" t="str">
        <f t="shared" si="81"/>
        <v/>
      </c>
      <c r="V950" s="507">
        <f t="shared" si="84"/>
        <v>0</v>
      </c>
      <c r="W950" s="505" t="str">
        <f t="shared" si="85"/>
        <v/>
      </c>
      <c r="X950" s="507">
        <f t="shared" si="82"/>
        <v>0</v>
      </c>
      <c r="Y950" s="505" t="str">
        <f t="shared" si="83"/>
        <v/>
      </c>
      <c r="AA950" s="508"/>
      <c r="AB950" s="508"/>
      <c r="AC950" s="508"/>
      <c r="AD950" s="508"/>
      <c r="AE950" s="508"/>
      <c r="AF950" s="508"/>
      <c r="AG950" s="508"/>
      <c r="AH950" s="508"/>
      <c r="AI950" s="508"/>
      <c r="AJ950" s="508"/>
      <c r="AK950" s="508"/>
    </row>
    <row r="951" spans="1:37" ht="42">
      <c r="A951" s="429" t="s">
        <v>5096</v>
      </c>
      <c r="B951" s="412" t="s">
        <v>476</v>
      </c>
      <c r="C951" s="413" t="s">
        <v>2826</v>
      </c>
      <c r="D951" s="413" t="s">
        <v>2607</v>
      </c>
      <c r="E951" s="366" t="s">
        <v>5145</v>
      </c>
      <c r="F951" s="366" t="s">
        <v>5097</v>
      </c>
      <c r="G951" s="363" t="s">
        <v>673</v>
      </c>
      <c r="H951" s="363" t="s">
        <v>3569</v>
      </c>
      <c r="I951" s="414" t="s">
        <v>5098</v>
      </c>
      <c r="J951" s="364" t="s">
        <v>3260</v>
      </c>
      <c r="K951" s="365" t="s">
        <v>3508</v>
      </c>
      <c r="L951" s="398" t="s">
        <v>627</v>
      </c>
      <c r="N951" s="464">
        <f>[1]pdc2019!$N951</f>
        <v>0</v>
      </c>
      <c r="O951" s="464">
        <f>[1]pdc2019!$O951</f>
        <v>0</v>
      </c>
      <c r="P951" s="464">
        <f>[1]pdc2019!$P951</f>
        <v>0</v>
      </c>
      <c r="Q951" s="464">
        <f>[1]pdc2019!$V951</f>
        <v>0</v>
      </c>
      <c r="R951" s="464">
        <f>[1]pdc2019!$AB951</f>
        <v>0</v>
      </c>
      <c r="S951" s="464">
        <f>[1]pdc2019!$AE951</f>
        <v>0</v>
      </c>
      <c r="T951" s="507">
        <f t="shared" si="80"/>
        <v>0</v>
      </c>
      <c r="U951" s="505" t="str">
        <f t="shared" si="81"/>
        <v/>
      </c>
      <c r="V951" s="507">
        <f t="shared" si="84"/>
        <v>0</v>
      </c>
      <c r="W951" s="505" t="str">
        <f t="shared" si="85"/>
        <v/>
      </c>
      <c r="X951" s="507">
        <f t="shared" si="82"/>
        <v>0</v>
      </c>
      <c r="Y951" s="505" t="str">
        <f t="shared" si="83"/>
        <v/>
      </c>
      <c r="AA951" s="508"/>
      <c r="AB951" s="508"/>
      <c r="AC951" s="508"/>
      <c r="AD951" s="508"/>
      <c r="AE951" s="508"/>
      <c r="AF951" s="508"/>
      <c r="AG951" s="508"/>
      <c r="AH951" s="508"/>
      <c r="AI951" s="508"/>
      <c r="AJ951" s="508"/>
      <c r="AK951" s="508"/>
    </row>
    <row r="952" spans="1:37" ht="42">
      <c r="A952" s="381" t="s">
        <v>3127</v>
      </c>
      <c r="B952" s="412" t="s">
        <v>476</v>
      </c>
      <c r="C952" s="413" t="s">
        <v>2826</v>
      </c>
      <c r="D952" s="413" t="s">
        <v>1390</v>
      </c>
      <c r="E952" s="366" t="s">
        <v>4497</v>
      </c>
      <c r="F952" s="366" t="s">
        <v>5487</v>
      </c>
      <c r="G952" s="453" t="s">
        <v>674</v>
      </c>
      <c r="H952" s="454" t="s">
        <v>5099</v>
      </c>
      <c r="I952" s="414" t="s">
        <v>3570</v>
      </c>
      <c r="J952" s="364" t="s">
        <v>3260</v>
      </c>
      <c r="K952" s="365" t="s">
        <v>3508</v>
      </c>
      <c r="L952" s="398" t="s">
        <v>627</v>
      </c>
      <c r="N952" s="464">
        <f>[1]pdc2019!$N952</f>
        <v>0</v>
      </c>
      <c r="O952" s="464">
        <f>[1]pdc2019!$O952</f>
        <v>0</v>
      </c>
      <c r="P952" s="464">
        <f>[1]pdc2019!$P952</f>
        <v>0</v>
      </c>
      <c r="Q952" s="464">
        <f>[1]pdc2019!$V952</f>
        <v>0</v>
      </c>
      <c r="R952" s="464">
        <f>[1]pdc2019!$AB952</f>
        <v>0</v>
      </c>
      <c r="S952" s="464">
        <f>[1]pdc2019!$AE952</f>
        <v>0</v>
      </c>
      <c r="T952" s="507">
        <f t="shared" si="80"/>
        <v>0</v>
      </c>
      <c r="U952" s="505" t="str">
        <f t="shared" si="81"/>
        <v/>
      </c>
      <c r="V952" s="507">
        <f t="shared" si="84"/>
        <v>0</v>
      </c>
      <c r="W952" s="505" t="str">
        <f t="shared" si="85"/>
        <v/>
      </c>
      <c r="X952" s="507">
        <f t="shared" si="82"/>
        <v>0</v>
      </c>
      <c r="Y952" s="505" t="str">
        <f t="shared" si="83"/>
        <v/>
      </c>
      <c r="AA952" s="508"/>
      <c r="AB952" s="508"/>
      <c r="AC952" s="508"/>
      <c r="AD952" s="508"/>
      <c r="AE952" s="508"/>
      <c r="AF952" s="508"/>
      <c r="AG952" s="508"/>
      <c r="AH952" s="508"/>
      <c r="AI952" s="508"/>
      <c r="AJ952" s="508"/>
      <c r="AK952" s="508"/>
    </row>
    <row r="953" spans="1:37" ht="21">
      <c r="A953" s="404" t="s">
        <v>1287</v>
      </c>
      <c r="B953" s="405" t="s">
        <v>476</v>
      </c>
      <c r="C953" s="406" t="s">
        <v>3144</v>
      </c>
      <c r="D953" s="406" t="s">
        <v>3140</v>
      </c>
      <c r="E953" s="362" t="s">
        <v>1289</v>
      </c>
      <c r="F953" s="362" t="s">
        <v>1288</v>
      </c>
      <c r="G953" s="363"/>
      <c r="H953" s="363"/>
      <c r="I953" s="414"/>
      <c r="J953" s="364"/>
      <c r="K953" s="365"/>
      <c r="N953" s="464">
        <f>[1]pdc2019!$N953</f>
        <v>0</v>
      </c>
      <c r="O953" s="464">
        <f>[1]pdc2019!$O953</f>
        <v>0</v>
      </c>
      <c r="P953" s="464">
        <f>[1]pdc2019!$P953</f>
        <v>0</v>
      </c>
      <c r="Q953" s="464">
        <f>[1]pdc2019!$V953</f>
        <v>0</v>
      </c>
      <c r="R953" s="464">
        <f>[1]pdc2019!$AB953</f>
        <v>0</v>
      </c>
      <c r="S953" s="464">
        <f>[1]pdc2019!$AE953</f>
        <v>0</v>
      </c>
      <c r="T953" s="507">
        <f t="shared" si="80"/>
        <v>0</v>
      </c>
      <c r="U953" s="505" t="str">
        <f t="shared" si="81"/>
        <v/>
      </c>
      <c r="V953" s="507">
        <f t="shared" si="84"/>
        <v>0</v>
      </c>
      <c r="W953" s="505" t="str">
        <f t="shared" si="85"/>
        <v/>
      </c>
      <c r="X953" s="507">
        <f t="shared" si="82"/>
        <v>0</v>
      </c>
      <c r="Y953" s="505" t="str">
        <f t="shared" si="83"/>
        <v/>
      </c>
      <c r="AA953" s="508"/>
      <c r="AB953" s="508"/>
      <c r="AC953" s="508"/>
      <c r="AD953" s="508"/>
      <c r="AE953" s="508"/>
      <c r="AF953" s="508"/>
      <c r="AG953" s="508"/>
      <c r="AH953" s="508"/>
      <c r="AI953" s="508"/>
      <c r="AJ953" s="508"/>
      <c r="AK953" s="508"/>
    </row>
    <row r="954" spans="1:37" ht="31.5">
      <c r="A954" s="381" t="s">
        <v>1290</v>
      </c>
      <c r="B954" s="412" t="s">
        <v>476</v>
      </c>
      <c r="C954" s="413" t="s">
        <v>3144</v>
      </c>
      <c r="D954" s="413" t="s">
        <v>3148</v>
      </c>
      <c r="E954" s="366" t="s">
        <v>5488</v>
      </c>
      <c r="F954" s="366" t="s">
        <v>1291</v>
      </c>
      <c r="G954" s="453" t="s">
        <v>223</v>
      </c>
      <c r="H954" s="454" t="s">
        <v>3571</v>
      </c>
      <c r="I954" s="414" t="s">
        <v>1483</v>
      </c>
      <c r="J954" s="364" t="s">
        <v>3523</v>
      </c>
      <c r="K954" s="365" t="s">
        <v>3525</v>
      </c>
      <c r="L954" s="398" t="s">
        <v>626</v>
      </c>
      <c r="N954" s="464">
        <f>[1]pdc2019!$N954</f>
        <v>0</v>
      </c>
      <c r="O954" s="464">
        <f>[1]pdc2019!$O954</f>
        <v>0</v>
      </c>
      <c r="P954" s="464">
        <f>[1]pdc2019!$P954</f>
        <v>0</v>
      </c>
      <c r="Q954" s="464">
        <f>[1]pdc2019!$V954</f>
        <v>0</v>
      </c>
      <c r="R954" s="464">
        <f>[1]pdc2019!$AB954</f>
        <v>0</v>
      </c>
      <c r="S954" s="464">
        <f>[1]pdc2019!$AE954</f>
        <v>0</v>
      </c>
      <c r="T954" s="507">
        <f t="shared" si="80"/>
        <v>0</v>
      </c>
      <c r="U954" s="505" t="str">
        <f t="shared" si="81"/>
        <v/>
      </c>
      <c r="V954" s="507">
        <f t="shared" si="84"/>
        <v>0</v>
      </c>
      <c r="W954" s="505" t="str">
        <f t="shared" si="85"/>
        <v/>
      </c>
      <c r="X954" s="507">
        <f t="shared" si="82"/>
        <v>0</v>
      </c>
      <c r="Y954" s="505" t="str">
        <f t="shared" si="83"/>
        <v/>
      </c>
      <c r="AA954" s="508"/>
      <c r="AB954" s="508"/>
      <c r="AC954" s="508"/>
      <c r="AD954" s="508"/>
      <c r="AE954" s="508"/>
      <c r="AF954" s="508"/>
      <c r="AG954" s="508"/>
      <c r="AH954" s="508"/>
      <c r="AI954" s="508"/>
      <c r="AJ954" s="508"/>
      <c r="AK954" s="508"/>
    </row>
    <row r="955" spans="1:37" ht="21">
      <c r="A955" s="381" t="s">
        <v>2020</v>
      </c>
      <c r="B955" s="412" t="s">
        <v>476</v>
      </c>
      <c r="C955" s="413" t="s">
        <v>3144</v>
      </c>
      <c r="D955" s="413" t="s">
        <v>2115</v>
      </c>
      <c r="E955" s="366" t="s">
        <v>2022</v>
      </c>
      <c r="F955" s="366" t="s">
        <v>2021</v>
      </c>
      <c r="G955" s="453" t="s">
        <v>223</v>
      </c>
      <c r="H955" s="454" t="s">
        <v>3571</v>
      </c>
      <c r="I955" s="414" t="s">
        <v>1483</v>
      </c>
      <c r="J955" s="364" t="s">
        <v>3523</v>
      </c>
      <c r="K955" s="365" t="s">
        <v>3525</v>
      </c>
      <c r="L955" s="398" t="s">
        <v>626</v>
      </c>
      <c r="N955" s="464">
        <f>[1]pdc2019!$N955</f>
        <v>99221.31</v>
      </c>
      <c r="O955" s="464">
        <f>[1]pdc2019!$O955</f>
        <v>52500</v>
      </c>
      <c r="P955" s="464">
        <f>[1]pdc2019!$P955</f>
        <v>93442.64</v>
      </c>
      <c r="Q955" s="464">
        <f>[1]pdc2019!$V955</f>
        <v>62500</v>
      </c>
      <c r="R955" s="464">
        <f>[1]pdc2019!$AB955</f>
        <v>52500</v>
      </c>
      <c r="S955" s="464">
        <f>[1]pdc2019!$AE955</f>
        <v>52500</v>
      </c>
      <c r="T955" s="507">
        <f t="shared" si="80"/>
        <v>-36721.31</v>
      </c>
      <c r="U955" s="505">
        <f t="shared" si="81"/>
        <v>-0.37009499269864504</v>
      </c>
      <c r="V955" s="507">
        <f t="shared" si="84"/>
        <v>10000</v>
      </c>
      <c r="W955" s="505">
        <f t="shared" si="85"/>
        <v>0.19047619047619047</v>
      </c>
      <c r="X955" s="507">
        <f t="shared" si="82"/>
        <v>-30942.639999999999</v>
      </c>
      <c r="Y955" s="505">
        <f t="shared" si="83"/>
        <v>-0.33114047291472071</v>
      </c>
      <c r="AA955" s="508"/>
      <c r="AB955" s="508"/>
      <c r="AC955" s="508"/>
      <c r="AD955" s="508"/>
      <c r="AE955" s="508"/>
      <c r="AF955" s="508"/>
      <c r="AG955" s="508"/>
      <c r="AH955" s="508"/>
      <c r="AI955" s="508"/>
      <c r="AJ955" s="508"/>
      <c r="AK955" s="508"/>
    </row>
    <row r="956" spans="1:37" ht="21">
      <c r="A956" s="404" t="s">
        <v>2023</v>
      </c>
      <c r="B956" s="405" t="s">
        <v>476</v>
      </c>
      <c r="C956" s="406" t="s">
        <v>3145</v>
      </c>
      <c r="D956" s="406" t="s">
        <v>3140</v>
      </c>
      <c r="E956" s="362" t="s">
        <v>2024</v>
      </c>
      <c r="F956" s="362" t="s">
        <v>1255</v>
      </c>
      <c r="G956" s="363"/>
      <c r="H956" s="363"/>
      <c r="I956" s="414"/>
      <c r="J956" s="364"/>
      <c r="K956" s="365"/>
      <c r="N956" s="464">
        <f>[1]pdc2019!$N956</f>
        <v>0</v>
      </c>
      <c r="O956" s="464">
        <f>[1]pdc2019!$O956</f>
        <v>0</v>
      </c>
      <c r="P956" s="464">
        <f>[1]pdc2019!$P956</f>
        <v>0</v>
      </c>
      <c r="Q956" s="464">
        <f>[1]pdc2019!$V956</f>
        <v>0</v>
      </c>
      <c r="R956" s="464">
        <f>[1]pdc2019!$AB956</f>
        <v>0</v>
      </c>
      <c r="S956" s="464">
        <f>[1]pdc2019!$AE956</f>
        <v>0</v>
      </c>
      <c r="T956" s="507">
        <f t="shared" si="80"/>
        <v>0</v>
      </c>
      <c r="U956" s="505" t="str">
        <f t="shared" si="81"/>
        <v/>
      </c>
      <c r="V956" s="507">
        <f t="shared" si="84"/>
        <v>0</v>
      </c>
      <c r="W956" s="505" t="str">
        <f t="shared" si="85"/>
        <v/>
      </c>
      <c r="X956" s="507">
        <f t="shared" si="82"/>
        <v>0</v>
      </c>
      <c r="Y956" s="505" t="str">
        <f t="shared" si="83"/>
        <v/>
      </c>
      <c r="AA956" s="508"/>
      <c r="AB956" s="508"/>
      <c r="AC956" s="508"/>
      <c r="AD956" s="508"/>
      <c r="AE956" s="508"/>
      <c r="AF956" s="508"/>
      <c r="AG956" s="508"/>
      <c r="AH956" s="508"/>
      <c r="AI956" s="508"/>
      <c r="AJ956" s="508"/>
      <c r="AK956" s="508"/>
    </row>
    <row r="957" spans="1:37" ht="31.5">
      <c r="A957" s="381" t="s">
        <v>2027</v>
      </c>
      <c r="B957" s="412" t="s">
        <v>476</v>
      </c>
      <c r="C957" s="413" t="s">
        <v>3145</v>
      </c>
      <c r="D957" s="413" t="s">
        <v>3148</v>
      </c>
      <c r="E957" s="366" t="s">
        <v>5489</v>
      </c>
      <c r="F957" s="366" t="s">
        <v>5291</v>
      </c>
      <c r="G957" s="363" t="s">
        <v>1591</v>
      </c>
      <c r="H957" s="363" t="s">
        <v>5075</v>
      </c>
      <c r="I957" s="414" t="s">
        <v>3259</v>
      </c>
      <c r="J957" s="364" t="s">
        <v>3260</v>
      </c>
      <c r="K957" s="365" t="s">
        <v>3508</v>
      </c>
      <c r="L957" s="398" t="s">
        <v>626</v>
      </c>
      <c r="N957" s="464">
        <f>[1]pdc2019!$N957</f>
        <v>0</v>
      </c>
      <c r="O957" s="464">
        <f>[1]pdc2019!$O957</f>
        <v>0</v>
      </c>
      <c r="P957" s="464">
        <f>[1]pdc2019!$P957</f>
        <v>0</v>
      </c>
      <c r="Q957" s="464">
        <f>[1]pdc2019!$V957</f>
        <v>0</v>
      </c>
      <c r="R957" s="464">
        <f>[1]pdc2019!$AB957</f>
        <v>0</v>
      </c>
      <c r="S957" s="464">
        <f>[1]pdc2019!$AE957</f>
        <v>0</v>
      </c>
      <c r="T957" s="507">
        <f t="shared" si="80"/>
        <v>0</v>
      </c>
      <c r="U957" s="505" t="str">
        <f t="shared" si="81"/>
        <v/>
      </c>
      <c r="V957" s="507">
        <f t="shared" si="84"/>
        <v>0</v>
      </c>
      <c r="W957" s="505" t="str">
        <f t="shared" si="85"/>
        <v/>
      </c>
      <c r="X957" s="507">
        <f t="shared" si="82"/>
        <v>0</v>
      </c>
      <c r="Y957" s="505" t="str">
        <f t="shared" si="83"/>
        <v/>
      </c>
      <c r="AA957" s="508"/>
      <c r="AB957" s="508"/>
      <c r="AC957" s="508"/>
      <c r="AD957" s="508"/>
      <c r="AE957" s="508"/>
      <c r="AF957" s="508"/>
      <c r="AG957" s="508"/>
      <c r="AH957" s="508"/>
      <c r="AI957" s="508"/>
      <c r="AJ957" s="508"/>
      <c r="AK957" s="508"/>
    </row>
    <row r="958" spans="1:37" ht="21">
      <c r="A958" s="381" t="s">
        <v>2028</v>
      </c>
      <c r="B958" s="412" t="s">
        <v>476</v>
      </c>
      <c r="C958" s="413" t="s">
        <v>3145</v>
      </c>
      <c r="D958" s="413" t="s">
        <v>1383</v>
      </c>
      <c r="E958" s="366" t="s">
        <v>5490</v>
      </c>
      <c r="F958" s="366" t="s">
        <v>5292</v>
      </c>
      <c r="G958" s="363" t="s">
        <v>219</v>
      </c>
      <c r="H958" s="363" t="s">
        <v>3572</v>
      </c>
      <c r="I958" s="414" t="s">
        <v>2026</v>
      </c>
      <c r="J958" s="364" t="s">
        <v>3523</v>
      </c>
      <c r="K958" s="365" t="s">
        <v>3525</v>
      </c>
      <c r="L958" s="398" t="s">
        <v>626</v>
      </c>
      <c r="N958" s="464">
        <f>[1]pdc2019!$N958</f>
        <v>0</v>
      </c>
      <c r="O958" s="464">
        <f>[1]pdc2019!$O958</f>
        <v>0</v>
      </c>
      <c r="P958" s="464">
        <f>[1]pdc2019!$P958</f>
        <v>0</v>
      </c>
      <c r="Q958" s="464">
        <f>[1]pdc2019!$V958</f>
        <v>0</v>
      </c>
      <c r="R958" s="464">
        <f>[1]pdc2019!$AB958</f>
        <v>0</v>
      </c>
      <c r="S958" s="464">
        <f>[1]pdc2019!$AE958</f>
        <v>0</v>
      </c>
      <c r="T958" s="507">
        <f t="shared" si="80"/>
        <v>0</v>
      </c>
      <c r="U958" s="505" t="str">
        <f t="shared" si="81"/>
        <v/>
      </c>
      <c r="V958" s="507">
        <f t="shared" si="84"/>
        <v>0</v>
      </c>
      <c r="W958" s="505" t="str">
        <f t="shared" si="85"/>
        <v/>
      </c>
      <c r="X958" s="507">
        <f t="shared" si="82"/>
        <v>0</v>
      </c>
      <c r="Y958" s="505" t="str">
        <f t="shared" si="83"/>
        <v/>
      </c>
      <c r="AA958" s="508"/>
      <c r="AB958" s="508"/>
      <c r="AC958" s="508"/>
      <c r="AD958" s="508"/>
      <c r="AE958" s="508"/>
      <c r="AF958" s="508"/>
      <c r="AG958" s="508"/>
      <c r="AH958" s="508"/>
      <c r="AI958" s="508"/>
      <c r="AJ958" s="508"/>
      <c r="AK958" s="508"/>
    </row>
    <row r="959" spans="1:37" ht="31.5">
      <c r="A959" s="381" t="s">
        <v>2029</v>
      </c>
      <c r="B959" s="412" t="s">
        <v>476</v>
      </c>
      <c r="C959" s="413" t="s">
        <v>3145</v>
      </c>
      <c r="D959" s="413" t="s">
        <v>2115</v>
      </c>
      <c r="E959" s="366" t="s">
        <v>2030</v>
      </c>
      <c r="F959" s="366" t="s">
        <v>5293</v>
      </c>
      <c r="G959" s="363" t="s">
        <v>342</v>
      </c>
      <c r="H959" s="363" t="s">
        <v>1500</v>
      </c>
      <c r="I959" s="414" t="s">
        <v>2761</v>
      </c>
      <c r="J959" s="364" t="s">
        <v>2762</v>
      </c>
      <c r="K959" s="365" t="s">
        <v>3512</v>
      </c>
      <c r="L959" s="398" t="s">
        <v>626</v>
      </c>
      <c r="N959" s="464">
        <f>[1]pdc2019!$N959</f>
        <v>30932.62</v>
      </c>
      <c r="O959" s="464">
        <f>[1]pdc2019!$O959</f>
        <v>32000</v>
      </c>
      <c r="P959" s="464">
        <f>[1]pdc2019!$P959</f>
        <v>37845.746666666666</v>
      </c>
      <c r="Q959" s="464">
        <f>[1]pdc2019!$V959</f>
        <v>32500</v>
      </c>
      <c r="R959" s="464">
        <f>[1]pdc2019!$AB959</f>
        <v>33000</v>
      </c>
      <c r="S959" s="464">
        <f>[1]pdc2019!$AE959</f>
        <v>33000</v>
      </c>
      <c r="T959" s="507">
        <f t="shared" si="80"/>
        <v>1567.380000000001</v>
      </c>
      <c r="U959" s="505">
        <f t="shared" si="81"/>
        <v>5.0670780554637827E-2</v>
      </c>
      <c r="V959" s="507">
        <f t="shared" si="84"/>
        <v>500</v>
      </c>
      <c r="W959" s="505">
        <f t="shared" si="85"/>
        <v>1.5625E-2</v>
      </c>
      <c r="X959" s="507">
        <f t="shared" si="82"/>
        <v>-5345.746666666666</v>
      </c>
      <c r="Y959" s="505">
        <f t="shared" si="83"/>
        <v>-0.14125092348554535</v>
      </c>
      <c r="AA959" s="508"/>
      <c r="AB959" s="508"/>
      <c r="AC959" s="508"/>
      <c r="AD959" s="508"/>
      <c r="AE959" s="508"/>
      <c r="AF959" s="508"/>
      <c r="AG959" s="508"/>
      <c r="AH959" s="508"/>
      <c r="AI959" s="508"/>
      <c r="AJ959" s="508"/>
      <c r="AK959" s="508"/>
    </row>
    <row r="960" spans="1:37">
      <c r="A960" s="381" t="s">
        <v>2031</v>
      </c>
      <c r="B960" s="412" t="s">
        <v>476</v>
      </c>
      <c r="C960" s="413" t="s">
        <v>3145</v>
      </c>
      <c r="D960" s="413" t="s">
        <v>1366</v>
      </c>
      <c r="E960" s="366" t="s">
        <v>2032</v>
      </c>
      <c r="F960" s="366" t="s">
        <v>5294</v>
      </c>
      <c r="G960" s="363" t="s">
        <v>219</v>
      </c>
      <c r="H960" s="363" t="s">
        <v>3572</v>
      </c>
      <c r="I960" s="414" t="s">
        <v>2026</v>
      </c>
      <c r="J960" s="364" t="s">
        <v>3523</v>
      </c>
      <c r="K960" s="365" t="s">
        <v>3525</v>
      </c>
      <c r="L960" s="398" t="s">
        <v>626</v>
      </c>
      <c r="N960" s="464">
        <f>[1]pdc2019!$N960</f>
        <v>206.6</v>
      </c>
      <c r="O960" s="464">
        <f>[1]pdc2019!$O960</f>
        <v>550</v>
      </c>
      <c r="P960" s="464">
        <f>[1]pdc2019!$P960</f>
        <v>0</v>
      </c>
      <c r="Q960" s="464">
        <f>[1]pdc2019!$V960</f>
        <v>550</v>
      </c>
      <c r="R960" s="464">
        <f>[1]pdc2019!$AB960</f>
        <v>550</v>
      </c>
      <c r="S960" s="464">
        <f>[1]pdc2019!$AE960</f>
        <v>550</v>
      </c>
      <c r="T960" s="507">
        <f t="shared" si="80"/>
        <v>343.4</v>
      </c>
      <c r="U960" s="505">
        <f t="shared" si="81"/>
        <v>1.6621490803484995</v>
      </c>
      <c r="V960" s="507">
        <f t="shared" si="84"/>
        <v>0</v>
      </c>
      <c r="W960" s="505">
        <f t="shared" si="85"/>
        <v>0</v>
      </c>
      <c r="X960" s="507">
        <f t="shared" si="82"/>
        <v>550</v>
      </c>
      <c r="Y960" s="505" t="str">
        <f t="shared" si="83"/>
        <v/>
      </c>
      <c r="AA960" s="508"/>
      <c r="AB960" s="508"/>
      <c r="AC960" s="508"/>
      <c r="AD960" s="508"/>
      <c r="AE960" s="508"/>
      <c r="AF960" s="508"/>
      <c r="AG960" s="508"/>
      <c r="AH960" s="508"/>
      <c r="AI960" s="508"/>
      <c r="AJ960" s="508"/>
      <c r="AK960" s="508"/>
    </row>
    <row r="961" spans="1:37" ht="21">
      <c r="A961" s="404" t="s">
        <v>2033</v>
      </c>
      <c r="B961" s="405" t="s">
        <v>476</v>
      </c>
      <c r="C961" s="406" t="s">
        <v>3146</v>
      </c>
      <c r="D961" s="406" t="s">
        <v>3140</v>
      </c>
      <c r="E961" s="362" t="s">
        <v>2035</v>
      </c>
      <c r="F961" s="362" t="s">
        <v>2034</v>
      </c>
      <c r="G961" s="363"/>
      <c r="H961" s="363"/>
      <c r="I961" s="414"/>
      <c r="J961" s="364"/>
      <c r="K961" s="365"/>
      <c r="N961" s="464">
        <f>[1]pdc2019!$N961</f>
        <v>0</v>
      </c>
      <c r="O961" s="464">
        <f>[1]pdc2019!$O961</f>
        <v>0</v>
      </c>
      <c r="P961" s="464">
        <f>[1]pdc2019!$P961</f>
        <v>0</v>
      </c>
      <c r="Q961" s="464">
        <f>[1]pdc2019!$V961</f>
        <v>0</v>
      </c>
      <c r="R961" s="464">
        <f>[1]pdc2019!$AB961</f>
        <v>0</v>
      </c>
      <c r="S961" s="464">
        <f>[1]pdc2019!$AE961</f>
        <v>0</v>
      </c>
      <c r="T961" s="507">
        <f t="shared" si="80"/>
        <v>0</v>
      </c>
      <c r="U961" s="505" t="str">
        <f t="shared" si="81"/>
        <v/>
      </c>
      <c r="V961" s="507">
        <f t="shared" si="84"/>
        <v>0</v>
      </c>
      <c r="W961" s="505" t="str">
        <f t="shared" si="85"/>
        <v/>
      </c>
      <c r="X961" s="507">
        <f t="shared" si="82"/>
        <v>0</v>
      </c>
      <c r="Y961" s="505" t="str">
        <f t="shared" si="83"/>
        <v/>
      </c>
      <c r="AA961" s="508"/>
      <c r="AB961" s="508"/>
      <c r="AC961" s="508"/>
      <c r="AD961" s="508"/>
      <c r="AE961" s="508"/>
      <c r="AF961" s="508"/>
      <c r="AG961" s="508"/>
      <c r="AH961" s="508"/>
      <c r="AI961" s="508"/>
      <c r="AJ961" s="508"/>
      <c r="AK961" s="508"/>
    </row>
    <row r="962" spans="1:37" ht="31.5">
      <c r="A962" s="381" t="s">
        <v>2036</v>
      </c>
      <c r="B962" s="412" t="s">
        <v>476</v>
      </c>
      <c r="C962" s="413" t="s">
        <v>3146</v>
      </c>
      <c r="D962" s="413" t="s">
        <v>3138</v>
      </c>
      <c r="E962" s="366" t="s">
        <v>4498</v>
      </c>
      <c r="F962" s="366" t="s">
        <v>5295</v>
      </c>
      <c r="G962" s="363" t="s">
        <v>342</v>
      </c>
      <c r="H962" s="363" t="s">
        <v>1500</v>
      </c>
      <c r="I962" s="414" t="s">
        <v>2761</v>
      </c>
      <c r="J962" s="364" t="s">
        <v>2762</v>
      </c>
      <c r="K962" s="365" t="s">
        <v>3512</v>
      </c>
      <c r="L962" s="398" t="s">
        <v>626</v>
      </c>
      <c r="N962" s="464">
        <f>[1]pdc2019!$N962</f>
        <v>2957040.78</v>
      </c>
      <c r="O962" s="464">
        <f>[1]pdc2019!$O962</f>
        <v>3600000</v>
      </c>
      <c r="P962" s="464">
        <f>[1]pdc2019!$P962</f>
        <v>3200000</v>
      </c>
      <c r="Q962" s="464">
        <f>[1]pdc2019!$V962</f>
        <v>3300000</v>
      </c>
      <c r="R962" s="464">
        <f>[1]pdc2019!$AB962</f>
        <v>3300000</v>
      </c>
      <c r="S962" s="464">
        <f>[1]pdc2019!$AE962</f>
        <v>3300000</v>
      </c>
      <c r="T962" s="507">
        <f t="shared" si="80"/>
        <v>342959.2200000002</v>
      </c>
      <c r="U962" s="505">
        <f t="shared" si="81"/>
        <v>0.11598055134024909</v>
      </c>
      <c r="V962" s="507">
        <f t="shared" si="84"/>
        <v>-300000</v>
      </c>
      <c r="W962" s="505">
        <f t="shared" si="85"/>
        <v>-8.3333333333333329E-2</v>
      </c>
      <c r="X962" s="507">
        <f t="shared" si="82"/>
        <v>100000</v>
      </c>
      <c r="Y962" s="505">
        <f t="shared" si="83"/>
        <v>3.125E-2</v>
      </c>
      <c r="AA962" s="508"/>
      <c r="AB962" s="508"/>
      <c r="AC962" s="508"/>
      <c r="AD962" s="508"/>
      <c r="AE962" s="508"/>
      <c r="AF962" s="508"/>
      <c r="AG962" s="508"/>
      <c r="AH962" s="508"/>
      <c r="AI962" s="508"/>
      <c r="AJ962" s="508"/>
      <c r="AK962" s="508"/>
    </row>
    <row r="963" spans="1:37" ht="31.5">
      <c r="A963" s="381" t="s">
        <v>2037</v>
      </c>
      <c r="B963" s="412" t="s">
        <v>476</v>
      </c>
      <c r="C963" s="413" t="s">
        <v>3146</v>
      </c>
      <c r="D963" s="413" t="s">
        <v>3148</v>
      </c>
      <c r="E963" s="366" t="s">
        <v>4499</v>
      </c>
      <c r="F963" s="366" t="s">
        <v>5296</v>
      </c>
      <c r="G963" s="363" t="s">
        <v>342</v>
      </c>
      <c r="H963" s="363" t="s">
        <v>1500</v>
      </c>
      <c r="I963" s="414" t="s">
        <v>2761</v>
      </c>
      <c r="J963" s="364" t="s">
        <v>2762</v>
      </c>
      <c r="K963" s="365" t="s">
        <v>3512</v>
      </c>
      <c r="L963" s="398" t="s">
        <v>626</v>
      </c>
      <c r="N963" s="464">
        <f>[1]pdc2019!$N963</f>
        <v>4724972.6500000004</v>
      </c>
      <c r="O963" s="464">
        <f>[1]pdc2019!$O963</f>
        <v>2050000</v>
      </c>
      <c r="P963" s="464">
        <f>[1]pdc2019!$P963</f>
        <v>4850000</v>
      </c>
      <c r="Q963" s="464">
        <f>[1]pdc2019!$V963</f>
        <v>5000000</v>
      </c>
      <c r="R963" s="464">
        <f>[1]pdc2019!$AB963</f>
        <v>5000000</v>
      </c>
      <c r="S963" s="464">
        <f>[1]pdc2019!$AE963</f>
        <v>5000000</v>
      </c>
      <c r="T963" s="507">
        <f t="shared" si="80"/>
        <v>275027.34999999963</v>
      </c>
      <c r="U963" s="505">
        <f t="shared" si="81"/>
        <v>5.8207183484966757E-2</v>
      </c>
      <c r="V963" s="507">
        <f t="shared" si="84"/>
        <v>2950000</v>
      </c>
      <c r="W963" s="505">
        <f t="shared" si="85"/>
        <v>1.4390243902439024</v>
      </c>
      <c r="X963" s="507">
        <f t="shared" si="82"/>
        <v>150000</v>
      </c>
      <c r="Y963" s="505">
        <f t="shared" si="83"/>
        <v>3.0927835051546393E-2</v>
      </c>
      <c r="AA963" s="508"/>
      <c r="AB963" s="508"/>
      <c r="AC963" s="508"/>
      <c r="AD963" s="508"/>
      <c r="AE963" s="508"/>
      <c r="AF963" s="508"/>
      <c r="AG963" s="508"/>
      <c r="AH963" s="508"/>
      <c r="AI963" s="508"/>
      <c r="AJ963" s="508"/>
      <c r="AK963" s="508"/>
    </row>
    <row r="964" spans="1:37" ht="31.5">
      <c r="A964" s="381" t="s">
        <v>2038</v>
      </c>
      <c r="B964" s="412" t="s">
        <v>476</v>
      </c>
      <c r="C964" s="413" t="s">
        <v>3146</v>
      </c>
      <c r="D964" s="413" t="s">
        <v>2607</v>
      </c>
      <c r="E964" s="366" t="s">
        <v>4500</v>
      </c>
      <c r="F964" s="366" t="s">
        <v>4501</v>
      </c>
      <c r="G964" s="363" t="s">
        <v>342</v>
      </c>
      <c r="H964" s="363" t="s">
        <v>1500</v>
      </c>
      <c r="I964" s="414" t="s">
        <v>2761</v>
      </c>
      <c r="J964" s="364" t="s">
        <v>2762</v>
      </c>
      <c r="K964" s="365" t="s">
        <v>3512</v>
      </c>
      <c r="L964" s="398" t="s">
        <v>626</v>
      </c>
      <c r="N964" s="464">
        <f>[1]pdc2019!$N964</f>
        <v>3284686.7399999998</v>
      </c>
      <c r="O964" s="464">
        <f>[1]pdc2019!$O964</f>
        <v>3468000</v>
      </c>
      <c r="P964" s="464">
        <f>[1]pdc2019!$P964</f>
        <v>3100000</v>
      </c>
      <c r="Q964" s="464">
        <f>[1]pdc2019!$V964</f>
        <v>3300000</v>
      </c>
      <c r="R964" s="464">
        <f>[1]pdc2019!$AB964</f>
        <v>3300000</v>
      </c>
      <c r="S964" s="464">
        <f>[1]pdc2019!$AE964</f>
        <v>3300000</v>
      </c>
      <c r="T964" s="507">
        <f t="shared" si="80"/>
        <v>15313.260000000242</v>
      </c>
      <c r="U964" s="505">
        <f t="shared" si="81"/>
        <v>4.6620153494455439E-3</v>
      </c>
      <c r="V964" s="507">
        <f t="shared" si="84"/>
        <v>-168000</v>
      </c>
      <c r="W964" s="505">
        <f t="shared" si="85"/>
        <v>-4.8442906574394463E-2</v>
      </c>
      <c r="X964" s="507">
        <f t="shared" si="82"/>
        <v>200000</v>
      </c>
      <c r="Y964" s="505">
        <f t="shared" si="83"/>
        <v>6.4516129032258063E-2</v>
      </c>
      <c r="AA964" s="508"/>
      <c r="AB964" s="508"/>
      <c r="AC964" s="508"/>
      <c r="AD964" s="508"/>
      <c r="AE964" s="508"/>
      <c r="AF964" s="508"/>
      <c r="AG964" s="508"/>
      <c r="AH964" s="508"/>
      <c r="AI964" s="508"/>
      <c r="AJ964" s="508"/>
      <c r="AK964" s="508"/>
    </row>
    <row r="965" spans="1:37" ht="21">
      <c r="A965" s="381" t="s">
        <v>2039</v>
      </c>
      <c r="B965" s="412" t="s">
        <v>476</v>
      </c>
      <c r="C965" s="413" t="s">
        <v>3146</v>
      </c>
      <c r="D965" s="413" t="s">
        <v>1390</v>
      </c>
      <c r="E965" s="366" t="s">
        <v>2041</v>
      </c>
      <c r="F965" s="366" t="s">
        <v>2040</v>
      </c>
      <c r="G965" s="363" t="s">
        <v>219</v>
      </c>
      <c r="H965" s="363" t="s">
        <v>3572</v>
      </c>
      <c r="I965" s="414" t="s">
        <v>2026</v>
      </c>
      <c r="J965" s="364" t="s">
        <v>3523</v>
      </c>
      <c r="K965" s="365" t="s">
        <v>3525</v>
      </c>
      <c r="L965" s="398" t="s">
        <v>626</v>
      </c>
      <c r="N965" s="464">
        <f>[1]pdc2019!$N965</f>
        <v>49330.14</v>
      </c>
      <c r="O965" s="464">
        <f>[1]pdc2019!$O965</f>
        <v>55000</v>
      </c>
      <c r="P965" s="464">
        <f>[1]pdc2019!$P965</f>
        <v>12000</v>
      </c>
      <c r="Q965" s="464">
        <f>[1]pdc2019!$V965</f>
        <v>12000</v>
      </c>
      <c r="R965" s="464">
        <f>[1]pdc2019!$AB965</f>
        <v>12000</v>
      </c>
      <c r="S965" s="464">
        <f>[1]pdc2019!$AE965</f>
        <v>12000</v>
      </c>
      <c r="T965" s="507">
        <f t="shared" si="80"/>
        <v>-37330.14</v>
      </c>
      <c r="U965" s="505">
        <f t="shared" si="81"/>
        <v>-0.75674101066812294</v>
      </c>
      <c r="V965" s="507">
        <f t="shared" si="84"/>
        <v>-43000</v>
      </c>
      <c r="W965" s="505">
        <f t="shared" si="85"/>
        <v>-0.78181818181818186</v>
      </c>
      <c r="X965" s="507">
        <f t="shared" si="82"/>
        <v>0</v>
      </c>
      <c r="Y965" s="505">
        <f t="shared" si="83"/>
        <v>0</v>
      </c>
      <c r="AA965" s="508"/>
      <c r="AB965" s="508"/>
      <c r="AC965" s="508"/>
      <c r="AD965" s="508"/>
      <c r="AE965" s="508"/>
      <c r="AF965" s="508"/>
      <c r="AG965" s="508"/>
      <c r="AH965" s="508"/>
      <c r="AI965" s="508"/>
      <c r="AJ965" s="508"/>
      <c r="AK965" s="508"/>
    </row>
    <row r="966" spans="1:37">
      <c r="A966" s="381" t="s">
        <v>2042</v>
      </c>
      <c r="B966" s="412" t="s">
        <v>476</v>
      </c>
      <c r="C966" s="413" t="s">
        <v>3146</v>
      </c>
      <c r="D966" s="413" t="s">
        <v>1391</v>
      </c>
      <c r="E966" s="366" t="s">
        <v>2044</v>
      </c>
      <c r="F966" s="366" t="s">
        <v>2043</v>
      </c>
      <c r="G966" s="363" t="s">
        <v>219</v>
      </c>
      <c r="H966" s="363" t="s">
        <v>3572</v>
      </c>
      <c r="I966" s="414" t="s">
        <v>2026</v>
      </c>
      <c r="J966" s="364" t="s">
        <v>3523</v>
      </c>
      <c r="K966" s="365" t="s">
        <v>3525</v>
      </c>
      <c r="L966" s="398" t="s">
        <v>626</v>
      </c>
      <c r="N966" s="464">
        <f>[1]pdc2019!$N966</f>
        <v>0</v>
      </c>
      <c r="O966" s="464">
        <f>[1]pdc2019!$O966</f>
        <v>0</v>
      </c>
      <c r="P966" s="464">
        <f>[1]pdc2019!$P966</f>
        <v>0</v>
      </c>
      <c r="Q966" s="464">
        <f>[1]pdc2019!$V966</f>
        <v>0</v>
      </c>
      <c r="R966" s="464">
        <f>[1]pdc2019!$AB966</f>
        <v>0</v>
      </c>
      <c r="S966" s="464">
        <f>[1]pdc2019!$AE966</f>
        <v>0</v>
      </c>
      <c r="T966" s="507">
        <f t="shared" si="80"/>
        <v>0</v>
      </c>
      <c r="U966" s="505" t="str">
        <f t="shared" si="81"/>
        <v/>
      </c>
      <c r="V966" s="507">
        <f t="shared" si="84"/>
        <v>0</v>
      </c>
      <c r="W966" s="505" t="str">
        <f t="shared" si="85"/>
        <v/>
      </c>
      <c r="X966" s="507">
        <f t="shared" si="82"/>
        <v>0</v>
      </c>
      <c r="Y966" s="505" t="str">
        <f t="shared" si="83"/>
        <v/>
      </c>
      <c r="AA966" s="508"/>
      <c r="AB966" s="508"/>
      <c r="AC966" s="508"/>
      <c r="AD966" s="508"/>
      <c r="AE966" s="508"/>
      <c r="AF966" s="508"/>
      <c r="AG966" s="508"/>
      <c r="AH966" s="508"/>
      <c r="AI966" s="508"/>
      <c r="AJ966" s="508"/>
      <c r="AK966" s="508"/>
    </row>
    <row r="967" spans="1:37">
      <c r="A967" s="381" t="s">
        <v>2045</v>
      </c>
      <c r="B967" s="412" t="s">
        <v>476</v>
      </c>
      <c r="C967" s="413" t="s">
        <v>3146</v>
      </c>
      <c r="D967" s="413" t="s">
        <v>2269</v>
      </c>
      <c r="E967" s="366" t="s">
        <v>2047</v>
      </c>
      <c r="F967" s="366" t="s">
        <v>2046</v>
      </c>
      <c r="G967" s="363" t="s">
        <v>219</v>
      </c>
      <c r="H967" s="363" t="s">
        <v>3572</v>
      </c>
      <c r="I967" s="414" t="s">
        <v>2026</v>
      </c>
      <c r="J967" s="364" t="s">
        <v>3523</v>
      </c>
      <c r="K967" s="365" t="s">
        <v>3525</v>
      </c>
      <c r="L967" s="398" t="s">
        <v>626</v>
      </c>
      <c r="N967" s="464">
        <f>[1]pdc2019!$N967</f>
        <v>791.86</v>
      </c>
      <c r="O967" s="464">
        <f>[1]pdc2019!$O967</f>
        <v>1000</v>
      </c>
      <c r="P967" s="464">
        <f>[1]pdc2019!$P967</f>
        <v>888.48</v>
      </c>
      <c r="Q967" s="464">
        <f>[1]pdc2019!$V967</f>
        <v>1000</v>
      </c>
      <c r="R967" s="464">
        <f>[1]pdc2019!$AB967</f>
        <v>1000</v>
      </c>
      <c r="S967" s="464">
        <f>[1]pdc2019!$AE967</f>
        <v>1000</v>
      </c>
      <c r="T967" s="507">
        <f t="shared" si="80"/>
        <v>208.14</v>
      </c>
      <c r="U967" s="505">
        <f t="shared" si="81"/>
        <v>0.26284949359735305</v>
      </c>
      <c r="V967" s="507">
        <f t="shared" si="84"/>
        <v>0</v>
      </c>
      <c r="W967" s="505">
        <f t="shared" si="85"/>
        <v>0</v>
      </c>
      <c r="X967" s="507">
        <f t="shared" si="82"/>
        <v>111.51999999999998</v>
      </c>
      <c r="Y967" s="505">
        <f t="shared" si="83"/>
        <v>0.12551773815955336</v>
      </c>
      <c r="AA967" s="508"/>
      <c r="AB967" s="508"/>
      <c r="AC967" s="508"/>
      <c r="AD967" s="508"/>
      <c r="AE967" s="508"/>
      <c r="AF967" s="508"/>
      <c r="AG967" s="508"/>
      <c r="AH967" s="508"/>
      <c r="AI967" s="508"/>
      <c r="AJ967" s="508"/>
      <c r="AK967" s="508"/>
    </row>
    <row r="968" spans="1:37" ht="21">
      <c r="A968" s="404" t="s">
        <v>2048</v>
      </c>
      <c r="B968" s="405" t="s">
        <v>476</v>
      </c>
      <c r="C968" s="406" t="s">
        <v>3149</v>
      </c>
      <c r="D968" s="406" t="s">
        <v>3140</v>
      </c>
      <c r="E968" s="362" t="s">
        <v>2050</v>
      </c>
      <c r="F968" s="362" t="s">
        <v>2049</v>
      </c>
      <c r="G968" s="363"/>
      <c r="H968" s="363"/>
      <c r="I968" s="414"/>
      <c r="J968" s="364"/>
      <c r="K968" s="365"/>
      <c r="N968" s="464">
        <f>[1]pdc2019!$N968</f>
        <v>0</v>
      </c>
      <c r="O968" s="464">
        <f>[1]pdc2019!$O968</f>
        <v>0</v>
      </c>
      <c r="P968" s="464">
        <f>[1]pdc2019!$P968</f>
        <v>0</v>
      </c>
      <c r="Q968" s="464">
        <f>[1]pdc2019!$V968</f>
        <v>0</v>
      </c>
      <c r="R968" s="464">
        <f>[1]pdc2019!$AB968</f>
        <v>0</v>
      </c>
      <c r="S968" s="464">
        <f>[1]pdc2019!$AE968</f>
        <v>0</v>
      </c>
      <c r="T968" s="507">
        <f t="shared" si="80"/>
        <v>0</v>
      </c>
      <c r="U968" s="505" t="str">
        <f t="shared" si="81"/>
        <v/>
      </c>
      <c r="V968" s="507">
        <f t="shared" si="84"/>
        <v>0</v>
      </c>
      <c r="W968" s="505" t="str">
        <f t="shared" si="85"/>
        <v/>
      </c>
      <c r="X968" s="507">
        <f t="shared" si="82"/>
        <v>0</v>
      </c>
      <c r="Y968" s="505" t="str">
        <f t="shared" si="83"/>
        <v/>
      </c>
      <c r="AA968" s="508"/>
      <c r="AB968" s="508"/>
      <c r="AC968" s="508"/>
      <c r="AD968" s="508"/>
      <c r="AE968" s="508"/>
      <c r="AF968" s="508"/>
      <c r="AG968" s="508"/>
      <c r="AH968" s="508"/>
      <c r="AI968" s="508"/>
      <c r="AJ968" s="508"/>
      <c r="AK968" s="508"/>
    </row>
    <row r="969" spans="1:37" ht="31.5">
      <c r="A969" s="381" t="s">
        <v>2051</v>
      </c>
      <c r="B969" s="412" t="s">
        <v>476</v>
      </c>
      <c r="C969" s="413" t="s">
        <v>3149</v>
      </c>
      <c r="D969" s="413" t="s">
        <v>3138</v>
      </c>
      <c r="E969" s="366" t="s">
        <v>3573</v>
      </c>
      <c r="F969" s="366" t="s">
        <v>3574</v>
      </c>
      <c r="G969" s="363" t="s">
        <v>342</v>
      </c>
      <c r="H969" s="363" t="s">
        <v>1500</v>
      </c>
      <c r="I969" s="414" t="s">
        <v>2761</v>
      </c>
      <c r="J969" s="364" t="s">
        <v>2762</v>
      </c>
      <c r="K969" s="365" t="s">
        <v>3512</v>
      </c>
      <c r="L969" s="398" t="s">
        <v>626</v>
      </c>
      <c r="N969" s="464">
        <f>[1]pdc2019!$N969</f>
        <v>179640.41</v>
      </c>
      <c r="O969" s="464">
        <f>[1]pdc2019!$O969</f>
        <v>315000</v>
      </c>
      <c r="P969" s="464">
        <f>[1]pdc2019!$P969</f>
        <v>180000</v>
      </c>
      <c r="Q969" s="464">
        <f>[1]pdc2019!$V969</f>
        <v>180000</v>
      </c>
      <c r="R969" s="464">
        <f>[1]pdc2019!$AB969</f>
        <v>180000</v>
      </c>
      <c r="S969" s="464">
        <f>[1]pdc2019!$AE969</f>
        <v>180000</v>
      </c>
      <c r="T969" s="507">
        <f t="shared" si="80"/>
        <v>359.58999999999651</v>
      </c>
      <c r="U969" s="505">
        <f t="shared" si="81"/>
        <v>2.0017211049562652E-3</v>
      </c>
      <c r="V969" s="507">
        <f t="shared" si="84"/>
        <v>-135000</v>
      </c>
      <c r="W969" s="505">
        <f t="shared" si="85"/>
        <v>-0.42857142857142855</v>
      </c>
      <c r="X969" s="507">
        <f t="shared" si="82"/>
        <v>0</v>
      </c>
      <c r="Y969" s="505">
        <f t="shared" si="83"/>
        <v>0</v>
      </c>
      <c r="AA969" s="508"/>
      <c r="AB969" s="508"/>
      <c r="AC969" s="508"/>
      <c r="AD969" s="508"/>
      <c r="AE969" s="508"/>
      <c r="AF969" s="508"/>
      <c r="AG969" s="508"/>
      <c r="AH969" s="508"/>
      <c r="AI969" s="508"/>
      <c r="AJ969" s="508"/>
      <c r="AK969" s="508"/>
    </row>
    <row r="970" spans="1:37" ht="31.5">
      <c r="A970" s="381" t="s">
        <v>3575</v>
      </c>
      <c r="B970" s="412" t="s">
        <v>476</v>
      </c>
      <c r="C970" s="413" t="s">
        <v>3149</v>
      </c>
      <c r="D970" s="413" t="s">
        <v>2116</v>
      </c>
      <c r="E970" s="366" t="s">
        <v>3576</v>
      </c>
      <c r="F970" s="366" t="s">
        <v>3577</v>
      </c>
      <c r="G970" s="363" t="s">
        <v>788</v>
      </c>
      <c r="H970" s="363" t="s">
        <v>2757</v>
      </c>
      <c r="I970" s="414" t="s">
        <v>2758</v>
      </c>
      <c r="J970" s="364" t="s">
        <v>2762</v>
      </c>
      <c r="K970" s="365" t="s">
        <v>3512</v>
      </c>
      <c r="L970" s="398" t="s">
        <v>626</v>
      </c>
      <c r="N970" s="464">
        <f>[1]pdc2019!$N970</f>
        <v>0</v>
      </c>
      <c r="O970" s="464">
        <f>[1]pdc2019!$O970</f>
        <v>0</v>
      </c>
      <c r="P970" s="464">
        <f>[1]pdc2019!$P970</f>
        <v>0</v>
      </c>
      <c r="Q970" s="464">
        <f>[1]pdc2019!$V970</f>
        <v>0</v>
      </c>
      <c r="R970" s="464">
        <f>[1]pdc2019!$AB970</f>
        <v>0</v>
      </c>
      <c r="S970" s="464">
        <f>[1]pdc2019!$AE970</f>
        <v>0</v>
      </c>
      <c r="T970" s="507">
        <f t="shared" si="80"/>
        <v>0</v>
      </c>
      <c r="U970" s="505" t="str">
        <f t="shared" si="81"/>
        <v/>
      </c>
      <c r="V970" s="507">
        <f t="shared" si="84"/>
        <v>0</v>
      </c>
      <c r="W970" s="505" t="str">
        <f t="shared" si="85"/>
        <v/>
      </c>
      <c r="X970" s="507">
        <f t="shared" si="82"/>
        <v>0</v>
      </c>
      <c r="Y970" s="505" t="str">
        <f t="shared" si="83"/>
        <v/>
      </c>
      <c r="AA970" s="508"/>
      <c r="AB970" s="508"/>
      <c r="AC970" s="508"/>
      <c r="AD970" s="508"/>
      <c r="AE970" s="508"/>
      <c r="AF970" s="508"/>
      <c r="AG970" s="508"/>
      <c r="AH970" s="508"/>
      <c r="AI970" s="508"/>
      <c r="AJ970" s="508"/>
      <c r="AK970" s="508"/>
    </row>
    <row r="971" spans="1:37" ht="31.5">
      <c r="A971" s="381" t="s">
        <v>2079</v>
      </c>
      <c r="B971" s="412" t="s">
        <v>476</v>
      </c>
      <c r="C971" s="413" t="s">
        <v>3149</v>
      </c>
      <c r="D971" s="413" t="s">
        <v>3148</v>
      </c>
      <c r="E971" s="366" t="s">
        <v>3578</v>
      </c>
      <c r="F971" s="366" t="s">
        <v>2897</v>
      </c>
      <c r="G971" s="363" t="s">
        <v>342</v>
      </c>
      <c r="H971" s="363" t="s">
        <v>1500</v>
      </c>
      <c r="I971" s="414" t="s">
        <v>2761</v>
      </c>
      <c r="J971" s="364" t="s">
        <v>2762</v>
      </c>
      <c r="K971" s="365" t="s">
        <v>3512</v>
      </c>
      <c r="L971" s="398" t="s">
        <v>626</v>
      </c>
      <c r="N971" s="464">
        <f>[1]pdc2019!$N971</f>
        <v>252574.42999999996</v>
      </c>
      <c r="O971" s="464">
        <f>[1]pdc2019!$O971</f>
        <v>300000</v>
      </c>
      <c r="P971" s="464">
        <f>[1]pdc2019!$P971</f>
        <v>300000</v>
      </c>
      <c r="Q971" s="464">
        <f>[1]pdc2019!$V971</f>
        <v>250000</v>
      </c>
      <c r="R971" s="464">
        <f>[1]pdc2019!$AB971</f>
        <v>250000</v>
      </c>
      <c r="S971" s="464">
        <f>[1]pdc2019!$AE971</f>
        <v>250000</v>
      </c>
      <c r="T971" s="507">
        <f t="shared" si="80"/>
        <v>-2574.4299999999639</v>
      </c>
      <c r="U971" s="505">
        <f t="shared" si="81"/>
        <v>-1.0192757833799582E-2</v>
      </c>
      <c r="V971" s="507">
        <f t="shared" si="84"/>
        <v>-50000</v>
      </c>
      <c r="W971" s="505">
        <f t="shared" si="85"/>
        <v>-0.16666666666666666</v>
      </c>
      <c r="X971" s="507">
        <f t="shared" si="82"/>
        <v>-50000</v>
      </c>
      <c r="Y971" s="505">
        <f t="shared" si="83"/>
        <v>-0.16666666666666666</v>
      </c>
      <c r="AA971" s="508"/>
      <c r="AB971" s="508"/>
      <c r="AC971" s="508"/>
      <c r="AD971" s="508"/>
      <c r="AE971" s="508"/>
      <c r="AF971" s="508"/>
      <c r="AG971" s="508"/>
      <c r="AH971" s="508"/>
      <c r="AI971" s="508"/>
      <c r="AJ971" s="508"/>
      <c r="AK971" s="508"/>
    </row>
    <row r="972" spans="1:37" ht="31.5">
      <c r="A972" s="381" t="s">
        <v>2898</v>
      </c>
      <c r="B972" s="412" t="s">
        <v>476</v>
      </c>
      <c r="C972" s="413" t="s">
        <v>3149</v>
      </c>
      <c r="D972" s="413" t="s">
        <v>1387</v>
      </c>
      <c r="E972" s="366" t="s">
        <v>2899</v>
      </c>
      <c r="F972" s="366" t="s">
        <v>2900</v>
      </c>
      <c r="G972" s="363" t="s">
        <v>788</v>
      </c>
      <c r="H972" s="363" t="s">
        <v>2757</v>
      </c>
      <c r="I972" s="414" t="s">
        <v>2758</v>
      </c>
      <c r="J972" s="364" t="s">
        <v>2762</v>
      </c>
      <c r="K972" s="365" t="s">
        <v>3512</v>
      </c>
      <c r="L972" s="398" t="s">
        <v>626</v>
      </c>
      <c r="N972" s="464">
        <f>[1]pdc2019!$N972</f>
        <v>10210.129999999999</v>
      </c>
      <c r="O972" s="464">
        <f>[1]pdc2019!$O972</f>
        <v>8000</v>
      </c>
      <c r="P972" s="464">
        <f>[1]pdc2019!$P972</f>
        <v>8000</v>
      </c>
      <c r="Q972" s="464">
        <f>[1]pdc2019!$V972</f>
        <v>8000</v>
      </c>
      <c r="R972" s="464">
        <f>[1]pdc2019!$AB972</f>
        <v>8000</v>
      </c>
      <c r="S972" s="464">
        <f>[1]pdc2019!$AE972</f>
        <v>8000</v>
      </c>
      <c r="T972" s="507">
        <f t="shared" si="80"/>
        <v>-2210.1299999999992</v>
      </c>
      <c r="U972" s="505">
        <f t="shared" si="81"/>
        <v>-0.21646443287205935</v>
      </c>
      <c r="V972" s="507">
        <f t="shared" si="84"/>
        <v>0</v>
      </c>
      <c r="W972" s="505">
        <f t="shared" si="85"/>
        <v>0</v>
      </c>
      <c r="X972" s="507">
        <f t="shared" si="82"/>
        <v>0</v>
      </c>
      <c r="Y972" s="505">
        <f t="shared" si="83"/>
        <v>0</v>
      </c>
      <c r="AA972" s="508"/>
      <c r="AB972" s="508"/>
      <c r="AC972" s="508"/>
      <c r="AD972" s="508"/>
      <c r="AE972" s="508"/>
      <c r="AF972" s="508"/>
      <c r="AG972" s="508"/>
      <c r="AH972" s="508"/>
      <c r="AI972" s="508"/>
      <c r="AJ972" s="508"/>
      <c r="AK972" s="508"/>
    </row>
    <row r="973" spans="1:37" ht="21">
      <c r="A973" s="404" t="s">
        <v>2080</v>
      </c>
      <c r="B973" s="405" t="s">
        <v>476</v>
      </c>
      <c r="C973" s="406" t="s">
        <v>2605</v>
      </c>
      <c r="D973" s="406" t="s">
        <v>3140</v>
      </c>
      <c r="E973" s="362" t="s">
        <v>2082</v>
      </c>
      <c r="F973" s="362" t="s">
        <v>2081</v>
      </c>
      <c r="G973" s="363"/>
      <c r="H973" s="363"/>
      <c r="I973" s="414"/>
      <c r="J973" s="364"/>
      <c r="K973" s="365"/>
      <c r="N973" s="464">
        <f>[1]pdc2019!$N973</f>
        <v>0</v>
      </c>
      <c r="O973" s="464">
        <f>[1]pdc2019!$O973</f>
        <v>0</v>
      </c>
      <c r="P973" s="464">
        <f>[1]pdc2019!$P973</f>
        <v>0</v>
      </c>
      <c r="Q973" s="464">
        <f>[1]pdc2019!$V973</f>
        <v>0</v>
      </c>
      <c r="R973" s="464">
        <f>[1]pdc2019!$AB973</f>
        <v>0</v>
      </c>
      <c r="S973" s="464">
        <f>[1]pdc2019!$AE973</f>
        <v>0</v>
      </c>
      <c r="T973" s="507">
        <f t="shared" ref="T973:T1039" si="86">IF(N973="","",Q973-N973)</f>
        <v>0</v>
      </c>
      <c r="U973" s="505" t="str">
        <f t="shared" ref="U973:U1039" si="87">IF(N973=0,"",T973/N973)</f>
        <v/>
      </c>
      <c r="V973" s="507">
        <f t="shared" si="84"/>
        <v>0</v>
      </c>
      <c r="W973" s="505" t="str">
        <f t="shared" si="85"/>
        <v/>
      </c>
      <c r="X973" s="507">
        <f t="shared" ref="X973:X1039" si="88">IF(P973="","",Q973-P973)</f>
        <v>0</v>
      </c>
      <c r="Y973" s="505" t="str">
        <f t="shared" ref="Y973:Y1039" si="89">IF(P973=0,"",X973/P973)</f>
        <v/>
      </c>
      <c r="AA973" s="508"/>
      <c r="AB973" s="508"/>
      <c r="AC973" s="508"/>
      <c r="AD973" s="508"/>
      <c r="AE973" s="508"/>
      <c r="AF973" s="508"/>
      <c r="AG973" s="508"/>
      <c r="AH973" s="508"/>
      <c r="AI973" s="508"/>
      <c r="AJ973" s="508"/>
      <c r="AK973" s="508"/>
    </row>
    <row r="974" spans="1:37" ht="21">
      <c r="A974" s="381" t="s">
        <v>2901</v>
      </c>
      <c r="B974" s="412" t="s">
        <v>476</v>
      </c>
      <c r="C974" s="413" t="s">
        <v>2605</v>
      </c>
      <c r="D974" s="413" t="s">
        <v>3058</v>
      </c>
      <c r="E974" s="366" t="s">
        <v>2902</v>
      </c>
      <c r="F974" s="366" t="s">
        <v>2903</v>
      </c>
      <c r="G974" s="363" t="s">
        <v>346</v>
      </c>
      <c r="H974" s="363" t="s">
        <v>2904</v>
      </c>
      <c r="I974" s="414" t="s">
        <v>2905</v>
      </c>
      <c r="J974" s="364" t="s">
        <v>2906</v>
      </c>
      <c r="K974" s="365" t="s">
        <v>3510</v>
      </c>
      <c r="L974" s="398" t="s">
        <v>626</v>
      </c>
      <c r="N974" s="464">
        <f>[1]pdc2019!$N974</f>
        <v>0</v>
      </c>
      <c r="O974" s="464">
        <f>[1]pdc2019!$O974</f>
        <v>0</v>
      </c>
      <c r="P974" s="464">
        <f>[1]pdc2019!$P974</f>
        <v>0</v>
      </c>
      <c r="Q974" s="464">
        <f>[1]pdc2019!$V974</f>
        <v>0</v>
      </c>
      <c r="R974" s="464">
        <f>[1]pdc2019!$AB974</f>
        <v>0</v>
      </c>
      <c r="S974" s="464">
        <f>[1]pdc2019!$AE974</f>
        <v>0</v>
      </c>
      <c r="T974" s="507">
        <f t="shared" si="86"/>
        <v>0</v>
      </c>
      <c r="U974" s="505" t="str">
        <f t="shared" si="87"/>
        <v/>
      </c>
      <c r="V974" s="507">
        <f t="shared" si="84"/>
        <v>0</v>
      </c>
      <c r="W974" s="505" t="str">
        <f t="shared" si="85"/>
        <v/>
      </c>
      <c r="X974" s="507">
        <f t="shared" si="88"/>
        <v>0</v>
      </c>
      <c r="Y974" s="505" t="str">
        <f t="shared" si="89"/>
        <v/>
      </c>
      <c r="AA974" s="508"/>
      <c r="AB974" s="508"/>
      <c r="AC974" s="508"/>
      <c r="AD974" s="508"/>
      <c r="AE974" s="508"/>
      <c r="AF974" s="508"/>
      <c r="AG974" s="508"/>
      <c r="AH974" s="508"/>
      <c r="AI974" s="508"/>
      <c r="AJ974" s="508"/>
      <c r="AK974" s="508"/>
    </row>
    <row r="975" spans="1:37" ht="21">
      <c r="A975" s="381" t="s">
        <v>2083</v>
      </c>
      <c r="B975" s="412" t="s">
        <v>476</v>
      </c>
      <c r="C975" s="413" t="s">
        <v>2605</v>
      </c>
      <c r="D975" s="413" t="s">
        <v>3138</v>
      </c>
      <c r="E975" s="366" t="s">
        <v>2907</v>
      </c>
      <c r="F975" s="366" t="s">
        <v>2908</v>
      </c>
      <c r="G975" s="363" t="s">
        <v>348</v>
      </c>
      <c r="H975" s="363" t="s">
        <v>2909</v>
      </c>
      <c r="I975" s="414" t="s">
        <v>2084</v>
      </c>
      <c r="J975" s="364" t="s">
        <v>2906</v>
      </c>
      <c r="K975" s="365" t="s">
        <v>3510</v>
      </c>
      <c r="L975" s="398" t="s">
        <v>626</v>
      </c>
      <c r="N975" s="464">
        <f>[1]pdc2019!$N975</f>
        <v>4111958.9499999997</v>
      </c>
      <c r="O975" s="464">
        <f>[1]pdc2019!$O975</f>
        <v>4553071</v>
      </c>
      <c r="P975" s="464">
        <f>[1]pdc2019!$P975</f>
        <v>4432187</v>
      </c>
      <c r="Q975" s="464">
        <f>[1]pdc2019!$V975</f>
        <v>4609474.4800000004</v>
      </c>
      <c r="R975" s="464">
        <f>[1]pdc2019!$AB975</f>
        <v>4785000</v>
      </c>
      <c r="S975" s="464">
        <f>[1]pdc2019!$AE975</f>
        <v>4785000</v>
      </c>
      <c r="T975" s="507">
        <f t="shared" si="86"/>
        <v>497515.53000000073</v>
      </c>
      <c r="U975" s="505">
        <f t="shared" si="87"/>
        <v>0.12099233870026858</v>
      </c>
      <c r="V975" s="507">
        <f t="shared" si="84"/>
        <v>56403.480000000447</v>
      </c>
      <c r="W975" s="505">
        <f t="shared" si="85"/>
        <v>1.2388008006025042E-2</v>
      </c>
      <c r="X975" s="507">
        <f t="shared" si="88"/>
        <v>177287.48000000045</v>
      </c>
      <c r="Y975" s="505">
        <f t="shared" si="89"/>
        <v>4.0000000000000098E-2</v>
      </c>
      <c r="AA975" s="508"/>
      <c r="AB975" s="508"/>
      <c r="AC975" s="508"/>
      <c r="AD975" s="508"/>
      <c r="AE975" s="508"/>
      <c r="AF975" s="508"/>
      <c r="AG975" s="508"/>
      <c r="AH975" s="508"/>
      <c r="AI975" s="508"/>
      <c r="AJ975" s="508"/>
      <c r="AK975" s="508"/>
    </row>
    <row r="976" spans="1:37" ht="31.5">
      <c r="A976" s="381" t="s">
        <v>2910</v>
      </c>
      <c r="B976" s="412" t="s">
        <v>476</v>
      </c>
      <c r="C976" s="413" t="s">
        <v>2605</v>
      </c>
      <c r="D976" s="413" t="s">
        <v>3148</v>
      </c>
      <c r="E976" s="366" t="s">
        <v>2911</v>
      </c>
      <c r="F976" s="366" t="s">
        <v>2912</v>
      </c>
      <c r="G976" s="363" t="s">
        <v>352</v>
      </c>
      <c r="H976" s="363" t="s">
        <v>2913</v>
      </c>
      <c r="I976" s="414" t="s">
        <v>2914</v>
      </c>
      <c r="J976" s="364" t="s">
        <v>2906</v>
      </c>
      <c r="K976" s="365" t="s">
        <v>3510</v>
      </c>
      <c r="L976" s="398" t="s">
        <v>626</v>
      </c>
      <c r="N976" s="464">
        <f>[1]pdc2019!$N976</f>
        <v>386186.22000000003</v>
      </c>
      <c r="O976" s="464">
        <f>[1]pdc2019!$O976</f>
        <v>380000</v>
      </c>
      <c r="P976" s="464">
        <f>[1]pdc2019!$P976</f>
        <v>32917.026666666665</v>
      </c>
      <c r="Q976" s="464">
        <f>[1]pdc2019!$V976</f>
        <v>390000</v>
      </c>
      <c r="R976" s="464">
        <f>[1]pdc2019!$AB976</f>
        <v>400000</v>
      </c>
      <c r="S976" s="464">
        <f>[1]pdc2019!$AE976</f>
        <v>400000</v>
      </c>
      <c r="T976" s="507">
        <f t="shared" si="86"/>
        <v>3813.7799999999697</v>
      </c>
      <c r="U976" s="505">
        <f t="shared" si="87"/>
        <v>9.8754947807303158E-3</v>
      </c>
      <c r="V976" s="507">
        <f t="shared" si="84"/>
        <v>10000</v>
      </c>
      <c r="W976" s="505">
        <f t="shared" si="85"/>
        <v>2.6315789473684209E-2</v>
      </c>
      <c r="X976" s="507">
        <f t="shared" si="88"/>
        <v>357082.97333333333</v>
      </c>
      <c r="Y976" s="505">
        <f t="shared" si="89"/>
        <v>10.847971688005844</v>
      </c>
      <c r="AA976" s="508"/>
      <c r="AB976" s="508"/>
      <c r="AC976" s="508"/>
      <c r="AD976" s="508"/>
      <c r="AE976" s="508"/>
      <c r="AF976" s="508"/>
      <c r="AG976" s="508"/>
      <c r="AH976" s="508"/>
      <c r="AI976" s="508"/>
      <c r="AJ976" s="508"/>
      <c r="AK976" s="508"/>
    </row>
    <row r="977" spans="1:37" ht="21">
      <c r="A977" s="381" t="s">
        <v>2915</v>
      </c>
      <c r="B977" s="412" t="s">
        <v>476</v>
      </c>
      <c r="C977" s="413" t="s">
        <v>2605</v>
      </c>
      <c r="D977" s="413" t="s">
        <v>1390</v>
      </c>
      <c r="E977" s="366" t="s">
        <v>2916</v>
      </c>
      <c r="F977" s="366" t="s">
        <v>2917</v>
      </c>
      <c r="G977" s="363" t="s">
        <v>356</v>
      </c>
      <c r="H977" s="363" t="s">
        <v>2918</v>
      </c>
      <c r="I977" s="414" t="s">
        <v>2919</v>
      </c>
      <c r="J977" s="364" t="s">
        <v>2906</v>
      </c>
      <c r="K977" s="365" t="s">
        <v>3510</v>
      </c>
      <c r="L977" s="398" t="s">
        <v>626</v>
      </c>
      <c r="N977" s="464">
        <f>[1]pdc2019!$N977</f>
        <v>8099.9600000000009</v>
      </c>
      <c r="O977" s="464">
        <f>[1]pdc2019!$O977</f>
        <v>30000</v>
      </c>
      <c r="P977" s="464">
        <f>[1]pdc2019!$P977</f>
        <v>11967.626666666665</v>
      </c>
      <c r="Q977" s="464">
        <f>[1]pdc2019!$V977</f>
        <v>30600</v>
      </c>
      <c r="R977" s="464">
        <f>[1]pdc2019!$AB977</f>
        <v>31200</v>
      </c>
      <c r="S977" s="464">
        <f>[1]pdc2019!$AE977</f>
        <v>31200</v>
      </c>
      <c r="T977" s="507">
        <f t="shared" si="86"/>
        <v>22500.04</v>
      </c>
      <c r="U977" s="505">
        <f t="shared" si="87"/>
        <v>2.7777964335626346</v>
      </c>
      <c r="V977" s="507">
        <f t="shared" si="84"/>
        <v>600</v>
      </c>
      <c r="W977" s="505">
        <f t="shared" si="85"/>
        <v>0.02</v>
      </c>
      <c r="X977" s="507">
        <f t="shared" si="88"/>
        <v>18632.373333333337</v>
      </c>
      <c r="Y977" s="505">
        <f t="shared" si="89"/>
        <v>1.5568979424491856</v>
      </c>
      <c r="AA977" s="508"/>
      <c r="AB977" s="508"/>
      <c r="AC977" s="508"/>
      <c r="AD977" s="508"/>
      <c r="AE977" s="508"/>
      <c r="AF977" s="508"/>
      <c r="AG977" s="508"/>
      <c r="AH977" s="508"/>
      <c r="AI977" s="508"/>
      <c r="AJ977" s="508"/>
      <c r="AK977" s="508"/>
    </row>
    <row r="978" spans="1:37" ht="21">
      <c r="A978" s="404" t="s">
        <v>2085</v>
      </c>
      <c r="B978" s="405" t="s">
        <v>476</v>
      </c>
      <c r="C978" s="406" t="s">
        <v>2086</v>
      </c>
      <c r="D978" s="406" t="s">
        <v>3140</v>
      </c>
      <c r="E978" s="362" t="s">
        <v>2088</v>
      </c>
      <c r="F978" s="362" t="s">
        <v>2087</v>
      </c>
      <c r="G978" s="363"/>
      <c r="H978" s="363"/>
      <c r="I978" s="414"/>
      <c r="J978" s="364"/>
      <c r="K978" s="365"/>
      <c r="N978" s="464">
        <f>[1]pdc2019!$N978</f>
        <v>0</v>
      </c>
      <c r="O978" s="464">
        <f>[1]pdc2019!$O978</f>
        <v>0</v>
      </c>
      <c r="P978" s="464">
        <f>[1]pdc2019!$P978</f>
        <v>0</v>
      </c>
      <c r="Q978" s="464">
        <f>[1]pdc2019!$V978</f>
        <v>0</v>
      </c>
      <c r="R978" s="464">
        <f>[1]pdc2019!$AB978</f>
        <v>0</v>
      </c>
      <c r="S978" s="464">
        <f>[1]pdc2019!$AE978</f>
        <v>0</v>
      </c>
      <c r="T978" s="507">
        <f t="shared" si="86"/>
        <v>0</v>
      </c>
      <c r="U978" s="505" t="str">
        <f t="shared" si="87"/>
        <v/>
      </c>
      <c r="V978" s="507">
        <f t="shared" si="84"/>
        <v>0</v>
      </c>
      <c r="W978" s="505" t="str">
        <f t="shared" si="85"/>
        <v/>
      </c>
      <c r="X978" s="507">
        <f t="shared" si="88"/>
        <v>0</v>
      </c>
      <c r="Y978" s="505" t="str">
        <f t="shared" si="89"/>
        <v/>
      </c>
      <c r="AA978" s="508"/>
      <c r="AB978" s="508"/>
      <c r="AC978" s="508"/>
      <c r="AD978" s="508"/>
      <c r="AE978" s="508"/>
      <c r="AF978" s="508"/>
      <c r="AG978" s="508"/>
      <c r="AH978" s="508"/>
      <c r="AI978" s="508"/>
      <c r="AJ978" s="508"/>
      <c r="AK978" s="508"/>
    </row>
    <row r="979" spans="1:37" ht="31.5">
      <c r="A979" s="381" t="s">
        <v>2089</v>
      </c>
      <c r="B979" s="412" t="s">
        <v>476</v>
      </c>
      <c r="C979" s="413" t="s">
        <v>2086</v>
      </c>
      <c r="D979" s="413" t="s">
        <v>3138</v>
      </c>
      <c r="E979" s="366" t="s">
        <v>2088</v>
      </c>
      <c r="F979" s="366" t="s">
        <v>2087</v>
      </c>
      <c r="G979" s="363" t="s">
        <v>788</v>
      </c>
      <c r="H979" s="363" t="s">
        <v>2757</v>
      </c>
      <c r="I979" s="414" t="s">
        <v>2758</v>
      </c>
      <c r="J979" s="364" t="s">
        <v>2762</v>
      </c>
      <c r="K979" s="365" t="s">
        <v>3512</v>
      </c>
      <c r="L979" s="398" t="s">
        <v>626</v>
      </c>
      <c r="N979" s="464">
        <f>[1]pdc2019!$N979</f>
        <v>111538.87</v>
      </c>
      <c r="O979" s="464">
        <f>[1]pdc2019!$O979</f>
        <v>69400</v>
      </c>
      <c r="P979" s="464">
        <f>[1]pdc2019!$P979</f>
        <v>91372.666666666672</v>
      </c>
      <c r="Q979" s="464">
        <f>[1]pdc2019!$V979</f>
        <v>70800</v>
      </c>
      <c r="R979" s="464">
        <f>[1]pdc2019!$AB979</f>
        <v>72200</v>
      </c>
      <c r="S979" s="464">
        <f>[1]pdc2019!$AE979</f>
        <v>72200</v>
      </c>
      <c r="T979" s="507">
        <f t="shared" si="86"/>
        <v>-40738.869999999995</v>
      </c>
      <c r="U979" s="505">
        <f t="shared" si="87"/>
        <v>-0.36524370383167765</v>
      </c>
      <c r="V979" s="507">
        <f t="shared" si="84"/>
        <v>1400</v>
      </c>
      <c r="W979" s="505">
        <f t="shared" si="85"/>
        <v>2.0172910662824207E-2</v>
      </c>
      <c r="X979" s="507">
        <f t="shared" si="88"/>
        <v>-20572.666666666672</v>
      </c>
      <c r="Y979" s="505">
        <f t="shared" si="89"/>
        <v>-0.22515121225165807</v>
      </c>
      <c r="AA979" s="508"/>
      <c r="AB979" s="508"/>
      <c r="AC979" s="508"/>
      <c r="AD979" s="508"/>
      <c r="AE979" s="508"/>
      <c r="AF979" s="508"/>
      <c r="AG979" s="508"/>
      <c r="AH979" s="508"/>
      <c r="AI979" s="508"/>
      <c r="AJ979" s="508"/>
      <c r="AK979" s="508"/>
    </row>
    <row r="980" spans="1:37" ht="31.5">
      <c r="A980" s="381" t="s">
        <v>2090</v>
      </c>
      <c r="B980" s="412" t="s">
        <v>476</v>
      </c>
      <c r="C980" s="413" t="s">
        <v>2086</v>
      </c>
      <c r="D980" s="413" t="s">
        <v>3148</v>
      </c>
      <c r="E980" s="366" t="s">
        <v>1478</v>
      </c>
      <c r="F980" s="366" t="s">
        <v>2091</v>
      </c>
      <c r="G980" s="363" t="s">
        <v>342</v>
      </c>
      <c r="H980" s="363" t="s">
        <v>1500</v>
      </c>
      <c r="I980" s="414" t="s">
        <v>2761</v>
      </c>
      <c r="J980" s="364" t="s">
        <v>2762</v>
      </c>
      <c r="K980" s="365" t="s">
        <v>3512</v>
      </c>
      <c r="L980" s="398" t="s">
        <v>626</v>
      </c>
      <c r="N980" s="464">
        <f>[1]pdc2019!$N980</f>
        <v>695715.85000000009</v>
      </c>
      <c r="O980" s="464">
        <f>[1]pdc2019!$O980</f>
        <v>520200</v>
      </c>
      <c r="P980" s="464">
        <f>[1]pdc2019!$P980</f>
        <v>659089.45333333337</v>
      </c>
      <c r="Q980" s="464">
        <f>[1]pdc2019!$V980</f>
        <v>530600</v>
      </c>
      <c r="R980" s="464">
        <f>[1]pdc2019!$AB980</f>
        <v>541200</v>
      </c>
      <c r="S980" s="464">
        <f>[1]pdc2019!$AE980</f>
        <v>541200</v>
      </c>
      <c r="T980" s="507">
        <f t="shared" si="86"/>
        <v>-165115.85000000009</v>
      </c>
      <c r="U980" s="505">
        <f t="shared" si="87"/>
        <v>-0.23733231031030855</v>
      </c>
      <c r="V980" s="507">
        <f t="shared" si="84"/>
        <v>10400</v>
      </c>
      <c r="W980" s="505">
        <f t="shared" si="85"/>
        <v>1.9992310649750097E-2</v>
      </c>
      <c r="X980" s="507">
        <f t="shared" si="88"/>
        <v>-128489.45333333337</v>
      </c>
      <c r="Y980" s="505">
        <f t="shared" si="89"/>
        <v>-0.19494994599519111</v>
      </c>
      <c r="AA980" s="508"/>
      <c r="AB980" s="508"/>
      <c r="AC980" s="508"/>
      <c r="AD980" s="508"/>
      <c r="AE980" s="508"/>
      <c r="AF980" s="508"/>
      <c r="AG980" s="508"/>
      <c r="AH980" s="508"/>
      <c r="AI980" s="508"/>
      <c r="AJ980" s="508"/>
      <c r="AK980" s="508"/>
    </row>
    <row r="981" spans="1:37" ht="21">
      <c r="A981" s="404" t="s">
        <v>1479</v>
      </c>
      <c r="B981" s="405" t="s">
        <v>476</v>
      </c>
      <c r="C981" s="406" t="s">
        <v>2606</v>
      </c>
      <c r="D981" s="406" t="s">
        <v>3140</v>
      </c>
      <c r="E981" s="362" t="s">
        <v>1481</v>
      </c>
      <c r="F981" s="362" t="s">
        <v>1480</v>
      </c>
      <c r="G981" s="363"/>
      <c r="H981" s="363"/>
      <c r="I981" s="414"/>
      <c r="J981" s="364"/>
      <c r="K981" s="365"/>
      <c r="N981" s="464">
        <f>[1]pdc2019!$N981</f>
        <v>0</v>
      </c>
      <c r="O981" s="464">
        <f>[1]pdc2019!$O981</f>
        <v>0</v>
      </c>
      <c r="P981" s="464">
        <f>[1]pdc2019!$P981</f>
        <v>0</v>
      </c>
      <c r="Q981" s="464">
        <f>[1]pdc2019!$V981</f>
        <v>0</v>
      </c>
      <c r="R981" s="464">
        <f>[1]pdc2019!$AB981</f>
        <v>0</v>
      </c>
      <c r="S981" s="464">
        <f>[1]pdc2019!$AE981</f>
        <v>0</v>
      </c>
      <c r="T981" s="507">
        <f t="shared" si="86"/>
        <v>0</v>
      </c>
      <c r="U981" s="505" t="str">
        <f t="shared" si="87"/>
        <v/>
      </c>
      <c r="V981" s="507">
        <f t="shared" si="84"/>
        <v>0</v>
      </c>
      <c r="W981" s="505" t="str">
        <f t="shared" si="85"/>
        <v/>
      </c>
      <c r="X981" s="507">
        <f t="shared" si="88"/>
        <v>0</v>
      </c>
      <c r="Y981" s="505" t="str">
        <f t="shared" si="89"/>
        <v/>
      </c>
      <c r="AA981" s="508"/>
      <c r="AB981" s="508"/>
      <c r="AC981" s="508"/>
      <c r="AD981" s="508"/>
      <c r="AE981" s="508"/>
      <c r="AF981" s="508"/>
      <c r="AG981" s="508"/>
      <c r="AH981" s="508"/>
      <c r="AI981" s="508"/>
      <c r="AJ981" s="508"/>
      <c r="AK981" s="508"/>
    </row>
    <row r="982" spans="1:37">
      <c r="A982" s="381" t="s">
        <v>1482</v>
      </c>
      <c r="B982" s="412" t="s">
        <v>476</v>
      </c>
      <c r="C982" s="413" t="s">
        <v>2606</v>
      </c>
      <c r="D982" s="413" t="s">
        <v>3138</v>
      </c>
      <c r="E982" s="366" t="s">
        <v>1481</v>
      </c>
      <c r="F982" s="366" t="s">
        <v>1480</v>
      </c>
      <c r="G982" s="363" t="s">
        <v>223</v>
      </c>
      <c r="H982" s="363" t="s">
        <v>3571</v>
      </c>
      <c r="I982" s="414" t="s">
        <v>1483</v>
      </c>
      <c r="J982" s="364" t="s">
        <v>3523</v>
      </c>
      <c r="K982" s="365" t="s">
        <v>3525</v>
      </c>
      <c r="L982" s="398" t="s">
        <v>626</v>
      </c>
      <c r="N982" s="464">
        <f>[1]pdc2019!$N982</f>
        <v>588150</v>
      </c>
      <c r="O982" s="464">
        <f>[1]pdc2019!$O982</f>
        <v>600000</v>
      </c>
      <c r="P982" s="464">
        <f>[1]pdc2019!$P982</f>
        <v>509326.95999999996</v>
      </c>
      <c r="Q982" s="464">
        <f>[1]pdc2019!$V982</f>
        <v>1200000</v>
      </c>
      <c r="R982" s="464">
        <f>[1]pdc2019!$AB982</f>
        <v>1200000</v>
      </c>
      <c r="S982" s="464">
        <f>[1]pdc2019!$AE982</f>
        <v>1200000</v>
      </c>
      <c r="T982" s="507">
        <f t="shared" si="86"/>
        <v>611850</v>
      </c>
      <c r="U982" s="505">
        <f t="shared" si="87"/>
        <v>1.04029584289722</v>
      </c>
      <c r="V982" s="507">
        <f t="shared" ref="V982:V1047" si="90">IF(O982="","",Q982-O982)</f>
        <v>600000</v>
      </c>
      <c r="W982" s="505">
        <f t="shared" ref="W982:W1047" si="91">IF(O982=0,"",V982/O982)</f>
        <v>1</v>
      </c>
      <c r="X982" s="507">
        <f t="shared" si="88"/>
        <v>690673.04</v>
      </c>
      <c r="Y982" s="505">
        <f t="shared" si="89"/>
        <v>1.3560504238770319</v>
      </c>
      <c r="AA982" s="508"/>
      <c r="AB982" s="508"/>
      <c r="AC982" s="508"/>
      <c r="AD982" s="508"/>
      <c r="AE982" s="508"/>
      <c r="AF982" s="508"/>
      <c r="AG982" s="508"/>
      <c r="AH982" s="508"/>
      <c r="AI982" s="508"/>
      <c r="AJ982" s="508"/>
      <c r="AK982" s="508"/>
    </row>
    <row r="983" spans="1:37" ht="21">
      <c r="A983" s="404" t="s">
        <v>1484</v>
      </c>
      <c r="B983" s="405" t="s">
        <v>476</v>
      </c>
      <c r="C983" s="406" t="s">
        <v>2117</v>
      </c>
      <c r="D983" s="406" t="s">
        <v>3140</v>
      </c>
      <c r="E983" s="362" t="s">
        <v>4502</v>
      </c>
      <c r="F983" s="362" t="s">
        <v>4503</v>
      </c>
      <c r="G983" s="363"/>
      <c r="H983" s="363"/>
      <c r="I983" s="414"/>
      <c r="J983" s="364"/>
      <c r="K983" s="365"/>
      <c r="N983" s="464">
        <f>[1]pdc2019!$N983</f>
        <v>0</v>
      </c>
      <c r="O983" s="464">
        <f>[1]pdc2019!$O983</f>
        <v>0</v>
      </c>
      <c r="P983" s="464">
        <f>[1]pdc2019!$P983</f>
        <v>0</v>
      </c>
      <c r="Q983" s="464">
        <f>[1]pdc2019!$V983</f>
        <v>0</v>
      </c>
      <c r="R983" s="464">
        <f>[1]pdc2019!$AB983</f>
        <v>0</v>
      </c>
      <c r="S983" s="464">
        <f>[1]pdc2019!$AE983</f>
        <v>0</v>
      </c>
      <c r="T983" s="507">
        <f t="shared" si="86"/>
        <v>0</v>
      </c>
      <c r="U983" s="505" t="str">
        <f t="shared" si="87"/>
        <v/>
      </c>
      <c r="V983" s="507">
        <f t="shared" si="90"/>
        <v>0</v>
      </c>
      <c r="W983" s="505" t="str">
        <f t="shared" si="91"/>
        <v/>
      </c>
      <c r="X983" s="507">
        <f t="shared" si="88"/>
        <v>0</v>
      </c>
      <c r="Y983" s="505" t="str">
        <f t="shared" si="89"/>
        <v/>
      </c>
      <c r="AA983" s="508"/>
      <c r="AB983" s="508"/>
      <c r="AC983" s="508"/>
      <c r="AD983" s="508"/>
      <c r="AE983" s="508"/>
      <c r="AF983" s="508"/>
      <c r="AG983" s="508"/>
      <c r="AH983" s="508"/>
      <c r="AI983" s="508"/>
      <c r="AJ983" s="508"/>
      <c r="AK983" s="508"/>
    </row>
    <row r="984" spans="1:37" ht="21">
      <c r="A984" s="381" t="s">
        <v>1485</v>
      </c>
      <c r="B984" s="412" t="s">
        <v>476</v>
      </c>
      <c r="C984" s="413" t="s">
        <v>2117</v>
      </c>
      <c r="D984" s="413" t="s">
        <v>3138</v>
      </c>
      <c r="E984" s="366" t="s">
        <v>4502</v>
      </c>
      <c r="F984" s="366" t="s">
        <v>4503</v>
      </c>
      <c r="G984" s="363" t="s">
        <v>219</v>
      </c>
      <c r="H984" s="363" t="s">
        <v>3572</v>
      </c>
      <c r="I984" s="414" t="s">
        <v>2026</v>
      </c>
      <c r="J984" s="364" t="s">
        <v>3523</v>
      </c>
      <c r="K984" s="365" t="s">
        <v>3525</v>
      </c>
      <c r="L984" s="398" t="s">
        <v>626</v>
      </c>
      <c r="N984" s="464">
        <f>[1]pdc2019!$N984</f>
        <v>47112.5</v>
      </c>
      <c r="O984" s="464">
        <f>[1]pdc2019!$O984</f>
        <v>10000</v>
      </c>
      <c r="P984" s="464">
        <f>[1]pdc2019!$P984</f>
        <v>1280</v>
      </c>
      <c r="Q984" s="464">
        <f>[1]pdc2019!$V984</f>
        <v>10200</v>
      </c>
      <c r="R984" s="464">
        <f>[1]pdc2019!$AB984</f>
        <v>10400</v>
      </c>
      <c r="S984" s="464">
        <f>[1]pdc2019!$AE984</f>
        <v>10400</v>
      </c>
      <c r="T984" s="507">
        <f t="shared" si="86"/>
        <v>-36912.5</v>
      </c>
      <c r="U984" s="505">
        <f t="shared" si="87"/>
        <v>-0.7834969487927832</v>
      </c>
      <c r="V984" s="507">
        <f t="shared" si="90"/>
        <v>200</v>
      </c>
      <c r="W984" s="505">
        <f t="shared" si="91"/>
        <v>0.02</v>
      </c>
      <c r="X984" s="507">
        <f t="shared" si="88"/>
        <v>8920</v>
      </c>
      <c r="Y984" s="505">
        <f t="shared" si="89"/>
        <v>6.96875</v>
      </c>
      <c r="AA984" s="508"/>
      <c r="AB984" s="508"/>
      <c r="AC984" s="508"/>
      <c r="AD984" s="508"/>
      <c r="AE984" s="508"/>
      <c r="AF984" s="508"/>
      <c r="AG984" s="508"/>
      <c r="AH984" s="508"/>
      <c r="AI984" s="508"/>
      <c r="AJ984" s="508"/>
      <c r="AK984" s="508"/>
    </row>
    <row r="985" spans="1:37" ht="21">
      <c r="A985" s="399" t="s">
        <v>1486</v>
      </c>
      <c r="B985" s="400" t="s">
        <v>1487</v>
      </c>
      <c r="C985" s="401" t="s">
        <v>3139</v>
      </c>
      <c r="D985" s="401" t="s">
        <v>3140</v>
      </c>
      <c r="E985" s="358" t="s">
        <v>1489</v>
      </c>
      <c r="F985" s="358" t="s">
        <v>1488</v>
      </c>
      <c r="G985" s="359"/>
      <c r="H985" s="359"/>
      <c r="I985" s="402"/>
      <c r="J985" s="360"/>
      <c r="K985" s="361"/>
      <c r="L985" s="403"/>
      <c r="N985" s="464">
        <f>[1]pdc2019!$N985</f>
        <v>0</v>
      </c>
      <c r="O985" s="464">
        <f>[1]pdc2019!$O985</f>
        <v>0</v>
      </c>
      <c r="P985" s="464">
        <f>[1]pdc2019!$P985</f>
        <v>0</v>
      </c>
      <c r="Q985" s="464">
        <f>[1]pdc2019!$V985</f>
        <v>0</v>
      </c>
      <c r="R985" s="464">
        <f>[1]pdc2019!$AB985</f>
        <v>0</v>
      </c>
      <c r="S985" s="464">
        <f>[1]pdc2019!$AE985</f>
        <v>0</v>
      </c>
      <c r="T985" s="507">
        <f t="shared" si="86"/>
        <v>0</v>
      </c>
      <c r="U985" s="505" t="str">
        <f t="shared" si="87"/>
        <v/>
      </c>
      <c r="V985" s="507">
        <f t="shared" si="90"/>
        <v>0</v>
      </c>
      <c r="W985" s="505" t="str">
        <f t="shared" si="91"/>
        <v/>
      </c>
      <c r="X985" s="507">
        <f t="shared" si="88"/>
        <v>0</v>
      </c>
      <c r="Y985" s="505" t="str">
        <f t="shared" si="89"/>
        <v/>
      </c>
      <c r="AA985" s="508"/>
      <c r="AB985" s="508"/>
      <c r="AC985" s="508"/>
      <c r="AD985" s="508"/>
      <c r="AE985" s="508"/>
      <c r="AF985" s="508"/>
      <c r="AG985" s="508"/>
      <c r="AH985" s="508"/>
      <c r="AI985" s="508"/>
      <c r="AJ985" s="508"/>
      <c r="AK985" s="508"/>
    </row>
    <row r="986" spans="1:37" ht="21">
      <c r="A986" s="404" t="s">
        <v>1490</v>
      </c>
      <c r="B986" s="405" t="s">
        <v>1487</v>
      </c>
      <c r="C986" s="406" t="s">
        <v>3141</v>
      </c>
      <c r="D986" s="406" t="s">
        <v>3140</v>
      </c>
      <c r="E986" s="362" t="s">
        <v>1491</v>
      </c>
      <c r="F986" s="362" t="s">
        <v>1491</v>
      </c>
      <c r="G986" s="363"/>
      <c r="H986" s="363"/>
      <c r="I986" s="414"/>
      <c r="J986" s="364"/>
      <c r="K986" s="365"/>
      <c r="N986" s="464">
        <f>[1]pdc2019!$N986</f>
        <v>0</v>
      </c>
      <c r="O986" s="464">
        <f>[1]pdc2019!$O986</f>
        <v>0</v>
      </c>
      <c r="P986" s="464">
        <f>[1]pdc2019!$P986</f>
        <v>0</v>
      </c>
      <c r="Q986" s="464">
        <f>[1]pdc2019!$V986</f>
        <v>0</v>
      </c>
      <c r="R986" s="464">
        <f>[1]pdc2019!$AB986</f>
        <v>0</v>
      </c>
      <c r="S986" s="464">
        <f>[1]pdc2019!$AE986</f>
        <v>0</v>
      </c>
      <c r="T986" s="507">
        <f t="shared" si="86"/>
        <v>0</v>
      </c>
      <c r="U986" s="505" t="str">
        <f t="shared" si="87"/>
        <v/>
      </c>
      <c r="V986" s="507">
        <f t="shared" si="90"/>
        <v>0</v>
      </c>
      <c r="W986" s="505" t="str">
        <f t="shared" si="91"/>
        <v/>
      </c>
      <c r="X986" s="507">
        <f t="shared" si="88"/>
        <v>0</v>
      </c>
      <c r="Y986" s="505" t="str">
        <f t="shared" si="89"/>
        <v/>
      </c>
      <c r="AA986" s="508"/>
      <c r="AB986" s="508"/>
      <c r="AC986" s="508"/>
      <c r="AD986" s="508"/>
      <c r="AE986" s="508"/>
      <c r="AF986" s="508"/>
      <c r="AG986" s="508"/>
      <c r="AH986" s="508"/>
      <c r="AI986" s="508"/>
      <c r="AJ986" s="508"/>
      <c r="AK986" s="508"/>
    </row>
    <row r="987" spans="1:37" ht="31.5">
      <c r="A987" s="381" t="s">
        <v>1492</v>
      </c>
      <c r="B987" s="412" t="s">
        <v>1487</v>
      </c>
      <c r="C987" s="413" t="s">
        <v>3141</v>
      </c>
      <c r="D987" s="413" t="s">
        <v>3138</v>
      </c>
      <c r="E987" s="366" t="s">
        <v>1493</v>
      </c>
      <c r="F987" s="366" t="s">
        <v>5297</v>
      </c>
      <c r="G987" s="363" t="s">
        <v>397</v>
      </c>
      <c r="H987" s="363" t="s">
        <v>2920</v>
      </c>
      <c r="I987" s="414" t="s">
        <v>2921</v>
      </c>
      <c r="J987" s="364" t="s">
        <v>3515</v>
      </c>
      <c r="K987" s="365" t="s">
        <v>3516</v>
      </c>
      <c r="L987" s="398" t="s">
        <v>626</v>
      </c>
      <c r="N987" s="464">
        <f>[1]pdc2019!$N987</f>
        <v>25223480.300000001</v>
      </c>
      <c r="O987" s="464">
        <f>[1]pdc2019!$O987</f>
        <v>21600000</v>
      </c>
      <c r="P987" s="464">
        <f>[1]pdc2019!$P987</f>
        <v>21250456.640000001</v>
      </c>
      <c r="Q987" s="464">
        <f>[1]pdc2019!$V987</f>
        <v>21675465.77</v>
      </c>
      <c r="R987" s="464">
        <f>[1]pdc2019!$AB987</f>
        <v>22108975.088256001</v>
      </c>
      <c r="S987" s="464">
        <f>[1]pdc2019!$AE987</f>
        <v>22551154.590021122</v>
      </c>
      <c r="T987" s="507">
        <f t="shared" si="86"/>
        <v>-3548014.5300000012</v>
      </c>
      <c r="U987" s="505">
        <f t="shared" si="87"/>
        <v>-0.14066316336211546</v>
      </c>
      <c r="V987" s="507">
        <f t="shared" si="90"/>
        <v>75465.769999999553</v>
      </c>
      <c r="W987" s="505">
        <f t="shared" si="91"/>
        <v>3.4937856481481273E-3</v>
      </c>
      <c r="X987" s="507">
        <f t="shared" si="88"/>
        <v>425009.12999999896</v>
      </c>
      <c r="Y987" s="505">
        <f t="shared" si="89"/>
        <v>1.9999999868238076E-2</v>
      </c>
      <c r="AA987" s="508"/>
      <c r="AB987" s="508"/>
      <c r="AC987" s="508"/>
      <c r="AD987" s="508"/>
      <c r="AE987" s="508"/>
      <c r="AF987" s="508"/>
      <c r="AG987" s="508"/>
      <c r="AH987" s="508"/>
      <c r="AI987" s="508"/>
      <c r="AJ987" s="508"/>
      <c r="AK987" s="508"/>
    </row>
    <row r="988" spans="1:37" ht="31.5">
      <c r="A988" s="381" t="s">
        <v>6044</v>
      </c>
      <c r="B988" s="421" t="s">
        <v>1487</v>
      </c>
      <c r="C988" s="422" t="s">
        <v>3141</v>
      </c>
      <c r="D988" s="422" t="s">
        <v>2116</v>
      </c>
      <c r="E988" s="423" t="s">
        <v>6045</v>
      </c>
      <c r="F988" s="423" t="s">
        <v>6046</v>
      </c>
      <c r="G988" s="424" t="s">
        <v>397</v>
      </c>
      <c r="H988" s="424" t="s">
        <v>2920</v>
      </c>
      <c r="I988" s="425" t="s">
        <v>2921</v>
      </c>
      <c r="J988" s="426" t="s">
        <v>3515</v>
      </c>
      <c r="K988" s="365" t="s">
        <v>3516</v>
      </c>
      <c r="L988" s="398" t="s">
        <v>626</v>
      </c>
      <c r="N988" s="464">
        <f>[1]pdc2019!$N988</f>
        <v>0</v>
      </c>
      <c r="O988" s="464">
        <f>[1]pdc2019!$O988</f>
        <v>1900000</v>
      </c>
      <c r="P988" s="464">
        <f>[1]pdc2019!$P988</f>
        <v>2094106.9333333333</v>
      </c>
      <c r="Q988" s="464">
        <f>[1]pdc2019!$V988</f>
        <v>2300000</v>
      </c>
      <c r="R988" s="464">
        <f>[1]pdc2019!$AB988</f>
        <v>2300000</v>
      </c>
      <c r="S988" s="464">
        <f>[1]pdc2019!$AE988</f>
        <v>2300000</v>
      </c>
      <c r="T988" s="507"/>
      <c r="U988" s="505"/>
      <c r="V988" s="507"/>
      <c r="W988" s="505"/>
      <c r="X988" s="507"/>
      <c r="Y988" s="505"/>
      <c r="AA988" s="508"/>
      <c r="AB988" s="508"/>
      <c r="AC988" s="508"/>
      <c r="AD988" s="508"/>
      <c r="AE988" s="508"/>
      <c r="AF988" s="508"/>
      <c r="AG988" s="508"/>
      <c r="AH988" s="508"/>
      <c r="AI988" s="508"/>
      <c r="AJ988" s="508"/>
      <c r="AK988" s="508"/>
    </row>
    <row r="989" spans="1:37" ht="31.5">
      <c r="A989" s="381" t="s">
        <v>1494</v>
      </c>
      <c r="B989" s="412" t="s">
        <v>1487</v>
      </c>
      <c r="C989" s="413" t="s">
        <v>3141</v>
      </c>
      <c r="D989" s="413" t="s">
        <v>3148</v>
      </c>
      <c r="E989" s="366" t="s">
        <v>1495</v>
      </c>
      <c r="F989" s="366" t="s">
        <v>5298</v>
      </c>
      <c r="G989" s="363" t="s">
        <v>398</v>
      </c>
      <c r="H989" s="363" t="s">
        <v>2922</v>
      </c>
      <c r="I989" s="414" t="s">
        <v>1496</v>
      </c>
      <c r="J989" s="364" t="s">
        <v>3515</v>
      </c>
      <c r="K989" s="365" t="s">
        <v>3516</v>
      </c>
      <c r="L989" s="398" t="s">
        <v>626</v>
      </c>
      <c r="N989" s="464">
        <f>[1]pdc2019!$N989</f>
        <v>169460.15</v>
      </c>
      <c r="O989" s="464">
        <f>[1]pdc2019!$O989</f>
        <v>108000</v>
      </c>
      <c r="P989" s="464">
        <f>[1]pdc2019!$P989</f>
        <v>293943.93333333335</v>
      </c>
      <c r="Q989" s="464">
        <f>[1]pdc2019!$V989</f>
        <v>250000</v>
      </c>
      <c r="R989" s="464">
        <f>[1]pdc2019!$AB989</f>
        <v>200000</v>
      </c>
      <c r="S989" s="464">
        <f>[1]pdc2019!$AE989</f>
        <v>200000</v>
      </c>
      <c r="T989" s="507">
        <f t="shared" si="86"/>
        <v>80539.850000000006</v>
      </c>
      <c r="U989" s="505">
        <f t="shared" si="87"/>
        <v>0.47527309517901412</v>
      </c>
      <c r="V989" s="507">
        <f t="shared" si="90"/>
        <v>142000</v>
      </c>
      <c r="W989" s="505">
        <f t="shared" si="91"/>
        <v>1.3148148148148149</v>
      </c>
      <c r="X989" s="507">
        <f t="shared" si="88"/>
        <v>-43943.933333333349</v>
      </c>
      <c r="Y989" s="505">
        <f t="shared" si="89"/>
        <v>-0.1494976706442204</v>
      </c>
      <c r="AA989" s="508"/>
      <c r="AB989" s="508"/>
      <c r="AC989" s="508"/>
      <c r="AD989" s="508"/>
      <c r="AE989" s="508"/>
      <c r="AF989" s="508"/>
      <c r="AG989" s="508"/>
      <c r="AH989" s="508"/>
      <c r="AI989" s="508"/>
      <c r="AJ989" s="508"/>
      <c r="AK989" s="508"/>
    </row>
    <row r="990" spans="1:37" ht="21">
      <c r="A990" s="381" t="s">
        <v>1497</v>
      </c>
      <c r="B990" s="412" t="s">
        <v>1487</v>
      </c>
      <c r="C990" s="413" t="s">
        <v>3141</v>
      </c>
      <c r="D990" s="413" t="s">
        <v>2607</v>
      </c>
      <c r="E990" s="366" t="s">
        <v>1499</v>
      </c>
      <c r="F990" s="366" t="s">
        <v>1498</v>
      </c>
      <c r="G990" s="363" t="s">
        <v>400</v>
      </c>
      <c r="H990" s="363" t="s">
        <v>2923</v>
      </c>
      <c r="I990" s="414" t="s">
        <v>2924</v>
      </c>
      <c r="J990" s="364" t="s">
        <v>3515</v>
      </c>
      <c r="K990" s="365" t="s">
        <v>3516</v>
      </c>
      <c r="L990" s="398" t="s">
        <v>626</v>
      </c>
      <c r="N990" s="464">
        <f>[1]pdc2019!$N990</f>
        <v>524075.66</v>
      </c>
      <c r="O990" s="464">
        <f>[1]pdc2019!$O990</f>
        <v>470000</v>
      </c>
      <c r="P990" s="464">
        <f>[1]pdc2019!$P990</f>
        <v>448391.36000000004</v>
      </c>
      <c r="Q990" s="464">
        <f>[1]pdc2019!$V990</f>
        <v>550000</v>
      </c>
      <c r="R990" s="464">
        <f>[1]pdc2019!$AB990</f>
        <v>550000</v>
      </c>
      <c r="S990" s="464">
        <f>[1]pdc2019!$AE990</f>
        <v>550000</v>
      </c>
      <c r="T990" s="507">
        <f t="shared" si="86"/>
        <v>25924.340000000026</v>
      </c>
      <c r="U990" s="505">
        <f t="shared" si="87"/>
        <v>4.9466788822056774E-2</v>
      </c>
      <c r="V990" s="507">
        <f t="shared" si="90"/>
        <v>80000</v>
      </c>
      <c r="W990" s="505">
        <f t="shared" si="91"/>
        <v>0.1702127659574468</v>
      </c>
      <c r="X990" s="507">
        <f t="shared" si="88"/>
        <v>101608.63999999996</v>
      </c>
      <c r="Y990" s="505">
        <f t="shared" si="89"/>
        <v>0.22660704256210457</v>
      </c>
      <c r="AA990" s="508"/>
      <c r="AB990" s="508"/>
      <c r="AC990" s="508"/>
      <c r="AD990" s="508"/>
      <c r="AE990" s="508"/>
      <c r="AF990" s="508"/>
      <c r="AG990" s="508"/>
      <c r="AH990" s="508"/>
      <c r="AI990" s="508"/>
      <c r="AJ990" s="508"/>
      <c r="AK990" s="508"/>
    </row>
    <row r="991" spans="1:37" ht="21">
      <c r="A991" s="399" t="s">
        <v>1501</v>
      </c>
      <c r="B991" s="400" t="s">
        <v>1502</v>
      </c>
      <c r="C991" s="401" t="s">
        <v>3139</v>
      </c>
      <c r="D991" s="401" t="s">
        <v>3140</v>
      </c>
      <c r="E991" s="358" t="s">
        <v>1504</v>
      </c>
      <c r="F991" s="358" t="s">
        <v>1503</v>
      </c>
      <c r="G991" s="359"/>
      <c r="H991" s="359"/>
      <c r="I991" s="402"/>
      <c r="J991" s="360"/>
      <c r="K991" s="361"/>
      <c r="L991" s="403"/>
      <c r="N991" s="464">
        <f>[1]pdc2019!$N991</f>
        <v>0</v>
      </c>
      <c r="O991" s="464">
        <f>[1]pdc2019!$O991</f>
        <v>0</v>
      </c>
      <c r="P991" s="464">
        <f>[1]pdc2019!$P991</f>
        <v>0</v>
      </c>
      <c r="Q991" s="464">
        <f>[1]pdc2019!$V991</f>
        <v>0</v>
      </c>
      <c r="R991" s="464">
        <f>[1]pdc2019!$AB991</f>
        <v>0</v>
      </c>
      <c r="S991" s="464">
        <f>[1]pdc2019!$AE991</f>
        <v>0</v>
      </c>
      <c r="T991" s="507">
        <f t="shared" si="86"/>
        <v>0</v>
      </c>
      <c r="U991" s="505" t="str">
        <f t="shared" si="87"/>
        <v/>
      </c>
      <c r="V991" s="507">
        <f t="shared" si="90"/>
        <v>0</v>
      </c>
      <c r="W991" s="505" t="str">
        <f t="shared" si="91"/>
        <v/>
      </c>
      <c r="X991" s="507">
        <f t="shared" si="88"/>
        <v>0</v>
      </c>
      <c r="Y991" s="505" t="str">
        <f t="shared" si="89"/>
        <v/>
      </c>
      <c r="AA991" s="508"/>
      <c r="AB991" s="508"/>
      <c r="AC991" s="508"/>
      <c r="AD991" s="508"/>
      <c r="AE991" s="508"/>
      <c r="AF991" s="508"/>
      <c r="AG991" s="508"/>
      <c r="AH991" s="508"/>
      <c r="AI991" s="508"/>
      <c r="AJ991" s="508"/>
      <c r="AK991" s="508"/>
    </row>
    <row r="992" spans="1:37" ht="21">
      <c r="A992" s="404" t="s">
        <v>1505</v>
      </c>
      <c r="B992" s="405" t="s">
        <v>1502</v>
      </c>
      <c r="C992" s="406" t="s">
        <v>3141</v>
      </c>
      <c r="D992" s="406" t="s">
        <v>3140</v>
      </c>
      <c r="E992" s="362" t="s">
        <v>1507</v>
      </c>
      <c r="F992" s="362" t="s">
        <v>1506</v>
      </c>
      <c r="G992" s="363"/>
      <c r="H992" s="363"/>
      <c r="I992" s="414"/>
      <c r="J992" s="364"/>
      <c r="K992" s="365"/>
      <c r="N992" s="464">
        <f>[1]pdc2019!$N992</f>
        <v>0</v>
      </c>
      <c r="O992" s="464">
        <f>[1]pdc2019!$O992</f>
        <v>0</v>
      </c>
      <c r="P992" s="464">
        <f>[1]pdc2019!$P992</f>
        <v>0</v>
      </c>
      <c r="Q992" s="464">
        <f>[1]pdc2019!$V992</f>
        <v>0</v>
      </c>
      <c r="R992" s="464">
        <f>[1]pdc2019!$AB992</f>
        <v>0</v>
      </c>
      <c r="S992" s="464">
        <f>[1]pdc2019!$AE992</f>
        <v>0</v>
      </c>
      <c r="T992" s="507">
        <f t="shared" si="86"/>
        <v>0</v>
      </c>
      <c r="U992" s="505" t="str">
        <f t="shared" si="87"/>
        <v/>
      </c>
      <c r="V992" s="507">
        <f t="shared" si="90"/>
        <v>0</v>
      </c>
      <c r="W992" s="505" t="str">
        <f t="shared" si="91"/>
        <v/>
      </c>
      <c r="X992" s="507">
        <f t="shared" si="88"/>
        <v>0</v>
      </c>
      <c r="Y992" s="505" t="str">
        <f t="shared" si="89"/>
        <v/>
      </c>
      <c r="AA992" s="508"/>
      <c r="AB992" s="508"/>
      <c r="AC992" s="508"/>
      <c r="AD992" s="508"/>
      <c r="AE992" s="508"/>
      <c r="AF992" s="508"/>
      <c r="AG992" s="508"/>
      <c r="AH992" s="508"/>
      <c r="AI992" s="508"/>
      <c r="AJ992" s="508"/>
      <c r="AK992" s="508"/>
    </row>
    <row r="993" spans="1:37" ht="21">
      <c r="A993" s="381" t="s">
        <v>1508</v>
      </c>
      <c r="B993" s="412" t="s">
        <v>1502</v>
      </c>
      <c r="C993" s="413" t="s">
        <v>3141</v>
      </c>
      <c r="D993" s="413" t="s">
        <v>3138</v>
      </c>
      <c r="E993" s="366" t="s">
        <v>1510</v>
      </c>
      <c r="F993" s="366" t="s">
        <v>1509</v>
      </c>
      <c r="G993" s="363" t="s">
        <v>394</v>
      </c>
      <c r="H993" s="363" t="s">
        <v>5100</v>
      </c>
      <c r="I993" s="414" t="s">
        <v>2926</v>
      </c>
      <c r="J993" s="364" t="s">
        <v>3513</v>
      </c>
      <c r="K993" s="365" t="s">
        <v>3514</v>
      </c>
      <c r="L993" s="398" t="s">
        <v>626</v>
      </c>
      <c r="N993" s="464">
        <f>[1]pdc2019!$N993</f>
        <v>2711590.35</v>
      </c>
      <c r="O993" s="464">
        <f>[1]pdc2019!$O993</f>
        <v>2770000</v>
      </c>
      <c r="P993" s="464">
        <f>[1]pdc2019!$P993</f>
        <v>2698135.36</v>
      </c>
      <c r="Q993" s="464">
        <f>[1]pdc2019!$V993</f>
        <v>2800000</v>
      </c>
      <c r="R993" s="464">
        <f>[1]pdc2019!$AB993</f>
        <v>2830000</v>
      </c>
      <c r="S993" s="464">
        <f>[1]pdc2019!$AE993</f>
        <v>2830000</v>
      </c>
      <c r="T993" s="507">
        <f t="shared" si="86"/>
        <v>88409.649999999907</v>
      </c>
      <c r="U993" s="505">
        <f t="shared" si="87"/>
        <v>3.26043533825085E-2</v>
      </c>
      <c r="V993" s="507">
        <f t="shared" si="90"/>
        <v>30000</v>
      </c>
      <c r="W993" s="505">
        <f t="shared" si="91"/>
        <v>1.0830324909747292E-2</v>
      </c>
      <c r="X993" s="507">
        <f t="shared" si="88"/>
        <v>101864.64000000013</v>
      </c>
      <c r="Y993" s="505">
        <f t="shared" si="89"/>
        <v>3.7753717441366672E-2</v>
      </c>
      <c r="AA993" s="508"/>
      <c r="AB993" s="508"/>
      <c r="AC993" s="508"/>
      <c r="AD993" s="508"/>
      <c r="AE993" s="508"/>
      <c r="AF993" s="508"/>
      <c r="AG993" s="508"/>
      <c r="AH993" s="508"/>
      <c r="AI993" s="508"/>
      <c r="AJ993" s="508"/>
      <c r="AK993" s="508"/>
    </row>
    <row r="994" spans="1:37" ht="21">
      <c r="A994" s="404" t="s">
        <v>1511</v>
      </c>
      <c r="B994" s="405" t="s">
        <v>1502</v>
      </c>
      <c r="C994" s="406" t="s">
        <v>3142</v>
      </c>
      <c r="D994" s="406" t="s">
        <v>3140</v>
      </c>
      <c r="E994" s="362" t="s">
        <v>1513</v>
      </c>
      <c r="F994" s="362" t="s">
        <v>1512</v>
      </c>
      <c r="G994" s="363"/>
      <c r="H994" s="363"/>
      <c r="I994" s="414"/>
      <c r="J994" s="364"/>
      <c r="K994" s="365"/>
      <c r="N994" s="464">
        <f>[1]pdc2019!$N994</f>
        <v>0</v>
      </c>
      <c r="O994" s="464">
        <f>[1]pdc2019!$O994</f>
        <v>0</v>
      </c>
      <c r="P994" s="464">
        <f>[1]pdc2019!$P994</f>
        <v>0</v>
      </c>
      <c r="Q994" s="464">
        <f>[1]pdc2019!$V994</f>
        <v>0</v>
      </c>
      <c r="R994" s="464">
        <f>[1]pdc2019!$AB994</f>
        <v>0</v>
      </c>
      <c r="S994" s="464">
        <f>[1]pdc2019!$AE994</f>
        <v>0</v>
      </c>
      <c r="T994" s="507">
        <f t="shared" si="86"/>
        <v>0</v>
      </c>
      <c r="U994" s="505" t="str">
        <f t="shared" si="87"/>
        <v/>
      </c>
      <c r="V994" s="507">
        <f t="shared" si="90"/>
        <v>0</v>
      </c>
      <c r="W994" s="505" t="str">
        <f t="shared" si="91"/>
        <v/>
      </c>
      <c r="X994" s="507">
        <f t="shared" si="88"/>
        <v>0</v>
      </c>
      <c r="Y994" s="505" t="str">
        <f t="shared" si="89"/>
        <v/>
      </c>
      <c r="AA994" s="508"/>
      <c r="AB994" s="508"/>
      <c r="AC994" s="508"/>
      <c r="AD994" s="508"/>
      <c r="AE994" s="508"/>
      <c r="AF994" s="508"/>
      <c r="AG994" s="508"/>
      <c r="AH994" s="508"/>
      <c r="AI994" s="508"/>
      <c r="AJ994" s="508"/>
      <c r="AK994" s="508"/>
    </row>
    <row r="995" spans="1:37">
      <c r="A995" s="381" t="s">
        <v>2927</v>
      </c>
      <c r="B995" s="412" t="s">
        <v>1502</v>
      </c>
      <c r="C995" s="413" t="s">
        <v>3142</v>
      </c>
      <c r="D995" s="413" t="s">
        <v>3058</v>
      </c>
      <c r="E995" s="366" t="s">
        <v>2928</v>
      </c>
      <c r="F995" s="366" t="s">
        <v>2929</v>
      </c>
      <c r="G995" s="363" t="s">
        <v>362</v>
      </c>
      <c r="H995" s="363" t="s">
        <v>2930</v>
      </c>
      <c r="I995" s="414" t="s">
        <v>2931</v>
      </c>
      <c r="J995" s="364" t="s">
        <v>3513</v>
      </c>
      <c r="K995" s="365" t="s">
        <v>3514</v>
      </c>
      <c r="L995" s="398" t="s">
        <v>626</v>
      </c>
      <c r="N995" s="464">
        <f>[1]pdc2019!$N995</f>
        <v>63860.83</v>
      </c>
      <c r="O995" s="464">
        <f>[1]pdc2019!$O995</f>
        <v>33000</v>
      </c>
      <c r="P995" s="464">
        <f>[1]pdc2019!$P995</f>
        <v>32983.746666666666</v>
      </c>
      <c r="Q995" s="464">
        <f>[1]pdc2019!$V995</f>
        <v>33000</v>
      </c>
      <c r="R995" s="464">
        <f>[1]pdc2019!$AB995</f>
        <v>33000</v>
      </c>
      <c r="S995" s="464">
        <f>[1]pdc2019!$AE995</f>
        <v>33000</v>
      </c>
      <c r="T995" s="507">
        <f t="shared" si="86"/>
        <v>-30860.83</v>
      </c>
      <c r="U995" s="505">
        <f t="shared" si="87"/>
        <v>-0.48325131383353459</v>
      </c>
      <c r="V995" s="507">
        <f t="shared" si="90"/>
        <v>0</v>
      </c>
      <c r="W995" s="505">
        <f t="shared" si="91"/>
        <v>0</v>
      </c>
      <c r="X995" s="507">
        <f t="shared" si="88"/>
        <v>16.253333333334012</v>
      </c>
      <c r="Y995" s="505">
        <f t="shared" si="89"/>
        <v>4.9276795318585237E-4</v>
      </c>
      <c r="AA995" s="508"/>
      <c r="AB995" s="508"/>
      <c r="AC995" s="508"/>
      <c r="AD995" s="508"/>
      <c r="AE995" s="508"/>
      <c r="AF995" s="508"/>
      <c r="AG995" s="508"/>
      <c r="AH995" s="508"/>
      <c r="AI995" s="508"/>
      <c r="AJ995" s="508"/>
      <c r="AK995" s="508"/>
    </row>
    <row r="996" spans="1:37" ht="21">
      <c r="A996" s="381" t="s">
        <v>1514</v>
      </c>
      <c r="B996" s="412" t="s">
        <v>1502</v>
      </c>
      <c r="C996" s="413" t="s">
        <v>3142</v>
      </c>
      <c r="D996" s="413" t="s">
        <v>3138</v>
      </c>
      <c r="E996" s="366" t="s">
        <v>1515</v>
      </c>
      <c r="F996" s="366" t="s">
        <v>5299</v>
      </c>
      <c r="G996" s="363" t="s">
        <v>394</v>
      </c>
      <c r="H996" s="363" t="s">
        <v>5100</v>
      </c>
      <c r="I996" s="414" t="s">
        <v>2926</v>
      </c>
      <c r="J996" s="364" t="s">
        <v>3513</v>
      </c>
      <c r="K996" s="365" t="s">
        <v>3514</v>
      </c>
      <c r="L996" s="398" t="s">
        <v>626</v>
      </c>
      <c r="N996" s="464">
        <f>[1]pdc2019!$N996</f>
        <v>1125.32</v>
      </c>
      <c r="O996" s="464">
        <f>[1]pdc2019!$O996</f>
        <v>20000</v>
      </c>
      <c r="P996" s="464">
        <f>[1]pdc2019!$P996</f>
        <v>62.493333333333332</v>
      </c>
      <c r="Q996" s="464">
        <f>[1]pdc2019!$V996</f>
        <v>20000</v>
      </c>
      <c r="R996" s="464">
        <f>[1]pdc2019!$AB996</f>
        <v>20000</v>
      </c>
      <c r="S996" s="464">
        <f>[1]pdc2019!$AE996</f>
        <v>20000</v>
      </c>
      <c r="T996" s="507">
        <f t="shared" si="86"/>
        <v>18874.68</v>
      </c>
      <c r="U996" s="505">
        <f t="shared" si="87"/>
        <v>16.772722425621158</v>
      </c>
      <c r="V996" s="507">
        <f t="shared" si="90"/>
        <v>0</v>
      </c>
      <c r="W996" s="505">
        <f t="shared" si="91"/>
        <v>0</v>
      </c>
      <c r="X996" s="507">
        <f t="shared" si="88"/>
        <v>19937.506666666668</v>
      </c>
      <c r="Y996" s="505">
        <f t="shared" si="89"/>
        <v>319.03413697461065</v>
      </c>
      <c r="AA996" s="508"/>
      <c r="AB996" s="508"/>
      <c r="AC996" s="508"/>
      <c r="AD996" s="508"/>
      <c r="AE996" s="508"/>
      <c r="AF996" s="508"/>
      <c r="AG996" s="508"/>
      <c r="AH996" s="508"/>
      <c r="AI996" s="508"/>
      <c r="AJ996" s="508"/>
      <c r="AK996" s="508"/>
    </row>
    <row r="997" spans="1:37" ht="31.5">
      <c r="A997" s="381" t="s">
        <v>1516</v>
      </c>
      <c r="B997" s="412" t="s">
        <v>1502</v>
      </c>
      <c r="C997" s="413" t="s">
        <v>3142</v>
      </c>
      <c r="D997" s="413" t="s">
        <v>1538</v>
      </c>
      <c r="E997" s="366" t="s">
        <v>1518</v>
      </c>
      <c r="F997" s="366" t="s">
        <v>1517</v>
      </c>
      <c r="G997" s="363" t="s">
        <v>394</v>
      </c>
      <c r="H997" s="363" t="s">
        <v>5100</v>
      </c>
      <c r="I997" s="414" t="s">
        <v>2926</v>
      </c>
      <c r="J997" s="364" t="s">
        <v>3513</v>
      </c>
      <c r="K997" s="365" t="s">
        <v>3514</v>
      </c>
      <c r="L997" s="398" t="s">
        <v>626</v>
      </c>
      <c r="N997" s="464">
        <f>[1]pdc2019!$N997</f>
        <v>671269.70000000007</v>
      </c>
      <c r="O997" s="464">
        <f>[1]pdc2019!$O997</f>
        <v>550000</v>
      </c>
      <c r="P997" s="464">
        <f>[1]pdc2019!$P997</f>
        <v>526503.14666666661</v>
      </c>
      <c r="Q997" s="464">
        <f>[1]pdc2019!$V997</f>
        <v>550000</v>
      </c>
      <c r="R997" s="464">
        <f>[1]pdc2019!$AB997</f>
        <v>550000</v>
      </c>
      <c r="S997" s="464">
        <f>[1]pdc2019!$AE997</f>
        <v>550000</v>
      </c>
      <c r="T997" s="507">
        <f t="shared" si="86"/>
        <v>-121269.70000000007</v>
      </c>
      <c r="U997" s="505">
        <f t="shared" si="87"/>
        <v>-0.18065719337547942</v>
      </c>
      <c r="V997" s="507">
        <f t="shared" si="90"/>
        <v>0</v>
      </c>
      <c r="W997" s="505">
        <f t="shared" si="91"/>
        <v>0</v>
      </c>
      <c r="X997" s="507">
        <f t="shared" si="88"/>
        <v>23496.853333333391</v>
      </c>
      <c r="Y997" s="505">
        <f t="shared" si="89"/>
        <v>4.4628134669457996E-2</v>
      </c>
      <c r="AA997" s="508"/>
      <c r="AB997" s="508"/>
      <c r="AC997" s="508"/>
      <c r="AD997" s="508"/>
      <c r="AE997" s="508"/>
      <c r="AF997" s="508"/>
      <c r="AG997" s="508"/>
      <c r="AH997" s="508"/>
      <c r="AI997" s="508"/>
      <c r="AJ997" s="508"/>
      <c r="AK997" s="508"/>
    </row>
    <row r="998" spans="1:37" ht="21">
      <c r="A998" s="381" t="s">
        <v>1519</v>
      </c>
      <c r="B998" s="412" t="s">
        <v>1502</v>
      </c>
      <c r="C998" s="413" t="s">
        <v>3142</v>
      </c>
      <c r="D998" s="413" t="s">
        <v>1391</v>
      </c>
      <c r="E998" s="366" t="s">
        <v>1521</v>
      </c>
      <c r="F998" s="366" t="s">
        <v>1520</v>
      </c>
      <c r="G998" s="363" t="s">
        <v>221</v>
      </c>
      <c r="H998" s="363" t="s">
        <v>2932</v>
      </c>
      <c r="I998" s="414" t="s">
        <v>2933</v>
      </c>
      <c r="J998" s="364" t="s">
        <v>3523</v>
      </c>
      <c r="K998" s="365" t="s">
        <v>3525</v>
      </c>
      <c r="L998" s="398" t="s">
        <v>626</v>
      </c>
      <c r="N998" s="464">
        <f>[1]pdc2019!$N998</f>
        <v>0</v>
      </c>
      <c r="O998" s="464">
        <f>[1]pdc2019!$O998</f>
        <v>0</v>
      </c>
      <c r="P998" s="464">
        <f>[1]pdc2019!$P998</f>
        <v>0</v>
      </c>
      <c r="Q998" s="464">
        <f>[1]pdc2019!$V998</f>
        <v>0</v>
      </c>
      <c r="R998" s="464">
        <f>[1]pdc2019!$AB998</f>
        <v>0</v>
      </c>
      <c r="S998" s="464">
        <f>[1]pdc2019!$AE998</f>
        <v>0</v>
      </c>
      <c r="T998" s="507">
        <f t="shared" si="86"/>
        <v>0</v>
      </c>
      <c r="U998" s="505" t="str">
        <f t="shared" si="87"/>
        <v/>
      </c>
      <c r="V998" s="507">
        <f t="shared" si="90"/>
        <v>0</v>
      </c>
      <c r="W998" s="505" t="str">
        <f t="shared" si="91"/>
        <v/>
      </c>
      <c r="X998" s="507">
        <f t="shared" si="88"/>
        <v>0</v>
      </c>
      <c r="Y998" s="505" t="str">
        <f t="shared" si="89"/>
        <v/>
      </c>
      <c r="AA998" s="508"/>
      <c r="AB998" s="508"/>
      <c r="AC998" s="508"/>
      <c r="AD998" s="508"/>
      <c r="AE998" s="508"/>
      <c r="AF998" s="508"/>
      <c r="AG998" s="508"/>
      <c r="AH998" s="508"/>
      <c r="AI998" s="508"/>
      <c r="AJ998" s="508"/>
      <c r="AK998" s="508"/>
    </row>
    <row r="999" spans="1:37" ht="31.5">
      <c r="A999" s="381" t="s">
        <v>1522</v>
      </c>
      <c r="B999" s="412" t="s">
        <v>1502</v>
      </c>
      <c r="C999" s="413" t="s">
        <v>3142</v>
      </c>
      <c r="D999" s="413" t="s">
        <v>1544</v>
      </c>
      <c r="E999" s="366" t="s">
        <v>4540</v>
      </c>
      <c r="F999" s="366" t="s">
        <v>4538</v>
      </c>
      <c r="G999" s="363" t="s">
        <v>394</v>
      </c>
      <c r="H999" s="363" t="s">
        <v>5100</v>
      </c>
      <c r="I999" s="414" t="s">
        <v>2926</v>
      </c>
      <c r="J999" s="364" t="s">
        <v>3513</v>
      </c>
      <c r="K999" s="365" t="s">
        <v>3514</v>
      </c>
      <c r="L999" s="398" t="s">
        <v>626</v>
      </c>
      <c r="N999" s="464">
        <f>[1]pdc2019!$N999</f>
        <v>790934.55</v>
      </c>
      <c r="O999" s="464">
        <f>[1]pdc2019!$O999</f>
        <v>780000</v>
      </c>
      <c r="P999" s="464">
        <f>[1]pdc2019!$P999</f>
        <v>844389.2666666666</v>
      </c>
      <c r="Q999" s="464">
        <f>[1]pdc2019!$V999</f>
        <v>805171.37</v>
      </c>
      <c r="R999" s="464">
        <f>[1]pdc2019!$AB999</f>
        <v>819664.45659419999</v>
      </c>
      <c r="S999" s="464">
        <f>[1]pdc2019!$AE999</f>
        <v>834418.41681289556</v>
      </c>
      <c r="T999" s="507">
        <f t="shared" si="86"/>
        <v>14236.819999999949</v>
      </c>
      <c r="U999" s="505">
        <f t="shared" si="87"/>
        <v>1.799999759777841E-2</v>
      </c>
      <c r="V999" s="507">
        <f t="shared" si="90"/>
        <v>25171.369999999995</v>
      </c>
      <c r="W999" s="505">
        <f t="shared" si="91"/>
        <v>3.2270987179487176E-2</v>
      </c>
      <c r="X999" s="507">
        <f t="shared" si="88"/>
        <v>-39217.896666666609</v>
      </c>
      <c r="Y999" s="505">
        <f t="shared" si="89"/>
        <v>-4.6445280885064083E-2</v>
      </c>
      <c r="AA999" s="508"/>
      <c r="AB999" s="508"/>
      <c r="AC999" s="508"/>
      <c r="AD999" s="508"/>
      <c r="AE999" s="508"/>
      <c r="AF999" s="508"/>
      <c r="AG999" s="508"/>
      <c r="AH999" s="508"/>
      <c r="AI999" s="508"/>
      <c r="AJ999" s="508"/>
      <c r="AK999" s="508"/>
    </row>
    <row r="1000" spans="1:37" ht="21">
      <c r="A1000" s="381" t="s">
        <v>4537</v>
      </c>
      <c r="B1000" s="412" t="s">
        <v>1502</v>
      </c>
      <c r="C1000" s="413" t="s">
        <v>3142</v>
      </c>
      <c r="D1000" s="413" t="s">
        <v>2269</v>
      </c>
      <c r="E1000" s="366" t="s">
        <v>4539</v>
      </c>
      <c r="F1000" s="366" t="s">
        <v>5491</v>
      </c>
      <c r="G1000" s="363" t="s">
        <v>382</v>
      </c>
      <c r="H1000" s="363" t="s">
        <v>2416</v>
      </c>
      <c r="I1000" s="414" t="s">
        <v>2417</v>
      </c>
      <c r="J1000" s="364" t="s">
        <v>3513</v>
      </c>
      <c r="K1000" s="365" t="s">
        <v>3514</v>
      </c>
      <c r="L1000" s="398" t="s">
        <v>626</v>
      </c>
      <c r="N1000" s="464">
        <f>[1]pdc2019!$N1000</f>
        <v>724281.63</v>
      </c>
      <c r="O1000" s="464">
        <f>[1]pdc2019!$O1000</f>
        <v>612000</v>
      </c>
      <c r="P1000" s="464">
        <f>[1]pdc2019!$P1000</f>
        <v>595436.64</v>
      </c>
      <c r="Q1000" s="464">
        <f>[1]pdc2019!$V1000</f>
        <v>730000</v>
      </c>
      <c r="R1000" s="464">
        <f>[1]pdc2019!$AB1000</f>
        <v>743140</v>
      </c>
      <c r="S1000" s="464">
        <f>[1]pdc2019!$AE1000</f>
        <v>756516.52</v>
      </c>
      <c r="T1000" s="507">
        <f t="shared" si="86"/>
        <v>5718.3699999999953</v>
      </c>
      <c r="U1000" s="505">
        <f t="shared" si="87"/>
        <v>7.8952299259612523E-3</v>
      </c>
      <c r="V1000" s="507">
        <f t="shared" si="90"/>
        <v>118000</v>
      </c>
      <c r="W1000" s="505">
        <f t="shared" si="91"/>
        <v>0.19281045751633988</v>
      </c>
      <c r="X1000" s="507">
        <f t="shared" si="88"/>
        <v>134563.35999999999</v>
      </c>
      <c r="Y1000" s="505">
        <f t="shared" si="89"/>
        <v>0.22599106430534738</v>
      </c>
      <c r="AA1000" s="508"/>
      <c r="AB1000" s="508"/>
      <c r="AC1000" s="508"/>
      <c r="AD1000" s="508"/>
      <c r="AE1000" s="508"/>
      <c r="AF1000" s="508"/>
      <c r="AG1000" s="508"/>
      <c r="AH1000" s="508"/>
      <c r="AI1000" s="508"/>
      <c r="AJ1000" s="508"/>
      <c r="AK1000" s="508"/>
    </row>
    <row r="1001" spans="1:37" ht="31.5">
      <c r="A1001" s="381" t="s">
        <v>2934</v>
      </c>
      <c r="B1001" s="412" t="s">
        <v>1502</v>
      </c>
      <c r="C1001" s="413" t="s">
        <v>3142</v>
      </c>
      <c r="D1001" s="413" t="s">
        <v>2608</v>
      </c>
      <c r="E1001" s="366" t="s">
        <v>2935</v>
      </c>
      <c r="F1001" s="366" t="s">
        <v>2936</v>
      </c>
      <c r="G1001" s="363" t="s">
        <v>366</v>
      </c>
      <c r="H1001" s="363" t="s">
        <v>2937</v>
      </c>
      <c r="I1001" s="414" t="s">
        <v>2938</v>
      </c>
      <c r="J1001" s="364" t="s">
        <v>3513</v>
      </c>
      <c r="K1001" s="365" t="s">
        <v>3514</v>
      </c>
      <c r="L1001" s="398" t="s">
        <v>626</v>
      </c>
      <c r="N1001" s="464">
        <f>[1]pdc2019!$N1001</f>
        <v>2006211.32</v>
      </c>
      <c r="O1001" s="464">
        <f>[1]pdc2019!$O1001</f>
        <v>1800000</v>
      </c>
      <c r="P1001" s="464">
        <f>[1]pdc2019!$P1001</f>
        <v>1800000</v>
      </c>
      <c r="Q1001" s="464">
        <f>[1]pdc2019!$V1001</f>
        <v>2000000</v>
      </c>
      <c r="R1001" s="464">
        <f>[1]pdc2019!$AB1001</f>
        <v>2000000</v>
      </c>
      <c r="S1001" s="464">
        <f>[1]pdc2019!$AE1001</f>
        <v>2000000</v>
      </c>
      <c r="T1001" s="507">
        <f t="shared" si="86"/>
        <v>-6211.3200000000652</v>
      </c>
      <c r="U1001" s="505">
        <f t="shared" si="87"/>
        <v>-3.0960447376999472E-3</v>
      </c>
      <c r="V1001" s="507">
        <f t="shared" si="90"/>
        <v>200000</v>
      </c>
      <c r="W1001" s="505">
        <f t="shared" si="91"/>
        <v>0.1111111111111111</v>
      </c>
      <c r="X1001" s="507">
        <f t="shared" si="88"/>
        <v>200000</v>
      </c>
      <c r="Y1001" s="505">
        <f t="shared" si="89"/>
        <v>0.1111111111111111</v>
      </c>
      <c r="AA1001" s="508"/>
      <c r="AB1001" s="508"/>
      <c r="AC1001" s="508"/>
      <c r="AD1001" s="508"/>
      <c r="AE1001" s="508"/>
      <c r="AF1001" s="508"/>
      <c r="AG1001" s="508"/>
      <c r="AH1001" s="508"/>
      <c r="AI1001" s="508"/>
      <c r="AJ1001" s="508"/>
      <c r="AK1001" s="508"/>
    </row>
    <row r="1002" spans="1:37" ht="42">
      <c r="A1002" s="381" t="s">
        <v>2939</v>
      </c>
      <c r="B1002" s="412" t="s">
        <v>1502</v>
      </c>
      <c r="C1002" s="413" t="s">
        <v>3142</v>
      </c>
      <c r="D1002" s="413" t="s">
        <v>2940</v>
      </c>
      <c r="E1002" s="366" t="s">
        <v>2941</v>
      </c>
      <c r="F1002" s="366" t="s">
        <v>2942</v>
      </c>
      <c r="G1002" s="363" t="s">
        <v>378</v>
      </c>
      <c r="H1002" s="363" t="s">
        <v>2943</v>
      </c>
      <c r="I1002" s="414" t="s">
        <v>2944</v>
      </c>
      <c r="J1002" s="364" t="s">
        <v>3513</v>
      </c>
      <c r="K1002" s="365" t="s">
        <v>3514</v>
      </c>
      <c r="L1002" s="398" t="s">
        <v>626</v>
      </c>
      <c r="N1002" s="464">
        <f>[1]pdc2019!$N1002</f>
        <v>4300364.4400000004</v>
      </c>
      <c r="O1002" s="464">
        <f>[1]pdc2019!$O1002</f>
        <v>4400000</v>
      </c>
      <c r="P1002" s="464">
        <f>[1]pdc2019!$P1002</f>
        <v>4400000</v>
      </c>
      <c r="Q1002" s="464">
        <f>[1]pdc2019!$V1002</f>
        <v>4400000</v>
      </c>
      <c r="R1002" s="464">
        <f>[1]pdc2019!$AB1002</f>
        <v>4400000</v>
      </c>
      <c r="S1002" s="464">
        <f>[1]pdc2019!$AE1002</f>
        <v>4400000</v>
      </c>
      <c r="T1002" s="507">
        <f t="shared" si="86"/>
        <v>99635.55999999959</v>
      </c>
      <c r="U1002" s="505">
        <f t="shared" si="87"/>
        <v>2.3169096803339669E-2</v>
      </c>
      <c r="V1002" s="507">
        <f t="shared" si="90"/>
        <v>0</v>
      </c>
      <c r="W1002" s="505">
        <f t="shared" si="91"/>
        <v>0</v>
      </c>
      <c r="X1002" s="507">
        <f t="shared" si="88"/>
        <v>0</v>
      </c>
      <c r="Y1002" s="505">
        <f t="shared" si="89"/>
        <v>0</v>
      </c>
      <c r="AA1002" s="508"/>
      <c r="AB1002" s="508"/>
      <c r="AC1002" s="508"/>
      <c r="AD1002" s="508"/>
      <c r="AE1002" s="508"/>
      <c r="AF1002" s="508"/>
      <c r="AG1002" s="508"/>
      <c r="AH1002" s="508"/>
      <c r="AI1002" s="508"/>
      <c r="AJ1002" s="508"/>
      <c r="AK1002" s="508"/>
    </row>
    <row r="1003" spans="1:37" ht="21">
      <c r="A1003" s="381" t="s">
        <v>2945</v>
      </c>
      <c r="B1003" s="412" t="s">
        <v>1502</v>
      </c>
      <c r="C1003" s="413" t="s">
        <v>3142</v>
      </c>
      <c r="D1003" s="413" t="s">
        <v>2946</v>
      </c>
      <c r="E1003" s="366" t="s">
        <v>2947</v>
      </c>
      <c r="F1003" s="366" t="s">
        <v>2948</v>
      </c>
      <c r="G1003" s="363" t="s">
        <v>368</v>
      </c>
      <c r="H1003" s="363" t="s">
        <v>2949</v>
      </c>
      <c r="I1003" s="414" t="s">
        <v>2950</v>
      </c>
      <c r="J1003" s="364" t="s">
        <v>3513</v>
      </c>
      <c r="K1003" s="365" t="s">
        <v>3514</v>
      </c>
      <c r="L1003" s="398" t="s">
        <v>626</v>
      </c>
      <c r="N1003" s="464">
        <f>[1]pdc2019!$N1003</f>
        <v>1923925.3</v>
      </c>
      <c r="O1003" s="464">
        <f>[1]pdc2019!$O1003</f>
        <v>2000000</v>
      </c>
      <c r="P1003" s="464">
        <f>[1]pdc2019!$P1003</f>
        <v>2000000</v>
      </c>
      <c r="Q1003" s="464">
        <f>[1]pdc2019!$V1003</f>
        <v>2000000</v>
      </c>
      <c r="R1003" s="464">
        <f>[1]pdc2019!$AB1003</f>
        <v>2000000</v>
      </c>
      <c r="S1003" s="464">
        <f>[1]pdc2019!$AE1003</f>
        <v>2000000</v>
      </c>
      <c r="T1003" s="507">
        <f t="shared" si="86"/>
        <v>76074.699999999953</v>
      </c>
      <c r="U1003" s="505">
        <f t="shared" si="87"/>
        <v>3.9541400074108883E-2</v>
      </c>
      <c r="V1003" s="507">
        <f t="shared" si="90"/>
        <v>0</v>
      </c>
      <c r="W1003" s="505">
        <f t="shared" si="91"/>
        <v>0</v>
      </c>
      <c r="X1003" s="507">
        <f t="shared" si="88"/>
        <v>0</v>
      </c>
      <c r="Y1003" s="505">
        <f t="shared" si="89"/>
        <v>0</v>
      </c>
      <c r="AA1003" s="508"/>
      <c r="AB1003" s="508"/>
      <c r="AC1003" s="508"/>
      <c r="AD1003" s="508"/>
      <c r="AE1003" s="508"/>
      <c r="AF1003" s="508"/>
      <c r="AG1003" s="508"/>
      <c r="AH1003" s="508"/>
      <c r="AI1003" s="508"/>
      <c r="AJ1003" s="508"/>
      <c r="AK1003" s="508"/>
    </row>
    <row r="1004" spans="1:37">
      <c r="A1004" s="381" t="s">
        <v>131</v>
      </c>
      <c r="B1004" s="412" t="s">
        <v>1502</v>
      </c>
      <c r="C1004" s="413" t="s">
        <v>3142</v>
      </c>
      <c r="D1004" s="413" t="s">
        <v>80</v>
      </c>
      <c r="E1004" s="366" t="s">
        <v>133</v>
      </c>
      <c r="F1004" s="366" t="s">
        <v>132</v>
      </c>
      <c r="G1004" s="363" t="s">
        <v>394</v>
      </c>
      <c r="H1004" s="363" t="s">
        <v>5100</v>
      </c>
      <c r="I1004" s="414" t="s">
        <v>2926</v>
      </c>
      <c r="J1004" s="364" t="s">
        <v>3513</v>
      </c>
      <c r="K1004" s="365" t="s">
        <v>3514</v>
      </c>
      <c r="L1004" s="398" t="s">
        <v>626</v>
      </c>
      <c r="N1004" s="464">
        <f>[1]pdc2019!$N1004</f>
        <v>71274.62</v>
      </c>
      <c r="O1004" s="464">
        <f>[1]pdc2019!$O1004</f>
        <v>60000</v>
      </c>
      <c r="P1004" s="464">
        <f>[1]pdc2019!$P1004</f>
        <v>100575.58666666667</v>
      </c>
      <c r="Q1004" s="464">
        <f>[1]pdc2019!$V1004</f>
        <v>70000</v>
      </c>
      <c r="R1004" s="464">
        <f>[1]pdc2019!$AB1004</f>
        <v>70000</v>
      </c>
      <c r="S1004" s="464">
        <f>[1]pdc2019!$AE1004</f>
        <v>70000</v>
      </c>
      <c r="T1004" s="507">
        <f t="shared" si="86"/>
        <v>-1274.6199999999953</v>
      </c>
      <c r="U1004" s="505">
        <f t="shared" si="87"/>
        <v>-1.7883224070503575E-2</v>
      </c>
      <c r="V1004" s="507">
        <f t="shared" si="90"/>
        <v>10000</v>
      </c>
      <c r="W1004" s="505">
        <f t="shared" si="91"/>
        <v>0.16666666666666666</v>
      </c>
      <c r="X1004" s="507">
        <f t="shared" si="88"/>
        <v>-30575.58666666667</v>
      </c>
      <c r="Y1004" s="505">
        <f t="shared" si="89"/>
        <v>-0.30400604838629497</v>
      </c>
      <c r="AA1004" s="508"/>
      <c r="AB1004" s="508"/>
      <c r="AC1004" s="508"/>
      <c r="AD1004" s="508"/>
      <c r="AE1004" s="508"/>
      <c r="AF1004" s="508"/>
      <c r="AG1004" s="508"/>
      <c r="AH1004" s="508"/>
      <c r="AI1004" s="508"/>
      <c r="AJ1004" s="508"/>
      <c r="AK1004" s="508"/>
    </row>
    <row r="1005" spans="1:37" ht="21">
      <c r="A1005" s="381" t="s">
        <v>134</v>
      </c>
      <c r="B1005" s="412" t="s">
        <v>1502</v>
      </c>
      <c r="C1005" s="413" t="s">
        <v>3142</v>
      </c>
      <c r="D1005" s="413" t="s">
        <v>1679</v>
      </c>
      <c r="E1005" s="366" t="s">
        <v>136</v>
      </c>
      <c r="F1005" s="366" t="s">
        <v>135</v>
      </c>
      <c r="G1005" s="363" t="s">
        <v>394</v>
      </c>
      <c r="H1005" s="363" t="s">
        <v>5100</v>
      </c>
      <c r="I1005" s="414" t="s">
        <v>2926</v>
      </c>
      <c r="J1005" s="364" t="s">
        <v>3513</v>
      </c>
      <c r="K1005" s="365" t="s">
        <v>3514</v>
      </c>
      <c r="L1005" s="398" t="s">
        <v>626</v>
      </c>
      <c r="N1005" s="464">
        <f>[1]pdc2019!$N1005</f>
        <v>316819.24</v>
      </c>
      <c r="O1005" s="464">
        <f>[1]pdc2019!$O1005</f>
        <v>390000</v>
      </c>
      <c r="P1005" s="464">
        <f>[1]pdc2019!$P1005</f>
        <v>418883.84000000003</v>
      </c>
      <c r="Q1005" s="464">
        <f>[1]pdc2019!$V1005</f>
        <v>320000</v>
      </c>
      <c r="R1005" s="464">
        <f>[1]pdc2019!$AB1005</f>
        <v>320000</v>
      </c>
      <c r="S1005" s="464">
        <f>[1]pdc2019!$AE1005</f>
        <v>320000</v>
      </c>
      <c r="T1005" s="507">
        <f t="shared" si="86"/>
        <v>3180.7600000000093</v>
      </c>
      <c r="U1005" s="505">
        <f t="shared" si="87"/>
        <v>1.0039668045412928E-2</v>
      </c>
      <c r="V1005" s="507">
        <f t="shared" si="90"/>
        <v>-70000</v>
      </c>
      <c r="W1005" s="505">
        <f t="shared" si="91"/>
        <v>-0.17948717948717949</v>
      </c>
      <c r="X1005" s="507">
        <f t="shared" si="88"/>
        <v>-98883.840000000026</v>
      </c>
      <c r="Y1005" s="505">
        <f t="shared" si="89"/>
        <v>-0.23606506281073059</v>
      </c>
      <c r="AA1005" s="508"/>
      <c r="AB1005" s="508"/>
      <c r="AC1005" s="508"/>
      <c r="AD1005" s="508"/>
      <c r="AE1005" s="508"/>
      <c r="AF1005" s="508"/>
      <c r="AG1005" s="508"/>
      <c r="AH1005" s="508"/>
      <c r="AI1005" s="508"/>
      <c r="AJ1005" s="508"/>
      <c r="AK1005" s="508"/>
    </row>
    <row r="1006" spans="1:37" ht="21">
      <c r="A1006" s="381" t="s">
        <v>137</v>
      </c>
      <c r="B1006" s="412" t="s">
        <v>1502</v>
      </c>
      <c r="C1006" s="413" t="s">
        <v>3142</v>
      </c>
      <c r="D1006" s="413" t="s">
        <v>1680</v>
      </c>
      <c r="E1006" s="366" t="s">
        <v>139</v>
      </c>
      <c r="F1006" s="366" t="s">
        <v>138</v>
      </c>
      <c r="G1006" s="363" t="s">
        <v>394</v>
      </c>
      <c r="H1006" s="363" t="s">
        <v>5100</v>
      </c>
      <c r="I1006" s="414" t="s">
        <v>2926</v>
      </c>
      <c r="J1006" s="364" t="s">
        <v>3513</v>
      </c>
      <c r="K1006" s="365" t="s">
        <v>3514</v>
      </c>
      <c r="L1006" s="398" t="s">
        <v>626</v>
      </c>
      <c r="N1006" s="464">
        <f>[1]pdc2019!$N1006</f>
        <v>0</v>
      </c>
      <c r="O1006" s="464">
        <f>[1]pdc2019!$O1006</f>
        <v>0</v>
      </c>
      <c r="P1006" s="464">
        <f>[1]pdc2019!$P1006</f>
        <v>0</v>
      </c>
      <c r="Q1006" s="464">
        <f>[1]pdc2019!$V1006</f>
        <v>0</v>
      </c>
      <c r="R1006" s="464">
        <f>[1]pdc2019!$AB1006</f>
        <v>0</v>
      </c>
      <c r="S1006" s="464">
        <f>[1]pdc2019!$AE1006</f>
        <v>0</v>
      </c>
      <c r="T1006" s="507">
        <f t="shared" si="86"/>
        <v>0</v>
      </c>
      <c r="U1006" s="505" t="str">
        <f t="shared" si="87"/>
        <v/>
      </c>
      <c r="V1006" s="507">
        <f t="shared" si="90"/>
        <v>0</v>
      </c>
      <c r="W1006" s="505" t="str">
        <f t="shared" si="91"/>
        <v/>
      </c>
      <c r="X1006" s="507">
        <f t="shared" si="88"/>
        <v>0</v>
      </c>
      <c r="Y1006" s="505" t="str">
        <f t="shared" si="89"/>
        <v/>
      </c>
      <c r="AA1006" s="508"/>
      <c r="AB1006" s="508"/>
      <c r="AC1006" s="508"/>
      <c r="AD1006" s="508"/>
      <c r="AE1006" s="508"/>
      <c r="AF1006" s="508"/>
      <c r="AG1006" s="508"/>
      <c r="AH1006" s="508"/>
      <c r="AI1006" s="508"/>
      <c r="AJ1006" s="508"/>
      <c r="AK1006" s="508"/>
    </row>
    <row r="1007" spans="1:37" ht="21">
      <c r="A1007" s="381" t="s">
        <v>140</v>
      </c>
      <c r="B1007" s="412" t="s">
        <v>1502</v>
      </c>
      <c r="C1007" s="413" t="s">
        <v>3142</v>
      </c>
      <c r="D1007" s="413" t="s">
        <v>2115</v>
      </c>
      <c r="E1007" s="366" t="s">
        <v>142</v>
      </c>
      <c r="F1007" s="366" t="s">
        <v>141</v>
      </c>
      <c r="G1007" s="363" t="s">
        <v>394</v>
      </c>
      <c r="H1007" s="363" t="s">
        <v>5100</v>
      </c>
      <c r="I1007" s="414" t="s">
        <v>2926</v>
      </c>
      <c r="J1007" s="364" t="s">
        <v>3513</v>
      </c>
      <c r="K1007" s="365" t="s">
        <v>3514</v>
      </c>
      <c r="L1007" s="398" t="s">
        <v>626</v>
      </c>
      <c r="N1007" s="464">
        <f>[1]pdc2019!$N1007</f>
        <v>6167795.5899999999</v>
      </c>
      <c r="O1007" s="464">
        <f>[1]pdc2019!$O1007</f>
        <v>3050000</v>
      </c>
      <c r="P1007" s="464">
        <f>[1]pdc2019!$P1007</f>
        <v>1293105.48</v>
      </c>
      <c r="Q1007" s="464">
        <f>[1]pdc2019!$V1007</f>
        <v>2400000</v>
      </c>
      <c r="R1007" s="464">
        <f>[1]pdc2019!$AB1007</f>
        <v>2400000</v>
      </c>
      <c r="S1007" s="464">
        <f>[1]pdc2019!$AE1007</f>
        <v>2400000</v>
      </c>
      <c r="T1007" s="507">
        <f t="shared" si="86"/>
        <v>-3767795.59</v>
      </c>
      <c r="U1007" s="505">
        <f t="shared" si="87"/>
        <v>-0.6108820461087946</v>
      </c>
      <c r="V1007" s="507">
        <f t="shared" si="90"/>
        <v>-650000</v>
      </c>
      <c r="W1007" s="505">
        <f t="shared" si="91"/>
        <v>-0.21311475409836064</v>
      </c>
      <c r="X1007" s="507">
        <f t="shared" si="88"/>
        <v>1106894.52</v>
      </c>
      <c r="Y1007" s="505">
        <f t="shared" si="89"/>
        <v>0.85599708385738182</v>
      </c>
      <c r="AA1007" s="508"/>
      <c r="AB1007" s="508"/>
      <c r="AC1007" s="508"/>
      <c r="AD1007" s="508"/>
      <c r="AE1007" s="508"/>
      <c r="AF1007" s="508"/>
      <c r="AG1007" s="508"/>
      <c r="AH1007" s="508"/>
      <c r="AI1007" s="508"/>
      <c r="AJ1007" s="508"/>
      <c r="AK1007" s="508"/>
    </row>
    <row r="1008" spans="1:37">
      <c r="A1008" s="381" t="s">
        <v>6047</v>
      </c>
      <c r="B1008" s="421" t="s">
        <v>1502</v>
      </c>
      <c r="C1008" s="422" t="s">
        <v>3142</v>
      </c>
      <c r="D1008" s="422" t="s">
        <v>4995</v>
      </c>
      <c r="E1008" s="423" t="s">
        <v>6048</v>
      </c>
      <c r="F1008" s="423" t="s">
        <v>6049</v>
      </c>
      <c r="G1008" s="424" t="s">
        <v>394</v>
      </c>
      <c r="H1008" s="424" t="s">
        <v>5100</v>
      </c>
      <c r="I1008" s="425" t="s">
        <v>2926</v>
      </c>
      <c r="J1008" s="426" t="s">
        <v>3513</v>
      </c>
      <c r="K1008" s="365" t="s">
        <v>3514</v>
      </c>
      <c r="L1008" s="455" t="s">
        <v>626</v>
      </c>
      <c r="N1008" s="464">
        <f>[1]pdc2019!$N1008</f>
        <v>0</v>
      </c>
      <c r="O1008" s="464">
        <f>[1]pdc2019!$O1008</f>
        <v>3600000</v>
      </c>
      <c r="P1008" s="464">
        <f>[1]pdc2019!$P1008</f>
        <v>3267916.5466666669</v>
      </c>
      <c r="Q1008" s="464">
        <f>[1]pdc2019!$V1008</f>
        <v>3800000</v>
      </c>
      <c r="R1008" s="464">
        <f>[1]pdc2019!$AB1008</f>
        <v>3800000</v>
      </c>
      <c r="S1008" s="464">
        <f>[1]pdc2019!$AE1008</f>
        <v>3800000</v>
      </c>
      <c r="T1008" s="507"/>
      <c r="U1008" s="505"/>
      <c r="V1008" s="507"/>
      <c r="W1008" s="505"/>
      <c r="X1008" s="507"/>
      <c r="Y1008" s="505"/>
      <c r="AA1008" s="508"/>
      <c r="AB1008" s="508"/>
      <c r="AC1008" s="508"/>
      <c r="AD1008" s="508"/>
      <c r="AE1008" s="508"/>
      <c r="AF1008" s="508"/>
      <c r="AG1008" s="508"/>
      <c r="AH1008" s="508"/>
      <c r="AI1008" s="508"/>
      <c r="AJ1008" s="508"/>
      <c r="AK1008" s="508"/>
    </row>
    <row r="1009" spans="1:37" ht="21">
      <c r="A1009" s="404" t="s">
        <v>143</v>
      </c>
      <c r="B1009" s="405" t="s">
        <v>1502</v>
      </c>
      <c r="C1009" s="406" t="s">
        <v>3144</v>
      </c>
      <c r="D1009" s="406" t="s">
        <v>3140</v>
      </c>
      <c r="E1009" s="362" t="s">
        <v>2951</v>
      </c>
      <c r="F1009" s="362" t="s">
        <v>2952</v>
      </c>
      <c r="G1009" s="363"/>
      <c r="H1009" s="363"/>
      <c r="I1009" s="414"/>
      <c r="J1009" s="364"/>
      <c r="K1009" s="365"/>
      <c r="N1009" s="464">
        <f>[1]pdc2019!$N1009</f>
        <v>0</v>
      </c>
      <c r="O1009" s="464">
        <f>[1]pdc2019!$O1009</f>
        <v>0</v>
      </c>
      <c r="P1009" s="464">
        <f>[1]pdc2019!$P1009</f>
        <v>0</v>
      </c>
      <c r="Q1009" s="464">
        <f>[1]pdc2019!$V1009</f>
        <v>0</v>
      </c>
      <c r="R1009" s="464">
        <f>[1]pdc2019!$AB1009</f>
        <v>0</v>
      </c>
      <c r="S1009" s="464">
        <f>[1]pdc2019!$AE1009</f>
        <v>0</v>
      </c>
      <c r="T1009" s="507">
        <f t="shared" si="86"/>
        <v>0</v>
      </c>
      <c r="U1009" s="505" t="str">
        <f t="shared" si="87"/>
        <v/>
      </c>
      <c r="V1009" s="507">
        <f t="shared" si="90"/>
        <v>0</v>
      </c>
      <c r="W1009" s="505" t="str">
        <f t="shared" si="91"/>
        <v/>
      </c>
      <c r="X1009" s="507">
        <f t="shared" si="88"/>
        <v>0</v>
      </c>
      <c r="Y1009" s="505" t="str">
        <f t="shared" si="89"/>
        <v/>
      </c>
      <c r="AA1009" s="508"/>
      <c r="AB1009" s="508"/>
      <c r="AC1009" s="508"/>
      <c r="AD1009" s="508"/>
      <c r="AE1009" s="508"/>
      <c r="AF1009" s="508"/>
      <c r="AG1009" s="508"/>
      <c r="AH1009" s="508"/>
      <c r="AI1009" s="508"/>
      <c r="AJ1009" s="508"/>
      <c r="AK1009" s="508"/>
    </row>
    <row r="1010" spans="1:37" ht="21">
      <c r="A1010" s="381" t="s">
        <v>144</v>
      </c>
      <c r="B1010" s="412" t="s">
        <v>1502</v>
      </c>
      <c r="C1010" s="413" t="s">
        <v>3144</v>
      </c>
      <c r="D1010" s="413" t="s">
        <v>3138</v>
      </c>
      <c r="E1010" s="366" t="s">
        <v>146</v>
      </c>
      <c r="F1010" s="366" t="s">
        <v>145</v>
      </c>
      <c r="G1010" s="363" t="s">
        <v>392</v>
      </c>
      <c r="H1010" s="363" t="s">
        <v>2953</v>
      </c>
      <c r="I1010" s="414" t="s">
        <v>2954</v>
      </c>
      <c r="J1010" s="364" t="s">
        <v>3513</v>
      </c>
      <c r="K1010" s="365" t="s">
        <v>3514</v>
      </c>
      <c r="L1010" s="398" t="s">
        <v>626</v>
      </c>
      <c r="N1010" s="464">
        <f>[1]pdc2019!$N1010</f>
        <v>3506256.68</v>
      </c>
      <c r="O1010" s="464">
        <f>[1]pdc2019!$O1010</f>
        <v>3000000</v>
      </c>
      <c r="P1010" s="464">
        <f>[1]pdc2019!$P1010</f>
        <v>3000000</v>
      </c>
      <c r="Q1010" s="464">
        <f>[1]pdc2019!$V1010</f>
        <v>3000000</v>
      </c>
      <c r="R1010" s="464">
        <f>[1]pdc2019!$AB1010</f>
        <v>3000000</v>
      </c>
      <c r="S1010" s="464">
        <f>[1]pdc2019!$AE1010</f>
        <v>3000000</v>
      </c>
      <c r="T1010" s="507">
        <f t="shared" si="86"/>
        <v>-506256.68000000017</v>
      </c>
      <c r="U1010" s="505">
        <f t="shared" si="87"/>
        <v>-0.14438665682627666</v>
      </c>
      <c r="V1010" s="507">
        <f t="shared" si="90"/>
        <v>0</v>
      </c>
      <c r="W1010" s="505">
        <f t="shared" si="91"/>
        <v>0</v>
      </c>
      <c r="X1010" s="507">
        <f t="shared" si="88"/>
        <v>0</v>
      </c>
      <c r="Y1010" s="505">
        <f t="shared" si="89"/>
        <v>0</v>
      </c>
      <c r="AA1010" s="508"/>
      <c r="AB1010" s="508"/>
      <c r="AC1010" s="508"/>
      <c r="AD1010" s="508"/>
      <c r="AE1010" s="508"/>
      <c r="AF1010" s="508"/>
      <c r="AG1010" s="508"/>
      <c r="AH1010" s="508"/>
      <c r="AI1010" s="508"/>
      <c r="AJ1010" s="508"/>
      <c r="AK1010" s="508"/>
    </row>
    <row r="1011" spans="1:37" ht="42">
      <c r="A1011" s="381" t="s">
        <v>2955</v>
      </c>
      <c r="B1011" s="412" t="s">
        <v>1502</v>
      </c>
      <c r="C1011" s="413" t="s">
        <v>3144</v>
      </c>
      <c r="D1011" s="413" t="s">
        <v>2794</v>
      </c>
      <c r="E1011" s="366" t="s">
        <v>2956</v>
      </c>
      <c r="F1011" s="366" t="s">
        <v>2405</v>
      </c>
      <c r="G1011" s="363" t="s">
        <v>388</v>
      </c>
      <c r="H1011" s="363" t="s">
        <v>2406</v>
      </c>
      <c r="I1011" s="414" t="s">
        <v>2407</v>
      </c>
      <c r="J1011" s="364" t="s">
        <v>3513</v>
      </c>
      <c r="K1011" s="365" t="s">
        <v>3514</v>
      </c>
      <c r="L1011" s="398" t="s">
        <v>626</v>
      </c>
      <c r="N1011" s="464">
        <f>[1]pdc2019!$N1011</f>
        <v>0</v>
      </c>
      <c r="O1011" s="464">
        <f>[1]pdc2019!$O1011</f>
        <v>0</v>
      </c>
      <c r="P1011" s="464">
        <f>[1]pdc2019!$P1011</f>
        <v>0</v>
      </c>
      <c r="Q1011" s="464">
        <f>[1]pdc2019!$V1011</f>
        <v>0</v>
      </c>
      <c r="R1011" s="464">
        <f>[1]pdc2019!$AB1011</f>
        <v>0</v>
      </c>
      <c r="S1011" s="464">
        <f>[1]pdc2019!$AE1011</f>
        <v>0</v>
      </c>
      <c r="T1011" s="507">
        <f t="shared" si="86"/>
        <v>0</v>
      </c>
      <c r="U1011" s="505" t="str">
        <f t="shared" si="87"/>
        <v/>
      </c>
      <c r="V1011" s="507">
        <f t="shared" si="90"/>
        <v>0</v>
      </c>
      <c r="W1011" s="505" t="str">
        <f t="shared" si="91"/>
        <v/>
      </c>
      <c r="X1011" s="507">
        <f t="shared" si="88"/>
        <v>0</v>
      </c>
      <c r="Y1011" s="505" t="str">
        <f t="shared" si="89"/>
        <v/>
      </c>
      <c r="AA1011" s="508"/>
      <c r="AB1011" s="508"/>
      <c r="AC1011" s="508"/>
      <c r="AD1011" s="508"/>
      <c r="AE1011" s="508"/>
      <c r="AF1011" s="508"/>
      <c r="AG1011" s="508"/>
      <c r="AH1011" s="508"/>
      <c r="AI1011" s="508"/>
      <c r="AJ1011" s="508"/>
      <c r="AK1011" s="508"/>
    </row>
    <row r="1012" spans="1:37" ht="31.5">
      <c r="A1012" s="381" t="s">
        <v>2408</v>
      </c>
      <c r="B1012" s="412" t="s">
        <v>1502</v>
      </c>
      <c r="C1012" s="413" t="s">
        <v>3144</v>
      </c>
      <c r="D1012" s="413" t="s">
        <v>1364</v>
      </c>
      <c r="E1012" s="366" t="s">
        <v>2409</v>
      </c>
      <c r="F1012" s="366" t="s">
        <v>2410</v>
      </c>
      <c r="G1012" s="363" t="s">
        <v>390</v>
      </c>
      <c r="H1012" s="363" t="s">
        <v>2411</v>
      </c>
      <c r="I1012" s="366" t="s">
        <v>2412</v>
      </c>
      <c r="J1012" s="364" t="s">
        <v>3513</v>
      </c>
      <c r="K1012" s="365" t="s">
        <v>3514</v>
      </c>
      <c r="L1012" s="398" t="s">
        <v>626</v>
      </c>
      <c r="N1012" s="464">
        <f>[1]pdc2019!$N1012</f>
        <v>0</v>
      </c>
      <c r="O1012" s="464">
        <f>[1]pdc2019!$O1012</f>
        <v>13000000</v>
      </c>
      <c r="P1012" s="464">
        <f>[1]pdc2019!$P1012</f>
        <v>13000000</v>
      </c>
      <c r="Q1012" s="464">
        <f>[1]pdc2019!$V1012</f>
        <v>13000000</v>
      </c>
      <c r="R1012" s="464">
        <f>[1]pdc2019!$AB1012</f>
        <v>13000000</v>
      </c>
      <c r="S1012" s="464">
        <f>[1]pdc2019!$AE1012</f>
        <v>13000000</v>
      </c>
      <c r="T1012" s="507">
        <f t="shared" si="86"/>
        <v>13000000</v>
      </c>
      <c r="U1012" s="505" t="str">
        <f t="shared" si="87"/>
        <v/>
      </c>
      <c r="V1012" s="507">
        <f t="shared" si="90"/>
        <v>0</v>
      </c>
      <c r="W1012" s="505">
        <f t="shared" si="91"/>
        <v>0</v>
      </c>
      <c r="X1012" s="507">
        <f t="shared" si="88"/>
        <v>0</v>
      </c>
      <c r="Y1012" s="505">
        <f t="shared" si="89"/>
        <v>0</v>
      </c>
      <c r="AA1012" s="508"/>
      <c r="AB1012" s="508"/>
      <c r="AC1012" s="508"/>
      <c r="AD1012" s="508"/>
      <c r="AE1012" s="508"/>
      <c r="AF1012" s="508"/>
      <c r="AG1012" s="508"/>
      <c r="AH1012" s="508"/>
      <c r="AI1012" s="508"/>
      <c r="AJ1012" s="508"/>
      <c r="AK1012" s="508"/>
    </row>
    <row r="1013" spans="1:37" ht="21">
      <c r="A1013" s="381" t="s">
        <v>2413</v>
      </c>
      <c r="B1013" s="412" t="s">
        <v>1502</v>
      </c>
      <c r="C1013" s="413" t="s">
        <v>3144</v>
      </c>
      <c r="D1013" s="413" t="s">
        <v>1365</v>
      </c>
      <c r="E1013" s="366" t="s">
        <v>2414</v>
      </c>
      <c r="F1013" s="366" t="s">
        <v>2415</v>
      </c>
      <c r="G1013" s="363" t="s">
        <v>392</v>
      </c>
      <c r="H1013" s="363" t="s">
        <v>2953</v>
      </c>
      <c r="I1013" s="414" t="s">
        <v>2954</v>
      </c>
      <c r="J1013" s="364" t="s">
        <v>3513</v>
      </c>
      <c r="K1013" s="365" t="s">
        <v>3514</v>
      </c>
      <c r="L1013" s="398" t="s">
        <v>626</v>
      </c>
      <c r="N1013" s="464">
        <f>[1]pdc2019!$N1013</f>
        <v>0</v>
      </c>
      <c r="O1013" s="464">
        <f>[1]pdc2019!$O1013</f>
        <v>0</v>
      </c>
      <c r="P1013" s="464">
        <f>[1]pdc2019!$P1013</f>
        <v>0</v>
      </c>
      <c r="Q1013" s="464">
        <f>[1]pdc2019!$V1013</f>
        <v>0</v>
      </c>
      <c r="R1013" s="464">
        <f>[1]pdc2019!$AB1013</f>
        <v>0</v>
      </c>
      <c r="S1013" s="464">
        <f>[1]pdc2019!$AE1013</f>
        <v>0</v>
      </c>
      <c r="T1013" s="507">
        <f t="shared" si="86"/>
        <v>0</v>
      </c>
      <c r="U1013" s="505" t="str">
        <f t="shared" si="87"/>
        <v/>
      </c>
      <c r="V1013" s="507">
        <f t="shared" si="90"/>
        <v>0</v>
      </c>
      <c r="W1013" s="505" t="str">
        <f t="shared" si="91"/>
        <v/>
      </c>
      <c r="X1013" s="507">
        <f t="shared" si="88"/>
        <v>0</v>
      </c>
      <c r="Y1013" s="505" t="str">
        <f t="shared" si="89"/>
        <v/>
      </c>
      <c r="AA1013" s="508"/>
      <c r="AB1013" s="508"/>
      <c r="AC1013" s="508"/>
      <c r="AD1013" s="508"/>
      <c r="AE1013" s="508"/>
      <c r="AF1013" s="508"/>
      <c r="AG1013" s="508"/>
      <c r="AH1013" s="508"/>
      <c r="AI1013" s="508"/>
      <c r="AJ1013" s="508"/>
      <c r="AK1013" s="508"/>
    </row>
    <row r="1014" spans="1:37" ht="21">
      <c r="A1014" s="429" t="s">
        <v>5101</v>
      </c>
      <c r="B1014" s="412" t="s">
        <v>1502</v>
      </c>
      <c r="C1014" s="413" t="s">
        <v>3144</v>
      </c>
      <c r="D1014" s="413" t="s">
        <v>2116</v>
      </c>
      <c r="E1014" s="366" t="s">
        <v>5102</v>
      </c>
      <c r="F1014" s="366" t="s">
        <v>5103</v>
      </c>
      <c r="G1014" s="363" t="s">
        <v>4659</v>
      </c>
      <c r="H1014" s="363" t="s">
        <v>2925</v>
      </c>
      <c r="I1014" s="414" t="s">
        <v>5104</v>
      </c>
      <c r="J1014" s="364" t="s">
        <v>3513</v>
      </c>
      <c r="K1014" s="365" t="s">
        <v>3514</v>
      </c>
      <c r="L1014" s="398" t="s">
        <v>626</v>
      </c>
      <c r="N1014" s="464">
        <f>[1]pdc2019!$N1014</f>
        <v>0</v>
      </c>
      <c r="O1014" s="464">
        <f>[1]pdc2019!$O1014</f>
        <v>0</v>
      </c>
      <c r="P1014" s="464">
        <f>[1]pdc2019!$P1014</f>
        <v>0</v>
      </c>
      <c r="Q1014" s="464">
        <f>[1]pdc2019!$V1014</f>
        <v>0</v>
      </c>
      <c r="R1014" s="464">
        <f>[1]pdc2019!$AB1014</f>
        <v>0</v>
      </c>
      <c r="S1014" s="464">
        <f>[1]pdc2019!$AE1014</f>
        <v>0</v>
      </c>
      <c r="T1014" s="507">
        <f t="shared" si="86"/>
        <v>0</v>
      </c>
      <c r="U1014" s="505" t="str">
        <f t="shared" si="87"/>
        <v/>
      </c>
      <c r="V1014" s="507">
        <f t="shared" si="90"/>
        <v>0</v>
      </c>
      <c r="W1014" s="505" t="str">
        <f t="shared" si="91"/>
        <v/>
      </c>
      <c r="X1014" s="507">
        <f t="shared" si="88"/>
        <v>0</v>
      </c>
      <c r="Y1014" s="505" t="str">
        <f t="shared" si="89"/>
        <v/>
      </c>
      <c r="AA1014" s="508"/>
      <c r="AB1014" s="508"/>
      <c r="AC1014" s="508"/>
      <c r="AD1014" s="508"/>
      <c r="AE1014" s="508"/>
      <c r="AF1014" s="508"/>
      <c r="AG1014" s="508"/>
      <c r="AH1014" s="508"/>
      <c r="AI1014" s="508"/>
      <c r="AJ1014" s="508"/>
      <c r="AK1014" s="508"/>
    </row>
    <row r="1015" spans="1:37" ht="31.5">
      <c r="A1015" s="381" t="s">
        <v>147</v>
      </c>
      <c r="B1015" s="412" t="s">
        <v>1502</v>
      </c>
      <c r="C1015" s="413" t="s">
        <v>3144</v>
      </c>
      <c r="D1015" s="413" t="s">
        <v>3148</v>
      </c>
      <c r="E1015" s="366" t="s">
        <v>148</v>
      </c>
      <c r="F1015" s="366" t="s">
        <v>5300</v>
      </c>
      <c r="G1015" s="363" t="s">
        <v>382</v>
      </c>
      <c r="H1015" s="363" t="s">
        <v>2416</v>
      </c>
      <c r="I1015" s="414" t="s">
        <v>2417</v>
      </c>
      <c r="J1015" s="364" t="s">
        <v>3513</v>
      </c>
      <c r="K1015" s="365" t="s">
        <v>3514</v>
      </c>
      <c r="L1015" s="398" t="s">
        <v>626</v>
      </c>
      <c r="N1015" s="464">
        <f>[1]pdc2019!$N1015</f>
        <v>0</v>
      </c>
      <c r="O1015" s="464">
        <f>[1]pdc2019!$O1015</f>
        <v>0</v>
      </c>
      <c r="P1015" s="464">
        <f>[1]pdc2019!$P1015</f>
        <v>0</v>
      </c>
      <c r="Q1015" s="464">
        <f>[1]pdc2019!$V1015</f>
        <v>0</v>
      </c>
      <c r="R1015" s="464">
        <f>[1]pdc2019!$AB1015</f>
        <v>0</v>
      </c>
      <c r="S1015" s="464">
        <f>[1]pdc2019!$AE1015</f>
        <v>0</v>
      </c>
      <c r="T1015" s="507">
        <f t="shared" si="86"/>
        <v>0</v>
      </c>
      <c r="U1015" s="505" t="str">
        <f t="shared" si="87"/>
        <v/>
      </c>
      <c r="V1015" s="507">
        <f t="shared" si="90"/>
        <v>0</v>
      </c>
      <c r="W1015" s="505" t="str">
        <f t="shared" si="91"/>
        <v/>
      </c>
      <c r="X1015" s="507">
        <f t="shared" si="88"/>
        <v>0</v>
      </c>
      <c r="Y1015" s="505" t="str">
        <f t="shared" si="89"/>
        <v/>
      </c>
      <c r="AA1015" s="508"/>
      <c r="AB1015" s="508"/>
      <c r="AC1015" s="508"/>
      <c r="AD1015" s="508"/>
      <c r="AE1015" s="508"/>
      <c r="AF1015" s="508"/>
      <c r="AG1015" s="508"/>
      <c r="AH1015" s="508"/>
      <c r="AI1015" s="508"/>
      <c r="AJ1015" s="508"/>
      <c r="AK1015" s="508"/>
    </row>
    <row r="1016" spans="1:37" ht="21">
      <c r="A1016" s="399" t="s">
        <v>149</v>
      </c>
      <c r="B1016" s="400" t="s">
        <v>2086</v>
      </c>
      <c r="C1016" s="401" t="s">
        <v>3139</v>
      </c>
      <c r="D1016" s="401" t="s">
        <v>3140</v>
      </c>
      <c r="E1016" s="358" t="s">
        <v>151</v>
      </c>
      <c r="F1016" s="358" t="s">
        <v>150</v>
      </c>
      <c r="G1016" s="359"/>
      <c r="H1016" s="359"/>
      <c r="I1016" s="402"/>
      <c r="J1016" s="360"/>
      <c r="K1016" s="361"/>
      <c r="L1016" s="403"/>
      <c r="N1016" s="464">
        <f>[1]pdc2019!$N1016</f>
        <v>0</v>
      </c>
      <c r="O1016" s="464">
        <f>[1]pdc2019!$O1016</f>
        <v>0</v>
      </c>
      <c r="P1016" s="464">
        <f>[1]pdc2019!$P1016</f>
        <v>0</v>
      </c>
      <c r="Q1016" s="464">
        <f>[1]pdc2019!$V1016</f>
        <v>0</v>
      </c>
      <c r="R1016" s="464">
        <f>[1]pdc2019!$AB1016</f>
        <v>0</v>
      </c>
      <c r="S1016" s="464">
        <f>[1]pdc2019!$AE1016</f>
        <v>0</v>
      </c>
      <c r="T1016" s="507">
        <f t="shared" si="86"/>
        <v>0</v>
      </c>
      <c r="U1016" s="505" t="str">
        <f t="shared" si="87"/>
        <v/>
      </c>
      <c r="V1016" s="507">
        <f t="shared" si="90"/>
        <v>0</v>
      </c>
      <c r="W1016" s="505" t="str">
        <f t="shared" si="91"/>
        <v/>
      </c>
      <c r="X1016" s="507">
        <f t="shared" si="88"/>
        <v>0</v>
      </c>
      <c r="Y1016" s="505" t="str">
        <f t="shared" si="89"/>
        <v/>
      </c>
      <c r="AA1016" s="508"/>
      <c r="AB1016" s="508"/>
      <c r="AC1016" s="508"/>
      <c r="AD1016" s="508"/>
      <c r="AE1016" s="508"/>
      <c r="AF1016" s="508"/>
      <c r="AG1016" s="508"/>
      <c r="AH1016" s="508"/>
      <c r="AI1016" s="508"/>
      <c r="AJ1016" s="508"/>
      <c r="AK1016" s="508"/>
    </row>
    <row r="1017" spans="1:37" ht="21">
      <c r="A1017" s="404" t="s">
        <v>152</v>
      </c>
      <c r="B1017" s="405" t="s">
        <v>2086</v>
      </c>
      <c r="C1017" s="406" t="s">
        <v>3141</v>
      </c>
      <c r="D1017" s="406" t="s">
        <v>3140</v>
      </c>
      <c r="E1017" s="362" t="s">
        <v>2418</v>
      </c>
      <c r="F1017" s="362" t="s">
        <v>153</v>
      </c>
      <c r="G1017" s="363"/>
      <c r="H1017" s="363"/>
      <c r="I1017" s="414"/>
      <c r="J1017" s="364"/>
      <c r="K1017" s="365"/>
      <c r="N1017" s="464">
        <f>[1]pdc2019!$N1017</f>
        <v>0</v>
      </c>
      <c r="O1017" s="464">
        <f>[1]pdc2019!$O1017</f>
        <v>0</v>
      </c>
      <c r="P1017" s="464">
        <f>[1]pdc2019!$P1017</f>
        <v>0</v>
      </c>
      <c r="Q1017" s="464">
        <f>[1]pdc2019!$V1017</f>
        <v>0</v>
      </c>
      <c r="R1017" s="464">
        <f>[1]pdc2019!$AB1017</f>
        <v>0</v>
      </c>
      <c r="S1017" s="464">
        <f>[1]pdc2019!$AE1017</f>
        <v>0</v>
      </c>
      <c r="T1017" s="507">
        <f t="shared" si="86"/>
        <v>0</v>
      </c>
      <c r="U1017" s="505" t="str">
        <f t="shared" si="87"/>
        <v/>
      </c>
      <c r="V1017" s="507">
        <f t="shared" si="90"/>
        <v>0</v>
      </c>
      <c r="W1017" s="505" t="str">
        <f t="shared" si="91"/>
        <v/>
      </c>
      <c r="X1017" s="507">
        <f t="shared" si="88"/>
        <v>0</v>
      </c>
      <c r="Y1017" s="505" t="str">
        <f t="shared" si="89"/>
        <v/>
      </c>
      <c r="AA1017" s="508"/>
      <c r="AB1017" s="508"/>
      <c r="AC1017" s="508"/>
      <c r="AD1017" s="508"/>
      <c r="AE1017" s="508"/>
      <c r="AF1017" s="508"/>
      <c r="AG1017" s="508"/>
      <c r="AH1017" s="508"/>
      <c r="AI1017" s="508"/>
      <c r="AJ1017" s="508"/>
      <c r="AK1017" s="508"/>
    </row>
    <row r="1018" spans="1:37" ht="21">
      <c r="A1018" s="381" t="s">
        <v>154</v>
      </c>
      <c r="B1018" s="412" t="s">
        <v>2086</v>
      </c>
      <c r="C1018" s="413" t="s">
        <v>3141</v>
      </c>
      <c r="D1018" s="413" t="s">
        <v>3148</v>
      </c>
      <c r="E1018" s="366" t="s">
        <v>5492</v>
      </c>
      <c r="F1018" s="366" t="s">
        <v>5301</v>
      </c>
      <c r="G1018" s="363" t="s">
        <v>380</v>
      </c>
      <c r="H1018" s="363" t="s">
        <v>2419</v>
      </c>
      <c r="I1018" s="414" t="s">
        <v>2420</v>
      </c>
      <c r="J1018" s="364" t="s">
        <v>3513</v>
      </c>
      <c r="K1018" s="365" t="s">
        <v>3514</v>
      </c>
      <c r="L1018" s="398" t="s">
        <v>626</v>
      </c>
      <c r="N1018" s="464">
        <f>[1]pdc2019!$N1018</f>
        <v>0</v>
      </c>
      <c r="O1018" s="464">
        <f>[1]pdc2019!$O1018</f>
        <v>0</v>
      </c>
      <c r="P1018" s="464">
        <f>[1]pdc2019!$P1018</f>
        <v>0</v>
      </c>
      <c r="Q1018" s="464">
        <f>[1]pdc2019!$V1018</f>
        <v>0</v>
      </c>
      <c r="R1018" s="464">
        <f>[1]pdc2019!$AB1018</f>
        <v>0</v>
      </c>
      <c r="S1018" s="464">
        <f>[1]pdc2019!$AE1018</f>
        <v>0</v>
      </c>
      <c r="T1018" s="507">
        <f t="shared" si="86"/>
        <v>0</v>
      </c>
      <c r="U1018" s="505" t="str">
        <f t="shared" si="87"/>
        <v/>
      </c>
      <c r="V1018" s="507">
        <f t="shared" si="90"/>
        <v>0</v>
      </c>
      <c r="W1018" s="505" t="str">
        <f t="shared" si="91"/>
        <v/>
      </c>
      <c r="X1018" s="507">
        <f t="shared" si="88"/>
        <v>0</v>
      </c>
      <c r="Y1018" s="505" t="str">
        <f t="shared" si="89"/>
        <v/>
      </c>
      <c r="AA1018" s="508"/>
      <c r="AB1018" s="508"/>
      <c r="AC1018" s="508"/>
      <c r="AD1018" s="508"/>
      <c r="AE1018" s="508"/>
      <c r="AF1018" s="508"/>
      <c r="AG1018" s="508"/>
      <c r="AH1018" s="508"/>
      <c r="AI1018" s="508"/>
      <c r="AJ1018" s="508"/>
      <c r="AK1018" s="508"/>
    </row>
    <row r="1019" spans="1:37" ht="21">
      <c r="A1019" s="381" t="s">
        <v>155</v>
      </c>
      <c r="B1019" s="412" t="s">
        <v>2086</v>
      </c>
      <c r="C1019" s="413" t="s">
        <v>3141</v>
      </c>
      <c r="D1019" s="413" t="s">
        <v>2115</v>
      </c>
      <c r="E1019" s="366" t="s">
        <v>2421</v>
      </c>
      <c r="F1019" s="366" t="s">
        <v>156</v>
      </c>
      <c r="G1019" s="363" t="s">
        <v>394</v>
      </c>
      <c r="H1019" s="363" t="s">
        <v>5100</v>
      </c>
      <c r="I1019" s="414" t="s">
        <v>2926</v>
      </c>
      <c r="J1019" s="364" t="s">
        <v>3513</v>
      </c>
      <c r="K1019" s="365" t="s">
        <v>3514</v>
      </c>
      <c r="L1019" s="398" t="s">
        <v>626</v>
      </c>
      <c r="N1019" s="464">
        <f>[1]pdc2019!$N1019</f>
        <v>180</v>
      </c>
      <c r="O1019" s="464">
        <f>[1]pdc2019!$O1019</f>
        <v>0</v>
      </c>
      <c r="P1019" s="464">
        <f>[1]pdc2019!$P1019</f>
        <v>733.33333333333337</v>
      </c>
      <c r="Q1019" s="464">
        <f>[1]pdc2019!$V1019</f>
        <v>500</v>
      </c>
      <c r="R1019" s="464">
        <f>[1]pdc2019!$AB1019</f>
        <v>500</v>
      </c>
      <c r="S1019" s="464">
        <f>[1]pdc2019!$AE1019</f>
        <v>500</v>
      </c>
      <c r="T1019" s="507">
        <f t="shared" si="86"/>
        <v>320</v>
      </c>
      <c r="U1019" s="505">
        <f t="shared" si="87"/>
        <v>1.7777777777777777</v>
      </c>
      <c r="V1019" s="507">
        <f t="shared" si="90"/>
        <v>500</v>
      </c>
      <c r="W1019" s="505" t="str">
        <f t="shared" si="91"/>
        <v/>
      </c>
      <c r="X1019" s="507">
        <f t="shared" si="88"/>
        <v>-233.33333333333337</v>
      </c>
      <c r="Y1019" s="505">
        <f t="shared" si="89"/>
        <v>-0.31818181818181823</v>
      </c>
      <c r="AA1019" s="508"/>
      <c r="AB1019" s="508"/>
      <c r="AC1019" s="508"/>
      <c r="AD1019" s="508"/>
      <c r="AE1019" s="508"/>
      <c r="AF1019" s="508"/>
      <c r="AG1019" s="508"/>
      <c r="AH1019" s="508"/>
      <c r="AI1019" s="508"/>
      <c r="AJ1019" s="508"/>
      <c r="AK1019" s="508"/>
    </row>
    <row r="1020" spans="1:37" ht="31.5">
      <c r="A1020" s="404" t="s">
        <v>157</v>
      </c>
      <c r="B1020" s="405" t="s">
        <v>2086</v>
      </c>
      <c r="C1020" s="406" t="s">
        <v>3142</v>
      </c>
      <c r="D1020" s="406" t="s">
        <v>3140</v>
      </c>
      <c r="E1020" s="362" t="s">
        <v>159</v>
      </c>
      <c r="F1020" s="362" t="s">
        <v>158</v>
      </c>
      <c r="G1020" s="363"/>
      <c r="H1020" s="363"/>
      <c r="I1020" s="414"/>
      <c r="J1020" s="364"/>
      <c r="K1020" s="365"/>
      <c r="N1020" s="464">
        <f>[1]pdc2019!$N1020</f>
        <v>0</v>
      </c>
      <c r="O1020" s="464">
        <f>[1]pdc2019!$O1020</f>
        <v>0</v>
      </c>
      <c r="P1020" s="464">
        <f>[1]pdc2019!$P1020</f>
        <v>0</v>
      </c>
      <c r="Q1020" s="464">
        <f>[1]pdc2019!$V1020</f>
        <v>0</v>
      </c>
      <c r="R1020" s="464">
        <f>[1]pdc2019!$AB1020</f>
        <v>0</v>
      </c>
      <c r="S1020" s="464">
        <f>[1]pdc2019!$AE1020</f>
        <v>0</v>
      </c>
      <c r="T1020" s="507">
        <f t="shared" si="86"/>
        <v>0</v>
      </c>
      <c r="U1020" s="505" t="str">
        <f t="shared" si="87"/>
        <v/>
      </c>
      <c r="V1020" s="507">
        <f t="shared" si="90"/>
        <v>0</v>
      </c>
      <c r="W1020" s="505" t="str">
        <f t="shared" si="91"/>
        <v/>
      </c>
      <c r="X1020" s="507">
        <f t="shared" si="88"/>
        <v>0</v>
      </c>
      <c r="Y1020" s="505" t="str">
        <f t="shared" si="89"/>
        <v/>
      </c>
      <c r="AA1020" s="508"/>
      <c r="AB1020" s="508"/>
      <c r="AC1020" s="508"/>
      <c r="AD1020" s="508"/>
      <c r="AE1020" s="508"/>
      <c r="AF1020" s="508"/>
      <c r="AG1020" s="508"/>
      <c r="AH1020" s="508"/>
      <c r="AI1020" s="508"/>
      <c r="AJ1020" s="508"/>
      <c r="AK1020" s="508"/>
    </row>
    <row r="1021" spans="1:37" ht="31.5">
      <c r="A1021" s="381" t="s">
        <v>160</v>
      </c>
      <c r="B1021" s="412" t="s">
        <v>2086</v>
      </c>
      <c r="C1021" s="413" t="s">
        <v>3142</v>
      </c>
      <c r="D1021" s="413" t="s">
        <v>3138</v>
      </c>
      <c r="E1021" s="366" t="s">
        <v>159</v>
      </c>
      <c r="F1021" s="366" t="s">
        <v>158</v>
      </c>
      <c r="G1021" s="363" t="s">
        <v>342</v>
      </c>
      <c r="H1021" s="363" t="s">
        <v>1500</v>
      </c>
      <c r="I1021" s="414" t="s">
        <v>2761</v>
      </c>
      <c r="J1021" s="364" t="s">
        <v>2762</v>
      </c>
      <c r="K1021" s="365" t="s">
        <v>3512</v>
      </c>
      <c r="L1021" s="398" t="s">
        <v>626</v>
      </c>
      <c r="N1021" s="464">
        <f>[1]pdc2019!$N1021</f>
        <v>252722.22</v>
      </c>
      <c r="O1021" s="464">
        <f>[1]pdc2019!$O1021</f>
        <v>260000</v>
      </c>
      <c r="P1021" s="464">
        <f>[1]pdc2019!$P1021</f>
        <v>253243.18666666668</v>
      </c>
      <c r="Q1021" s="464">
        <f>[1]pdc2019!$V1021</f>
        <v>255000</v>
      </c>
      <c r="R1021" s="464">
        <f>[1]pdc2019!$AB1021</f>
        <v>255000</v>
      </c>
      <c r="S1021" s="464">
        <f>[1]pdc2019!$AE1021</f>
        <v>255000</v>
      </c>
      <c r="T1021" s="507">
        <f t="shared" si="86"/>
        <v>2277.7799999999988</v>
      </c>
      <c r="U1021" s="505">
        <f t="shared" si="87"/>
        <v>9.0129787558846184E-3</v>
      </c>
      <c r="V1021" s="507">
        <f t="shared" si="90"/>
        <v>-5000</v>
      </c>
      <c r="W1021" s="505">
        <f t="shared" si="91"/>
        <v>-1.9230769230769232E-2</v>
      </c>
      <c r="X1021" s="507">
        <f t="shared" si="88"/>
        <v>1756.8133333333244</v>
      </c>
      <c r="Y1021" s="505">
        <f t="shared" si="89"/>
        <v>6.9372580421906615E-3</v>
      </c>
      <c r="AA1021" s="508"/>
      <c r="AB1021" s="508"/>
      <c r="AC1021" s="508"/>
      <c r="AD1021" s="508"/>
      <c r="AE1021" s="508"/>
      <c r="AF1021" s="508"/>
      <c r="AG1021" s="508"/>
      <c r="AH1021" s="508"/>
      <c r="AI1021" s="508"/>
      <c r="AJ1021" s="508"/>
      <c r="AK1021" s="508"/>
    </row>
    <row r="1022" spans="1:37" ht="21">
      <c r="A1022" s="404" t="s">
        <v>161</v>
      </c>
      <c r="B1022" s="405" t="s">
        <v>2086</v>
      </c>
      <c r="C1022" s="406" t="s">
        <v>3144</v>
      </c>
      <c r="D1022" s="406" t="s">
        <v>3140</v>
      </c>
      <c r="E1022" s="362" t="s">
        <v>162</v>
      </c>
      <c r="F1022" s="362" t="s">
        <v>5302</v>
      </c>
      <c r="G1022" s="363"/>
      <c r="H1022" s="363"/>
      <c r="I1022" s="414"/>
      <c r="J1022" s="364"/>
      <c r="K1022" s="365"/>
      <c r="N1022" s="464">
        <f>[1]pdc2019!$N1022</f>
        <v>0</v>
      </c>
      <c r="O1022" s="464">
        <f>[1]pdc2019!$O1022</f>
        <v>0</v>
      </c>
      <c r="P1022" s="464">
        <f>[1]pdc2019!$P1022</f>
        <v>0</v>
      </c>
      <c r="Q1022" s="464">
        <f>[1]pdc2019!$V1022</f>
        <v>0</v>
      </c>
      <c r="R1022" s="464">
        <f>[1]pdc2019!$AB1022</f>
        <v>0</v>
      </c>
      <c r="S1022" s="464">
        <f>[1]pdc2019!$AE1022</f>
        <v>0</v>
      </c>
      <c r="T1022" s="507">
        <f t="shared" si="86"/>
        <v>0</v>
      </c>
      <c r="U1022" s="505" t="str">
        <f t="shared" si="87"/>
        <v/>
      </c>
      <c r="V1022" s="507">
        <f t="shared" si="90"/>
        <v>0</v>
      </c>
      <c r="W1022" s="505" t="str">
        <f t="shared" si="91"/>
        <v/>
      </c>
      <c r="X1022" s="507">
        <f t="shared" si="88"/>
        <v>0</v>
      </c>
      <c r="Y1022" s="505" t="str">
        <f t="shared" si="89"/>
        <v/>
      </c>
      <c r="AA1022" s="508"/>
      <c r="AB1022" s="508"/>
      <c r="AC1022" s="508"/>
      <c r="AD1022" s="508"/>
      <c r="AE1022" s="508"/>
      <c r="AF1022" s="508"/>
      <c r="AG1022" s="508"/>
      <c r="AH1022" s="508"/>
      <c r="AI1022" s="508"/>
      <c r="AJ1022" s="508"/>
      <c r="AK1022" s="508"/>
    </row>
    <row r="1023" spans="1:37" ht="31.5">
      <c r="A1023" s="381" t="s">
        <v>163</v>
      </c>
      <c r="B1023" s="412" t="s">
        <v>2086</v>
      </c>
      <c r="C1023" s="413" t="s">
        <v>3144</v>
      </c>
      <c r="D1023" s="413" t="s">
        <v>3138</v>
      </c>
      <c r="E1023" s="366" t="s">
        <v>162</v>
      </c>
      <c r="F1023" s="366" t="s">
        <v>5302</v>
      </c>
      <c r="G1023" s="363" t="s">
        <v>342</v>
      </c>
      <c r="H1023" s="363" t="s">
        <v>1500</v>
      </c>
      <c r="I1023" s="414" t="s">
        <v>2761</v>
      </c>
      <c r="J1023" s="364" t="s">
        <v>2762</v>
      </c>
      <c r="K1023" s="365" t="s">
        <v>3512</v>
      </c>
      <c r="L1023" s="398" t="s">
        <v>626</v>
      </c>
      <c r="N1023" s="464">
        <f>[1]pdc2019!$N1023</f>
        <v>686221.12</v>
      </c>
      <c r="O1023" s="464">
        <f>[1]pdc2019!$O1023</f>
        <v>651000</v>
      </c>
      <c r="P1023" s="464">
        <f>[1]pdc2019!$P1023</f>
        <v>638094.4</v>
      </c>
      <c r="Q1023" s="464">
        <f>[1]pdc2019!$V1023</f>
        <v>680000</v>
      </c>
      <c r="R1023" s="464">
        <f>[1]pdc2019!$AB1023</f>
        <v>680000</v>
      </c>
      <c r="S1023" s="464">
        <f>[1]pdc2019!$AE1023</f>
        <v>680000</v>
      </c>
      <c r="T1023" s="507">
        <f t="shared" si="86"/>
        <v>-6221.1199999999953</v>
      </c>
      <c r="U1023" s="505">
        <f t="shared" si="87"/>
        <v>-9.0657658569296088E-3</v>
      </c>
      <c r="V1023" s="507">
        <f t="shared" si="90"/>
        <v>29000</v>
      </c>
      <c r="W1023" s="505">
        <f t="shared" si="91"/>
        <v>4.4546850998463901E-2</v>
      </c>
      <c r="X1023" s="507">
        <f t="shared" si="88"/>
        <v>41905.599999999977</v>
      </c>
      <c r="Y1023" s="505">
        <f t="shared" si="89"/>
        <v>6.5673041481009664E-2</v>
      </c>
      <c r="AA1023" s="508"/>
      <c r="AB1023" s="508"/>
      <c r="AC1023" s="508"/>
      <c r="AD1023" s="508"/>
      <c r="AE1023" s="508"/>
      <c r="AF1023" s="508"/>
      <c r="AG1023" s="508"/>
      <c r="AH1023" s="508"/>
      <c r="AI1023" s="508"/>
      <c r="AJ1023" s="508"/>
      <c r="AK1023" s="508"/>
    </row>
    <row r="1024" spans="1:37" ht="21">
      <c r="A1024" s="404" t="s">
        <v>164</v>
      </c>
      <c r="B1024" s="405" t="s">
        <v>2086</v>
      </c>
      <c r="C1024" s="406" t="s">
        <v>3145</v>
      </c>
      <c r="D1024" s="406" t="s">
        <v>3140</v>
      </c>
      <c r="E1024" s="362" t="s">
        <v>166</v>
      </c>
      <c r="F1024" s="362" t="s">
        <v>165</v>
      </c>
      <c r="G1024" s="363"/>
      <c r="H1024" s="363"/>
      <c r="I1024" s="414"/>
      <c r="J1024" s="364"/>
      <c r="K1024" s="365"/>
      <c r="N1024" s="464">
        <f>[1]pdc2019!$N1024</f>
        <v>0</v>
      </c>
      <c r="O1024" s="464">
        <f>[1]pdc2019!$O1024</f>
        <v>0</v>
      </c>
      <c r="P1024" s="464">
        <f>[1]pdc2019!$P1024</f>
        <v>0</v>
      </c>
      <c r="Q1024" s="464">
        <f>[1]pdc2019!$V1024</f>
        <v>0</v>
      </c>
      <c r="R1024" s="464">
        <f>[1]pdc2019!$AB1024</f>
        <v>0</v>
      </c>
      <c r="S1024" s="464">
        <f>[1]pdc2019!$AE1024</f>
        <v>0</v>
      </c>
      <c r="T1024" s="507">
        <f t="shared" si="86"/>
        <v>0</v>
      </c>
      <c r="U1024" s="505" t="str">
        <f t="shared" si="87"/>
        <v/>
      </c>
      <c r="V1024" s="507">
        <f t="shared" si="90"/>
        <v>0</v>
      </c>
      <c r="W1024" s="505" t="str">
        <f t="shared" si="91"/>
        <v/>
      </c>
      <c r="X1024" s="507">
        <f t="shared" si="88"/>
        <v>0</v>
      </c>
      <c r="Y1024" s="505" t="str">
        <f t="shared" si="89"/>
        <v/>
      </c>
      <c r="AA1024" s="508"/>
      <c r="AB1024" s="508"/>
      <c r="AC1024" s="508"/>
      <c r="AD1024" s="508"/>
      <c r="AE1024" s="508"/>
      <c r="AF1024" s="508"/>
      <c r="AG1024" s="508"/>
      <c r="AH1024" s="508"/>
      <c r="AI1024" s="508"/>
      <c r="AJ1024" s="508"/>
      <c r="AK1024" s="508"/>
    </row>
    <row r="1025" spans="1:37" ht="31.5">
      <c r="A1025" s="381" t="s">
        <v>167</v>
      </c>
      <c r="B1025" s="412" t="s">
        <v>2086</v>
      </c>
      <c r="C1025" s="413" t="s">
        <v>3145</v>
      </c>
      <c r="D1025" s="413" t="s">
        <v>3138</v>
      </c>
      <c r="E1025" s="366" t="s">
        <v>4376</v>
      </c>
      <c r="F1025" s="366" t="s">
        <v>4377</v>
      </c>
      <c r="G1025" s="363" t="s">
        <v>342</v>
      </c>
      <c r="H1025" s="363" t="s">
        <v>1500</v>
      </c>
      <c r="I1025" s="414" t="s">
        <v>2761</v>
      </c>
      <c r="J1025" s="364" t="s">
        <v>2762</v>
      </c>
      <c r="K1025" s="365" t="s">
        <v>3512</v>
      </c>
      <c r="L1025" s="398" t="s">
        <v>626</v>
      </c>
      <c r="N1025" s="464">
        <f>[1]pdc2019!$N1025</f>
        <v>94688.329999999987</v>
      </c>
      <c r="O1025" s="464">
        <f>[1]pdc2019!$O1025</f>
        <v>60000</v>
      </c>
      <c r="P1025" s="464">
        <f>[1]pdc2019!$P1025</f>
        <v>93017.52</v>
      </c>
      <c r="Q1025" s="464">
        <f>[1]pdc2019!$V1025</f>
        <v>60000</v>
      </c>
      <c r="R1025" s="464">
        <f>[1]pdc2019!$AB1025</f>
        <v>60000</v>
      </c>
      <c r="S1025" s="464">
        <f>[1]pdc2019!$AE1025</f>
        <v>60000</v>
      </c>
      <c r="T1025" s="507">
        <f t="shared" si="86"/>
        <v>-34688.329999999987</v>
      </c>
      <c r="U1025" s="505">
        <f t="shared" si="87"/>
        <v>-0.36634218810279989</v>
      </c>
      <c r="V1025" s="507">
        <f t="shared" si="90"/>
        <v>0</v>
      </c>
      <c r="W1025" s="505">
        <f t="shared" si="91"/>
        <v>0</v>
      </c>
      <c r="X1025" s="507">
        <f t="shared" si="88"/>
        <v>-33017.520000000004</v>
      </c>
      <c r="Y1025" s="505">
        <f t="shared" si="89"/>
        <v>-0.35496022684758743</v>
      </c>
      <c r="AA1025" s="508"/>
      <c r="AB1025" s="508"/>
      <c r="AC1025" s="508"/>
      <c r="AD1025" s="508"/>
      <c r="AE1025" s="508"/>
      <c r="AF1025" s="508"/>
      <c r="AG1025" s="508"/>
      <c r="AH1025" s="508"/>
      <c r="AI1025" s="508"/>
      <c r="AJ1025" s="508"/>
      <c r="AK1025" s="508"/>
    </row>
    <row r="1026" spans="1:37" ht="21">
      <c r="A1026" s="404" t="s">
        <v>168</v>
      </c>
      <c r="B1026" s="405" t="s">
        <v>2086</v>
      </c>
      <c r="C1026" s="406" t="s">
        <v>2117</v>
      </c>
      <c r="D1026" s="406" t="s">
        <v>3140</v>
      </c>
      <c r="E1026" s="362" t="s">
        <v>169</v>
      </c>
      <c r="F1026" s="362" t="s">
        <v>150</v>
      </c>
      <c r="G1026" s="363"/>
      <c r="H1026" s="363"/>
      <c r="I1026" s="414"/>
      <c r="J1026" s="364"/>
      <c r="K1026" s="365"/>
      <c r="N1026" s="464">
        <f>[1]pdc2019!$N1026</f>
        <v>0</v>
      </c>
      <c r="O1026" s="464">
        <f>[1]pdc2019!$O1026</f>
        <v>0</v>
      </c>
      <c r="P1026" s="464">
        <f>[1]pdc2019!$P1026</f>
        <v>0</v>
      </c>
      <c r="Q1026" s="464">
        <f>[1]pdc2019!$V1026</f>
        <v>0</v>
      </c>
      <c r="R1026" s="464">
        <f>[1]pdc2019!$AB1026</f>
        <v>0</v>
      </c>
      <c r="S1026" s="464">
        <f>[1]pdc2019!$AE1026</f>
        <v>0</v>
      </c>
      <c r="T1026" s="507">
        <f t="shared" si="86"/>
        <v>0</v>
      </c>
      <c r="U1026" s="505" t="str">
        <f t="shared" si="87"/>
        <v/>
      </c>
      <c r="V1026" s="507">
        <f t="shared" si="90"/>
        <v>0</v>
      </c>
      <c r="W1026" s="505" t="str">
        <f t="shared" si="91"/>
        <v/>
      </c>
      <c r="X1026" s="507">
        <f t="shared" si="88"/>
        <v>0</v>
      </c>
      <c r="Y1026" s="505" t="str">
        <f t="shared" si="89"/>
        <v/>
      </c>
      <c r="AA1026" s="508"/>
      <c r="AB1026" s="508"/>
      <c r="AC1026" s="508"/>
      <c r="AD1026" s="508"/>
      <c r="AE1026" s="508"/>
      <c r="AF1026" s="508"/>
      <c r="AG1026" s="508"/>
      <c r="AH1026" s="508"/>
      <c r="AI1026" s="508"/>
      <c r="AJ1026" s="508"/>
      <c r="AK1026" s="508"/>
    </row>
    <row r="1027" spans="1:37" ht="31.5">
      <c r="A1027" s="381" t="s">
        <v>170</v>
      </c>
      <c r="B1027" s="412" t="s">
        <v>2086</v>
      </c>
      <c r="C1027" s="413" t="s">
        <v>2117</v>
      </c>
      <c r="D1027" s="413" t="s">
        <v>3138</v>
      </c>
      <c r="E1027" s="366" t="s">
        <v>169</v>
      </c>
      <c r="F1027" s="366" t="s">
        <v>150</v>
      </c>
      <c r="G1027" s="363" t="s">
        <v>342</v>
      </c>
      <c r="H1027" s="363" t="s">
        <v>1500</v>
      </c>
      <c r="I1027" s="414" t="s">
        <v>2761</v>
      </c>
      <c r="J1027" s="364" t="s">
        <v>2762</v>
      </c>
      <c r="K1027" s="365" t="s">
        <v>3512</v>
      </c>
      <c r="L1027" s="398" t="s">
        <v>626</v>
      </c>
      <c r="N1027" s="464">
        <f>[1]pdc2019!$N1027</f>
        <v>150952.03</v>
      </c>
      <c r="O1027" s="464">
        <f>[1]pdc2019!$O1027</f>
        <v>195000</v>
      </c>
      <c r="P1027" s="464">
        <f>[1]pdc2019!$P1027</f>
        <v>264759.2</v>
      </c>
      <c r="Q1027" s="464">
        <f>[1]pdc2019!$V1027</f>
        <v>160000</v>
      </c>
      <c r="R1027" s="464">
        <f>[1]pdc2019!$AB1027</f>
        <v>160000</v>
      </c>
      <c r="S1027" s="464">
        <f>[1]pdc2019!$AE1027</f>
        <v>160000</v>
      </c>
      <c r="T1027" s="507">
        <f t="shared" si="86"/>
        <v>9047.9700000000012</v>
      </c>
      <c r="U1027" s="505">
        <f t="shared" si="87"/>
        <v>5.9939372792800476E-2</v>
      </c>
      <c r="V1027" s="507">
        <f t="shared" si="90"/>
        <v>-35000</v>
      </c>
      <c r="W1027" s="505">
        <f t="shared" si="91"/>
        <v>-0.17948717948717949</v>
      </c>
      <c r="X1027" s="507">
        <f t="shared" si="88"/>
        <v>-104759.20000000001</v>
      </c>
      <c r="Y1027" s="505">
        <f t="shared" si="89"/>
        <v>-0.39567727958084181</v>
      </c>
      <c r="AA1027" s="508"/>
      <c r="AB1027" s="508"/>
      <c r="AC1027" s="508"/>
      <c r="AD1027" s="508"/>
      <c r="AE1027" s="508"/>
      <c r="AF1027" s="508"/>
      <c r="AG1027" s="508"/>
      <c r="AH1027" s="508"/>
      <c r="AI1027" s="508"/>
      <c r="AJ1027" s="508"/>
      <c r="AK1027" s="508"/>
    </row>
    <row r="1028" spans="1:37" ht="21">
      <c r="A1028" s="399" t="s">
        <v>171</v>
      </c>
      <c r="B1028" s="400" t="s">
        <v>172</v>
      </c>
      <c r="C1028" s="401" t="s">
        <v>3139</v>
      </c>
      <c r="D1028" s="401" t="s">
        <v>3140</v>
      </c>
      <c r="E1028" s="358" t="s">
        <v>174</v>
      </c>
      <c r="F1028" s="358" t="s">
        <v>173</v>
      </c>
      <c r="G1028" s="359"/>
      <c r="H1028" s="359"/>
      <c r="I1028" s="402"/>
      <c r="J1028" s="360"/>
      <c r="K1028" s="361"/>
      <c r="L1028" s="403"/>
      <c r="N1028" s="464">
        <f>[1]pdc2019!$N1028</f>
        <v>0</v>
      </c>
      <c r="O1028" s="464">
        <f>[1]pdc2019!$O1028</f>
        <v>0</v>
      </c>
      <c r="P1028" s="464">
        <f>[1]pdc2019!$P1028</f>
        <v>0</v>
      </c>
      <c r="Q1028" s="464">
        <f>[1]pdc2019!$V1028</f>
        <v>0</v>
      </c>
      <c r="R1028" s="464">
        <f>[1]pdc2019!$AB1028</f>
        <v>0</v>
      </c>
      <c r="S1028" s="464">
        <f>[1]pdc2019!$AE1028</f>
        <v>0</v>
      </c>
      <c r="T1028" s="507">
        <f t="shared" si="86"/>
        <v>0</v>
      </c>
      <c r="U1028" s="505" t="str">
        <f t="shared" si="87"/>
        <v/>
      </c>
      <c r="V1028" s="507">
        <f t="shared" si="90"/>
        <v>0</v>
      </c>
      <c r="W1028" s="505" t="str">
        <f t="shared" si="91"/>
        <v/>
      </c>
      <c r="X1028" s="507">
        <f t="shared" si="88"/>
        <v>0</v>
      </c>
      <c r="Y1028" s="505" t="str">
        <f t="shared" si="89"/>
        <v/>
      </c>
      <c r="AA1028" s="508"/>
      <c r="AB1028" s="508"/>
      <c r="AC1028" s="508"/>
      <c r="AD1028" s="508"/>
      <c r="AE1028" s="508"/>
      <c r="AF1028" s="508"/>
      <c r="AG1028" s="508"/>
      <c r="AH1028" s="508"/>
      <c r="AI1028" s="508"/>
      <c r="AJ1028" s="508"/>
      <c r="AK1028" s="508"/>
    </row>
    <row r="1029" spans="1:37" ht="21">
      <c r="A1029" s="404" t="s">
        <v>175</v>
      </c>
      <c r="B1029" s="405" t="s">
        <v>172</v>
      </c>
      <c r="C1029" s="406" t="s">
        <v>3141</v>
      </c>
      <c r="D1029" s="406" t="s">
        <v>3140</v>
      </c>
      <c r="E1029" s="362" t="s">
        <v>176</v>
      </c>
      <c r="F1029" s="362" t="s">
        <v>5942</v>
      </c>
      <c r="G1029" s="363"/>
      <c r="H1029" s="363"/>
      <c r="I1029" s="414"/>
      <c r="J1029" s="364"/>
      <c r="K1029" s="365"/>
      <c r="N1029" s="464">
        <f>[1]pdc2019!$N1029</f>
        <v>0</v>
      </c>
      <c r="O1029" s="464">
        <f>[1]pdc2019!$O1029</f>
        <v>0</v>
      </c>
      <c r="P1029" s="464">
        <f>[1]pdc2019!$P1029</f>
        <v>0</v>
      </c>
      <c r="Q1029" s="464">
        <f>[1]pdc2019!$V1029</f>
        <v>0</v>
      </c>
      <c r="R1029" s="464">
        <f>[1]pdc2019!$AB1029</f>
        <v>0</v>
      </c>
      <c r="S1029" s="464">
        <f>[1]pdc2019!$AE1029</f>
        <v>0</v>
      </c>
      <c r="T1029" s="507">
        <f t="shared" si="86"/>
        <v>0</v>
      </c>
      <c r="U1029" s="505" t="str">
        <f t="shared" si="87"/>
        <v/>
      </c>
      <c r="V1029" s="507">
        <f t="shared" si="90"/>
        <v>0</v>
      </c>
      <c r="W1029" s="505" t="str">
        <f t="shared" si="91"/>
        <v/>
      </c>
      <c r="X1029" s="507">
        <f t="shared" si="88"/>
        <v>0</v>
      </c>
      <c r="Y1029" s="505" t="str">
        <f t="shared" si="89"/>
        <v/>
      </c>
      <c r="AA1029" s="508"/>
      <c r="AB1029" s="508"/>
      <c r="AC1029" s="508"/>
      <c r="AD1029" s="508"/>
      <c r="AE1029" s="508"/>
      <c r="AF1029" s="508"/>
      <c r="AG1029" s="508"/>
      <c r="AH1029" s="508"/>
      <c r="AI1029" s="508"/>
      <c r="AJ1029" s="508"/>
      <c r="AK1029" s="508"/>
    </row>
    <row r="1030" spans="1:37">
      <c r="A1030" s="381" t="s">
        <v>177</v>
      </c>
      <c r="B1030" s="412" t="s">
        <v>172</v>
      </c>
      <c r="C1030" s="413" t="s">
        <v>3141</v>
      </c>
      <c r="D1030" s="413" t="s">
        <v>3138</v>
      </c>
      <c r="E1030" s="366" t="s">
        <v>176</v>
      </c>
      <c r="F1030" s="366" t="s">
        <v>5942</v>
      </c>
      <c r="G1030" s="363" t="s">
        <v>853</v>
      </c>
      <c r="H1030" s="363" t="s">
        <v>2422</v>
      </c>
      <c r="I1030" s="414" t="s">
        <v>2423</v>
      </c>
      <c r="J1030" s="364" t="s">
        <v>729</v>
      </c>
      <c r="K1030" s="365" t="s">
        <v>734</v>
      </c>
      <c r="L1030" s="398" t="s">
        <v>728</v>
      </c>
      <c r="N1030" s="464">
        <f>[1]pdc2019!$N1030</f>
        <v>65809.72</v>
      </c>
      <c r="O1030" s="464">
        <f>[1]pdc2019!$O1030</f>
        <v>30000</v>
      </c>
      <c r="P1030" s="464">
        <f>[1]pdc2019!$P1030</f>
        <v>5264</v>
      </c>
      <c r="Q1030" s="464">
        <f>[1]pdc2019!$V1030</f>
        <v>20000</v>
      </c>
      <c r="R1030" s="464">
        <f>[1]pdc2019!$AB1030</f>
        <v>20000</v>
      </c>
      <c r="S1030" s="464">
        <f>[1]pdc2019!$AE1030</f>
        <v>20000</v>
      </c>
      <c r="T1030" s="507">
        <f t="shared" si="86"/>
        <v>-45809.72</v>
      </c>
      <c r="U1030" s="505">
        <f t="shared" si="87"/>
        <v>-0.69609352539412117</v>
      </c>
      <c r="V1030" s="507">
        <f t="shared" si="90"/>
        <v>-10000</v>
      </c>
      <c r="W1030" s="505">
        <f t="shared" si="91"/>
        <v>-0.33333333333333331</v>
      </c>
      <c r="X1030" s="507">
        <f t="shared" si="88"/>
        <v>14736</v>
      </c>
      <c r="Y1030" s="505">
        <f t="shared" si="89"/>
        <v>2.7993920972644375</v>
      </c>
      <c r="AA1030" s="508"/>
      <c r="AB1030" s="508"/>
      <c r="AC1030" s="508"/>
      <c r="AD1030" s="508"/>
      <c r="AE1030" s="508"/>
      <c r="AF1030" s="508"/>
      <c r="AG1030" s="508"/>
      <c r="AH1030" s="508"/>
      <c r="AI1030" s="508"/>
      <c r="AJ1030" s="508"/>
      <c r="AK1030" s="508"/>
    </row>
    <row r="1031" spans="1:37" ht="21">
      <c r="A1031" s="404" t="s">
        <v>178</v>
      </c>
      <c r="B1031" s="405" t="s">
        <v>172</v>
      </c>
      <c r="C1031" s="406" t="s">
        <v>3144</v>
      </c>
      <c r="D1031" s="406" t="s">
        <v>3140</v>
      </c>
      <c r="E1031" s="362" t="s">
        <v>180</v>
      </c>
      <c r="F1031" s="362" t="s">
        <v>179</v>
      </c>
      <c r="G1031" s="363"/>
      <c r="H1031" s="363"/>
      <c r="I1031" s="414"/>
      <c r="J1031" s="364"/>
      <c r="K1031" s="365"/>
      <c r="N1031" s="464">
        <f>[1]pdc2019!$N1031</f>
        <v>0</v>
      </c>
      <c r="O1031" s="464">
        <f>[1]pdc2019!$O1031</f>
        <v>0</v>
      </c>
      <c r="P1031" s="464">
        <f>[1]pdc2019!$P1031</f>
        <v>0</v>
      </c>
      <c r="Q1031" s="464">
        <f>[1]pdc2019!$V1031</f>
        <v>0</v>
      </c>
      <c r="R1031" s="464">
        <f>[1]pdc2019!$AB1031</f>
        <v>0</v>
      </c>
      <c r="S1031" s="464">
        <f>[1]pdc2019!$AE1031</f>
        <v>0</v>
      </c>
      <c r="T1031" s="507">
        <f t="shared" si="86"/>
        <v>0</v>
      </c>
      <c r="U1031" s="505" t="str">
        <f t="shared" si="87"/>
        <v/>
      </c>
      <c r="V1031" s="507">
        <f t="shared" si="90"/>
        <v>0</v>
      </c>
      <c r="W1031" s="505" t="str">
        <f t="shared" si="91"/>
        <v/>
      </c>
      <c r="X1031" s="507">
        <f t="shared" si="88"/>
        <v>0</v>
      </c>
      <c r="Y1031" s="505" t="str">
        <f t="shared" si="89"/>
        <v/>
      </c>
      <c r="AA1031" s="508"/>
      <c r="AB1031" s="508"/>
      <c r="AC1031" s="508"/>
      <c r="AD1031" s="508"/>
      <c r="AE1031" s="508"/>
      <c r="AF1031" s="508"/>
      <c r="AG1031" s="508"/>
      <c r="AH1031" s="508"/>
      <c r="AI1031" s="508"/>
      <c r="AJ1031" s="508"/>
      <c r="AK1031" s="508"/>
    </row>
    <row r="1032" spans="1:37">
      <c r="A1032" s="381" t="s">
        <v>681</v>
      </c>
      <c r="B1032" s="412" t="s">
        <v>172</v>
      </c>
      <c r="C1032" s="413" t="s">
        <v>3144</v>
      </c>
      <c r="D1032" s="413" t="s">
        <v>3138</v>
      </c>
      <c r="E1032" s="366" t="s">
        <v>180</v>
      </c>
      <c r="F1032" s="366" t="s">
        <v>179</v>
      </c>
      <c r="G1032" s="363" t="s">
        <v>223</v>
      </c>
      <c r="H1032" s="363" t="s">
        <v>3571</v>
      </c>
      <c r="I1032" s="414" t="s">
        <v>1483</v>
      </c>
      <c r="J1032" s="364" t="s">
        <v>3523</v>
      </c>
      <c r="K1032" s="365" t="s">
        <v>3525</v>
      </c>
      <c r="L1032" s="398" t="s">
        <v>626</v>
      </c>
      <c r="N1032" s="464">
        <f>[1]pdc2019!$N1032</f>
        <v>0</v>
      </c>
      <c r="O1032" s="464">
        <f>[1]pdc2019!$O1032</f>
        <v>0</v>
      </c>
      <c r="P1032" s="464">
        <f>[1]pdc2019!$P1032</f>
        <v>0</v>
      </c>
      <c r="Q1032" s="464">
        <f>[1]pdc2019!$V1032</f>
        <v>0</v>
      </c>
      <c r="R1032" s="464">
        <f>[1]pdc2019!$AB1032</f>
        <v>0</v>
      </c>
      <c r="S1032" s="464">
        <f>[1]pdc2019!$AE1032</f>
        <v>0</v>
      </c>
      <c r="T1032" s="507">
        <f t="shared" si="86"/>
        <v>0</v>
      </c>
      <c r="U1032" s="505" t="str">
        <f t="shared" si="87"/>
        <v/>
      </c>
      <c r="V1032" s="507">
        <f t="shared" si="90"/>
        <v>0</v>
      </c>
      <c r="W1032" s="505" t="str">
        <f t="shared" si="91"/>
        <v/>
      </c>
      <c r="X1032" s="507">
        <f t="shared" si="88"/>
        <v>0</v>
      </c>
      <c r="Y1032" s="505" t="str">
        <f t="shared" si="89"/>
        <v/>
      </c>
      <c r="AA1032" s="508"/>
      <c r="AB1032" s="508"/>
      <c r="AC1032" s="508"/>
      <c r="AD1032" s="508"/>
      <c r="AE1032" s="508"/>
      <c r="AF1032" s="508"/>
      <c r="AG1032" s="508"/>
      <c r="AH1032" s="508"/>
      <c r="AI1032" s="508"/>
      <c r="AJ1032" s="508"/>
      <c r="AK1032" s="508"/>
    </row>
    <row r="1033" spans="1:37" ht="21">
      <c r="A1033" s="404" t="s">
        <v>682</v>
      </c>
      <c r="B1033" s="405" t="s">
        <v>172</v>
      </c>
      <c r="C1033" s="406" t="s">
        <v>3145</v>
      </c>
      <c r="D1033" s="406" t="s">
        <v>3140</v>
      </c>
      <c r="E1033" s="362" t="s">
        <v>684</v>
      </c>
      <c r="F1033" s="362" t="s">
        <v>683</v>
      </c>
      <c r="G1033" s="363"/>
      <c r="H1033" s="363"/>
      <c r="I1033" s="414"/>
      <c r="J1033" s="364"/>
      <c r="K1033" s="365"/>
      <c r="N1033" s="464">
        <f>[1]pdc2019!$N1033</f>
        <v>0</v>
      </c>
      <c r="O1033" s="464">
        <f>[1]pdc2019!$O1033</f>
        <v>0</v>
      </c>
      <c r="P1033" s="464">
        <f>[1]pdc2019!$P1033</f>
        <v>0</v>
      </c>
      <c r="Q1033" s="464">
        <f>[1]pdc2019!$V1033</f>
        <v>0</v>
      </c>
      <c r="R1033" s="464">
        <f>[1]pdc2019!$AB1033</f>
        <v>0</v>
      </c>
      <c r="S1033" s="464">
        <f>[1]pdc2019!$AE1033</f>
        <v>0</v>
      </c>
      <c r="T1033" s="507">
        <f t="shared" si="86"/>
        <v>0</v>
      </c>
      <c r="U1033" s="505" t="str">
        <f t="shared" si="87"/>
        <v/>
      </c>
      <c r="V1033" s="507">
        <f t="shared" si="90"/>
        <v>0</v>
      </c>
      <c r="W1033" s="505" t="str">
        <f t="shared" si="91"/>
        <v/>
      </c>
      <c r="X1033" s="507">
        <f t="shared" si="88"/>
        <v>0</v>
      </c>
      <c r="Y1033" s="505" t="str">
        <f t="shared" si="89"/>
        <v/>
      </c>
      <c r="AA1033" s="508"/>
      <c r="AB1033" s="508"/>
      <c r="AC1033" s="508"/>
      <c r="AD1033" s="508"/>
      <c r="AE1033" s="508"/>
      <c r="AF1033" s="508"/>
      <c r="AG1033" s="508"/>
      <c r="AH1033" s="508"/>
      <c r="AI1033" s="508"/>
      <c r="AJ1033" s="508"/>
      <c r="AK1033" s="508"/>
    </row>
    <row r="1034" spans="1:37" ht="21">
      <c r="A1034" s="381" t="s">
        <v>685</v>
      </c>
      <c r="B1034" s="412" t="s">
        <v>172</v>
      </c>
      <c r="C1034" s="413" t="s">
        <v>3145</v>
      </c>
      <c r="D1034" s="413" t="s">
        <v>3138</v>
      </c>
      <c r="E1034" s="366" t="s">
        <v>2424</v>
      </c>
      <c r="F1034" s="366" t="s">
        <v>683</v>
      </c>
      <c r="G1034" s="363" t="s">
        <v>221</v>
      </c>
      <c r="H1034" s="363" t="s">
        <v>2932</v>
      </c>
      <c r="I1034" s="414" t="s">
        <v>2933</v>
      </c>
      <c r="J1034" s="364" t="s">
        <v>3523</v>
      </c>
      <c r="K1034" s="365" t="s">
        <v>3525</v>
      </c>
      <c r="L1034" s="398" t="s">
        <v>626</v>
      </c>
      <c r="N1034" s="464">
        <f>[1]pdc2019!$N1034</f>
        <v>205438.94</v>
      </c>
      <c r="O1034" s="464">
        <f>[1]pdc2019!$O1034</f>
        <v>200000</v>
      </c>
      <c r="P1034" s="464">
        <f>[1]pdc2019!$P1034</f>
        <v>158214.54666666666</v>
      </c>
      <c r="Q1034" s="464">
        <f>[1]pdc2019!$V1034</f>
        <v>205000</v>
      </c>
      <c r="R1034" s="464">
        <f>[1]pdc2019!$AB1034</f>
        <v>208690</v>
      </c>
      <c r="S1034" s="464">
        <f>[1]pdc2019!$AE1034</f>
        <v>212446.42</v>
      </c>
      <c r="T1034" s="507">
        <f t="shared" si="86"/>
        <v>-438.94000000000233</v>
      </c>
      <c r="U1034" s="505">
        <f t="shared" si="87"/>
        <v>-2.1365959150684982E-3</v>
      </c>
      <c r="V1034" s="507">
        <f t="shared" si="90"/>
        <v>5000</v>
      </c>
      <c r="W1034" s="505">
        <f t="shared" si="91"/>
        <v>2.5000000000000001E-2</v>
      </c>
      <c r="X1034" s="507">
        <f t="shared" si="88"/>
        <v>46785.453333333338</v>
      </c>
      <c r="Y1034" s="505">
        <f t="shared" si="89"/>
        <v>0.29570892385706465</v>
      </c>
      <c r="AA1034" s="508"/>
      <c r="AB1034" s="508"/>
      <c r="AC1034" s="508"/>
      <c r="AD1034" s="508"/>
      <c r="AE1034" s="508"/>
      <c r="AF1034" s="508"/>
      <c r="AG1034" s="508"/>
      <c r="AH1034" s="508"/>
      <c r="AI1034" s="508"/>
      <c r="AJ1034" s="508"/>
      <c r="AK1034" s="508"/>
    </row>
    <row r="1035" spans="1:37" ht="21">
      <c r="A1035" s="381" t="s">
        <v>2425</v>
      </c>
      <c r="B1035" s="412" t="s">
        <v>172</v>
      </c>
      <c r="C1035" s="413" t="s">
        <v>3145</v>
      </c>
      <c r="D1035" s="413" t="s">
        <v>3148</v>
      </c>
      <c r="E1035" s="366" t="s">
        <v>2426</v>
      </c>
      <c r="F1035" s="414" t="s">
        <v>2427</v>
      </c>
      <c r="G1035" s="363" t="s">
        <v>221</v>
      </c>
      <c r="H1035" s="363" t="s">
        <v>2932</v>
      </c>
      <c r="I1035" s="414" t="s">
        <v>2933</v>
      </c>
      <c r="J1035" s="364" t="s">
        <v>3523</v>
      </c>
      <c r="K1035" s="365" t="s">
        <v>3525</v>
      </c>
      <c r="L1035" s="398" t="s">
        <v>626</v>
      </c>
      <c r="N1035" s="464">
        <f>[1]pdc2019!$N1035</f>
        <v>949810.45000000007</v>
      </c>
      <c r="O1035" s="464">
        <f>[1]pdc2019!$O1035</f>
        <v>886000</v>
      </c>
      <c r="P1035" s="464">
        <f>[1]pdc2019!$P1035</f>
        <v>1203009.9733333334</v>
      </c>
      <c r="Q1035" s="464">
        <f>[1]pdc2019!$V1035</f>
        <v>1200000</v>
      </c>
      <c r="R1035" s="464">
        <f>[1]pdc2019!$AB1035</f>
        <v>1329600</v>
      </c>
      <c r="S1035" s="464">
        <f>[1]pdc2019!$AE1035</f>
        <v>1473196.8</v>
      </c>
      <c r="T1035" s="507">
        <f t="shared" si="86"/>
        <v>250189.54999999993</v>
      </c>
      <c r="U1035" s="505">
        <f t="shared" si="87"/>
        <v>0.2634099782751389</v>
      </c>
      <c r="V1035" s="507">
        <f t="shared" si="90"/>
        <v>314000</v>
      </c>
      <c r="W1035" s="505">
        <f t="shared" si="91"/>
        <v>0.35440180586907449</v>
      </c>
      <c r="X1035" s="507">
        <f t="shared" si="88"/>
        <v>-3009.9733333333861</v>
      </c>
      <c r="Y1035" s="505">
        <f t="shared" si="89"/>
        <v>-2.5020352283474994E-3</v>
      </c>
      <c r="AA1035" s="508"/>
      <c r="AB1035" s="508"/>
      <c r="AC1035" s="508"/>
      <c r="AD1035" s="508"/>
      <c r="AE1035" s="508"/>
      <c r="AF1035" s="508"/>
      <c r="AG1035" s="508"/>
      <c r="AH1035" s="508"/>
      <c r="AI1035" s="508"/>
      <c r="AJ1035" s="508"/>
      <c r="AK1035" s="508"/>
    </row>
    <row r="1036" spans="1:37" ht="21">
      <c r="A1036" s="404" t="s">
        <v>686</v>
      </c>
      <c r="B1036" s="405" t="s">
        <v>172</v>
      </c>
      <c r="C1036" s="406" t="s">
        <v>3146</v>
      </c>
      <c r="D1036" s="406" t="s">
        <v>3140</v>
      </c>
      <c r="E1036" s="362" t="s">
        <v>688</v>
      </c>
      <c r="F1036" s="362" t="s">
        <v>687</v>
      </c>
      <c r="G1036" s="363"/>
      <c r="H1036" s="363"/>
      <c r="I1036" s="414"/>
      <c r="J1036" s="364"/>
      <c r="K1036" s="365"/>
      <c r="N1036" s="464">
        <f>[1]pdc2019!$N1036</f>
        <v>0</v>
      </c>
      <c r="O1036" s="464">
        <f>[1]pdc2019!$O1036</f>
        <v>0</v>
      </c>
      <c r="P1036" s="464">
        <f>[1]pdc2019!$P1036</f>
        <v>0</v>
      </c>
      <c r="Q1036" s="464">
        <f>[1]pdc2019!$V1036</f>
        <v>0</v>
      </c>
      <c r="R1036" s="464">
        <f>[1]pdc2019!$AB1036</f>
        <v>0</v>
      </c>
      <c r="S1036" s="464">
        <f>[1]pdc2019!$AE1036</f>
        <v>0</v>
      </c>
      <c r="T1036" s="507">
        <f t="shared" si="86"/>
        <v>0</v>
      </c>
      <c r="U1036" s="505" t="str">
        <f t="shared" si="87"/>
        <v/>
      </c>
      <c r="V1036" s="507">
        <f t="shared" si="90"/>
        <v>0</v>
      </c>
      <c r="W1036" s="505" t="str">
        <f t="shared" si="91"/>
        <v/>
      </c>
      <c r="X1036" s="507">
        <f t="shared" si="88"/>
        <v>0</v>
      </c>
      <c r="Y1036" s="505" t="str">
        <f t="shared" si="89"/>
        <v/>
      </c>
      <c r="AA1036" s="508"/>
      <c r="AB1036" s="508"/>
      <c r="AC1036" s="508"/>
      <c r="AD1036" s="508"/>
      <c r="AE1036" s="508"/>
      <c r="AF1036" s="508"/>
      <c r="AG1036" s="508"/>
      <c r="AH1036" s="508"/>
      <c r="AI1036" s="508"/>
      <c r="AJ1036" s="508"/>
      <c r="AK1036" s="508"/>
    </row>
    <row r="1037" spans="1:37">
      <c r="A1037" s="381" t="s">
        <v>689</v>
      </c>
      <c r="B1037" s="412" t="s">
        <v>172</v>
      </c>
      <c r="C1037" s="413" t="s">
        <v>3146</v>
      </c>
      <c r="D1037" s="413" t="s">
        <v>3138</v>
      </c>
      <c r="E1037" s="366" t="s">
        <v>688</v>
      </c>
      <c r="F1037" s="366" t="s">
        <v>687</v>
      </c>
      <c r="G1037" s="363" t="s">
        <v>223</v>
      </c>
      <c r="H1037" s="363" t="s">
        <v>3571</v>
      </c>
      <c r="I1037" s="414" t="s">
        <v>1483</v>
      </c>
      <c r="J1037" s="364" t="s">
        <v>3523</v>
      </c>
      <c r="K1037" s="365" t="s">
        <v>3525</v>
      </c>
      <c r="L1037" s="398" t="s">
        <v>626</v>
      </c>
      <c r="N1037" s="464">
        <f>[1]pdc2019!$N1037</f>
        <v>346494.7</v>
      </c>
      <c r="O1037" s="464">
        <f>[1]pdc2019!$O1037</f>
        <v>350000</v>
      </c>
      <c r="P1037" s="464">
        <f>[1]pdc2019!$P1037</f>
        <v>302258.85333333333</v>
      </c>
      <c r="Q1037" s="464">
        <f>[1]pdc2019!$V1037</f>
        <v>350000</v>
      </c>
      <c r="R1037" s="464">
        <f>[1]pdc2019!$AB1037</f>
        <v>350000</v>
      </c>
      <c r="S1037" s="464">
        <f>[1]pdc2019!$AE1037</f>
        <v>350000</v>
      </c>
      <c r="T1037" s="507">
        <f t="shared" si="86"/>
        <v>3505.2999999999884</v>
      </c>
      <c r="U1037" s="505">
        <f t="shared" si="87"/>
        <v>1.0116460655819521E-2</v>
      </c>
      <c r="V1037" s="507">
        <f t="shared" si="90"/>
        <v>0</v>
      </c>
      <c r="W1037" s="505">
        <f t="shared" si="91"/>
        <v>0</v>
      </c>
      <c r="X1037" s="507">
        <f t="shared" si="88"/>
        <v>47741.146666666667</v>
      </c>
      <c r="Y1037" s="505">
        <f t="shared" si="89"/>
        <v>0.15794788519897338</v>
      </c>
      <c r="AA1037" s="508"/>
      <c r="AB1037" s="508"/>
      <c r="AC1037" s="508"/>
      <c r="AD1037" s="508"/>
      <c r="AE1037" s="508"/>
      <c r="AF1037" s="508"/>
      <c r="AG1037" s="508"/>
      <c r="AH1037" s="508"/>
      <c r="AI1037" s="508"/>
      <c r="AJ1037" s="508"/>
      <c r="AK1037" s="508"/>
    </row>
    <row r="1038" spans="1:37" ht="21">
      <c r="A1038" s="404" t="s">
        <v>690</v>
      </c>
      <c r="B1038" s="405" t="s">
        <v>172</v>
      </c>
      <c r="C1038" s="406" t="s">
        <v>2117</v>
      </c>
      <c r="D1038" s="406" t="s">
        <v>3140</v>
      </c>
      <c r="E1038" s="362" t="s">
        <v>174</v>
      </c>
      <c r="F1038" s="362" t="s">
        <v>691</v>
      </c>
      <c r="G1038" s="363"/>
      <c r="H1038" s="363"/>
      <c r="I1038" s="414"/>
      <c r="J1038" s="364"/>
      <c r="K1038" s="365"/>
      <c r="N1038" s="464">
        <f>[1]pdc2019!$N1038</f>
        <v>0</v>
      </c>
      <c r="O1038" s="464">
        <f>[1]pdc2019!$O1038</f>
        <v>0</v>
      </c>
      <c r="P1038" s="464">
        <f>[1]pdc2019!$P1038</f>
        <v>0</v>
      </c>
      <c r="Q1038" s="464">
        <f>[1]pdc2019!$V1038</f>
        <v>0</v>
      </c>
      <c r="R1038" s="464">
        <f>[1]pdc2019!$AB1038</f>
        <v>0</v>
      </c>
      <c r="S1038" s="464">
        <f>[1]pdc2019!$AE1038</f>
        <v>0</v>
      </c>
      <c r="T1038" s="507">
        <f t="shared" si="86"/>
        <v>0</v>
      </c>
      <c r="U1038" s="505" t="str">
        <f t="shared" si="87"/>
        <v/>
      </c>
      <c r="V1038" s="507">
        <f t="shared" si="90"/>
        <v>0</v>
      </c>
      <c r="W1038" s="505" t="str">
        <f t="shared" si="91"/>
        <v/>
      </c>
      <c r="X1038" s="507">
        <f t="shared" si="88"/>
        <v>0</v>
      </c>
      <c r="Y1038" s="505" t="str">
        <f t="shared" si="89"/>
        <v/>
      </c>
      <c r="AA1038" s="508"/>
      <c r="AB1038" s="508"/>
      <c r="AC1038" s="508"/>
      <c r="AD1038" s="508"/>
      <c r="AE1038" s="508"/>
      <c r="AF1038" s="508"/>
      <c r="AG1038" s="508"/>
      <c r="AH1038" s="508"/>
      <c r="AI1038" s="508"/>
      <c r="AJ1038" s="508"/>
      <c r="AK1038" s="508"/>
    </row>
    <row r="1039" spans="1:37" ht="21">
      <c r="A1039" s="381" t="s">
        <v>692</v>
      </c>
      <c r="B1039" s="412" t="s">
        <v>172</v>
      </c>
      <c r="C1039" s="413" t="s">
        <v>2117</v>
      </c>
      <c r="D1039" s="413" t="s">
        <v>3138</v>
      </c>
      <c r="E1039" s="366" t="s">
        <v>174</v>
      </c>
      <c r="F1039" s="366" t="s">
        <v>691</v>
      </c>
      <c r="G1039" s="363" t="s">
        <v>223</v>
      </c>
      <c r="H1039" s="363" t="s">
        <v>3571</v>
      </c>
      <c r="I1039" s="414" t="s">
        <v>1483</v>
      </c>
      <c r="J1039" s="364" t="s">
        <v>3523</v>
      </c>
      <c r="K1039" s="365" t="s">
        <v>3525</v>
      </c>
      <c r="L1039" s="398" t="s">
        <v>626</v>
      </c>
      <c r="N1039" s="464">
        <f>[1]pdc2019!$N1039</f>
        <v>9240207.3800000008</v>
      </c>
      <c r="O1039" s="464">
        <f>[1]pdc2019!$O1039</f>
        <v>2350000</v>
      </c>
      <c r="P1039" s="464">
        <f>[1]pdc2019!$P1039</f>
        <v>2099133.0666666669</v>
      </c>
      <c r="Q1039" s="464">
        <f>[1]pdc2019!$V1039</f>
        <v>2400000</v>
      </c>
      <c r="R1039" s="464">
        <f>[1]pdc2019!$AB1039</f>
        <v>2400000</v>
      </c>
      <c r="S1039" s="464">
        <f>[1]pdc2019!$AE1039</f>
        <v>2400000</v>
      </c>
      <c r="T1039" s="507">
        <f t="shared" si="86"/>
        <v>-6840207.3800000008</v>
      </c>
      <c r="U1039" s="505">
        <f t="shared" si="87"/>
        <v>-0.74026556966733359</v>
      </c>
      <c r="V1039" s="507">
        <f t="shared" si="90"/>
        <v>50000</v>
      </c>
      <c r="W1039" s="505">
        <f t="shared" si="91"/>
        <v>2.1276595744680851E-2</v>
      </c>
      <c r="X1039" s="507">
        <f t="shared" si="88"/>
        <v>300866.93333333312</v>
      </c>
      <c r="Y1039" s="505">
        <f t="shared" si="89"/>
        <v>0.14332913816230664</v>
      </c>
      <c r="AA1039" s="508"/>
      <c r="AB1039" s="508"/>
      <c r="AC1039" s="508"/>
      <c r="AD1039" s="508"/>
      <c r="AE1039" s="508"/>
      <c r="AF1039" s="508"/>
      <c r="AG1039" s="508"/>
      <c r="AH1039" s="508"/>
      <c r="AI1039" s="508"/>
      <c r="AJ1039" s="508"/>
      <c r="AK1039" s="508"/>
    </row>
    <row r="1040" spans="1:37" ht="21">
      <c r="A1040" s="399" t="s">
        <v>693</v>
      </c>
      <c r="B1040" s="400" t="s">
        <v>694</v>
      </c>
      <c r="C1040" s="401" t="s">
        <v>3139</v>
      </c>
      <c r="D1040" s="401" t="s">
        <v>3140</v>
      </c>
      <c r="E1040" s="358" t="s">
        <v>696</v>
      </c>
      <c r="F1040" s="358" t="s">
        <v>695</v>
      </c>
      <c r="G1040" s="359"/>
      <c r="H1040" s="359"/>
      <c r="I1040" s="402"/>
      <c r="J1040" s="360"/>
      <c r="K1040" s="361"/>
      <c r="L1040" s="403"/>
      <c r="N1040" s="464">
        <f>[1]pdc2019!$N1040</f>
        <v>0</v>
      </c>
      <c r="O1040" s="464">
        <f>[1]pdc2019!$O1040</f>
        <v>0</v>
      </c>
      <c r="P1040" s="464">
        <f>[1]pdc2019!$P1040</f>
        <v>0</v>
      </c>
      <c r="Q1040" s="464">
        <f>[1]pdc2019!$V1040</f>
        <v>0</v>
      </c>
      <c r="R1040" s="464">
        <f>[1]pdc2019!$AB1040</f>
        <v>0</v>
      </c>
      <c r="S1040" s="464">
        <f>[1]pdc2019!$AE1040</f>
        <v>0</v>
      </c>
      <c r="T1040" s="507">
        <f t="shared" ref="T1040:T1104" si="92">IF(N1040="","",Q1040-N1040)</f>
        <v>0</v>
      </c>
      <c r="U1040" s="505" t="str">
        <f t="shared" ref="U1040:U1104" si="93">IF(N1040=0,"",T1040/N1040)</f>
        <v/>
      </c>
      <c r="V1040" s="507">
        <f t="shared" si="90"/>
        <v>0</v>
      </c>
      <c r="W1040" s="505" t="str">
        <f t="shared" si="91"/>
        <v/>
      </c>
      <c r="X1040" s="507">
        <f t="shared" ref="X1040:X1104" si="94">IF(P1040="","",Q1040-P1040)</f>
        <v>0</v>
      </c>
      <c r="Y1040" s="505" t="str">
        <f t="shared" ref="Y1040:Y1104" si="95">IF(P1040=0,"",X1040/P1040)</f>
        <v/>
      </c>
      <c r="AA1040" s="508"/>
      <c r="AB1040" s="508"/>
      <c r="AC1040" s="508"/>
      <c r="AD1040" s="508"/>
      <c r="AE1040" s="508"/>
      <c r="AF1040" s="508"/>
      <c r="AG1040" s="508"/>
      <c r="AH1040" s="508"/>
      <c r="AI1040" s="508"/>
      <c r="AJ1040" s="508"/>
      <c r="AK1040" s="508"/>
    </row>
    <row r="1041" spans="1:37" ht="21">
      <c r="A1041" s="404" t="s">
        <v>697</v>
      </c>
      <c r="B1041" s="405" t="s">
        <v>694</v>
      </c>
      <c r="C1041" s="406" t="s">
        <v>3141</v>
      </c>
      <c r="D1041" s="406" t="s">
        <v>3140</v>
      </c>
      <c r="E1041" s="362" t="s">
        <v>698</v>
      </c>
      <c r="F1041" s="362" t="s">
        <v>2428</v>
      </c>
      <c r="G1041" s="363"/>
      <c r="H1041" s="363"/>
      <c r="I1041" s="414"/>
      <c r="J1041" s="364"/>
      <c r="K1041" s="365"/>
      <c r="N1041" s="464">
        <f>[1]pdc2019!$N1041</f>
        <v>0</v>
      </c>
      <c r="O1041" s="464">
        <f>[1]pdc2019!$O1041</f>
        <v>0</v>
      </c>
      <c r="P1041" s="464">
        <f>[1]pdc2019!$P1041</f>
        <v>0</v>
      </c>
      <c r="Q1041" s="464">
        <f>[1]pdc2019!$V1041</f>
        <v>0</v>
      </c>
      <c r="R1041" s="464">
        <f>[1]pdc2019!$AB1041</f>
        <v>0</v>
      </c>
      <c r="S1041" s="464">
        <f>[1]pdc2019!$AE1041</f>
        <v>0</v>
      </c>
      <c r="T1041" s="507">
        <f t="shared" si="92"/>
        <v>0</v>
      </c>
      <c r="U1041" s="505" t="str">
        <f t="shared" si="93"/>
        <v/>
      </c>
      <c r="V1041" s="507">
        <f t="shared" si="90"/>
        <v>0</v>
      </c>
      <c r="W1041" s="505" t="str">
        <f t="shared" si="91"/>
        <v/>
      </c>
      <c r="X1041" s="507">
        <f t="shared" si="94"/>
        <v>0</v>
      </c>
      <c r="Y1041" s="505" t="str">
        <f t="shared" si="95"/>
        <v/>
      </c>
      <c r="AA1041" s="508"/>
      <c r="AB1041" s="508"/>
      <c r="AC1041" s="508"/>
      <c r="AD1041" s="508"/>
      <c r="AE1041" s="508"/>
      <c r="AF1041" s="508"/>
      <c r="AG1041" s="508"/>
      <c r="AH1041" s="508"/>
      <c r="AI1041" s="508"/>
      <c r="AJ1041" s="508"/>
      <c r="AK1041" s="508"/>
    </row>
    <row r="1042" spans="1:37">
      <c r="A1042" s="381" t="s">
        <v>699</v>
      </c>
      <c r="B1042" s="412" t="s">
        <v>694</v>
      </c>
      <c r="C1042" s="413" t="s">
        <v>3141</v>
      </c>
      <c r="D1042" s="413" t="s">
        <v>3138</v>
      </c>
      <c r="E1042" s="366" t="s">
        <v>701</v>
      </c>
      <c r="F1042" s="366" t="s">
        <v>700</v>
      </c>
      <c r="G1042" s="363" t="s">
        <v>807</v>
      </c>
      <c r="H1042" s="363" t="s">
        <v>2429</v>
      </c>
      <c r="I1042" s="414" t="s">
        <v>702</v>
      </c>
      <c r="J1042" s="364" t="s">
        <v>2872</v>
      </c>
      <c r="K1042" s="365" t="s">
        <v>2873</v>
      </c>
      <c r="L1042" s="398" t="s">
        <v>703</v>
      </c>
      <c r="N1042" s="464">
        <f>[1]pdc2019!$N1042</f>
        <v>14.8</v>
      </c>
      <c r="O1042" s="464">
        <f>[1]pdc2019!$O1042</f>
        <v>0</v>
      </c>
      <c r="P1042" s="464">
        <f>[1]pdc2019!$P1042</f>
        <v>0</v>
      </c>
      <c r="Q1042" s="464">
        <f>[1]pdc2019!$V1042</f>
        <v>0</v>
      </c>
      <c r="R1042" s="464">
        <f>[1]pdc2019!$AB1042</f>
        <v>0</v>
      </c>
      <c r="S1042" s="464">
        <f>[1]pdc2019!$AE1042</f>
        <v>0</v>
      </c>
      <c r="T1042" s="507">
        <f t="shared" si="92"/>
        <v>-14.8</v>
      </c>
      <c r="U1042" s="505">
        <f t="shared" si="93"/>
        <v>-1</v>
      </c>
      <c r="V1042" s="507">
        <f t="shared" si="90"/>
        <v>0</v>
      </c>
      <c r="W1042" s="505" t="str">
        <f t="shared" si="91"/>
        <v/>
      </c>
      <c r="X1042" s="507">
        <f t="shared" si="94"/>
        <v>0</v>
      </c>
      <c r="Y1042" s="505" t="str">
        <f t="shared" si="95"/>
        <v/>
      </c>
      <c r="AA1042" s="508"/>
      <c r="AB1042" s="508"/>
      <c r="AC1042" s="508"/>
      <c r="AD1042" s="508"/>
      <c r="AE1042" s="508"/>
      <c r="AF1042" s="508"/>
      <c r="AG1042" s="508"/>
      <c r="AH1042" s="508"/>
      <c r="AI1042" s="508"/>
      <c r="AJ1042" s="508"/>
      <c r="AK1042" s="508"/>
    </row>
    <row r="1043" spans="1:37" ht="21">
      <c r="A1043" s="381" t="s">
        <v>704</v>
      </c>
      <c r="B1043" s="412" t="s">
        <v>694</v>
      </c>
      <c r="C1043" s="413" t="s">
        <v>3141</v>
      </c>
      <c r="D1043" s="413" t="s">
        <v>3148</v>
      </c>
      <c r="E1043" s="366" t="s">
        <v>706</v>
      </c>
      <c r="F1043" s="366" t="s">
        <v>705</v>
      </c>
      <c r="G1043" s="363" t="s">
        <v>805</v>
      </c>
      <c r="H1043" s="363" t="s">
        <v>2430</v>
      </c>
      <c r="I1043" s="414" t="s">
        <v>2431</v>
      </c>
      <c r="J1043" s="364" t="s">
        <v>2872</v>
      </c>
      <c r="K1043" s="365" t="s">
        <v>2873</v>
      </c>
      <c r="L1043" s="398" t="s">
        <v>703</v>
      </c>
      <c r="N1043" s="464">
        <f>[1]pdc2019!$N1043</f>
        <v>1.73</v>
      </c>
      <c r="O1043" s="464">
        <f>[1]pdc2019!$O1043</f>
        <v>0</v>
      </c>
      <c r="P1043" s="464">
        <f>[1]pdc2019!$P1043</f>
        <v>0</v>
      </c>
      <c r="Q1043" s="464">
        <f>[1]pdc2019!$V1043</f>
        <v>0</v>
      </c>
      <c r="R1043" s="464">
        <f>[1]pdc2019!$AB1043</f>
        <v>0</v>
      </c>
      <c r="S1043" s="464">
        <f>[1]pdc2019!$AE1043</f>
        <v>0</v>
      </c>
      <c r="T1043" s="507">
        <f t="shared" si="92"/>
        <v>-1.73</v>
      </c>
      <c r="U1043" s="505">
        <f t="shared" si="93"/>
        <v>-1</v>
      </c>
      <c r="V1043" s="507">
        <f t="shared" si="90"/>
        <v>0</v>
      </c>
      <c r="W1043" s="505" t="str">
        <f t="shared" si="91"/>
        <v/>
      </c>
      <c r="X1043" s="507">
        <f t="shared" si="94"/>
        <v>0</v>
      </c>
      <c r="Y1043" s="505" t="str">
        <f t="shared" si="95"/>
        <v/>
      </c>
      <c r="AA1043" s="508"/>
      <c r="AB1043" s="508"/>
      <c r="AC1043" s="508"/>
      <c r="AD1043" s="508"/>
      <c r="AE1043" s="508"/>
      <c r="AF1043" s="508"/>
      <c r="AG1043" s="508"/>
      <c r="AH1043" s="508"/>
      <c r="AI1043" s="508"/>
      <c r="AJ1043" s="508"/>
      <c r="AK1043" s="508"/>
    </row>
    <row r="1044" spans="1:37" ht="21">
      <c r="A1044" s="404" t="s">
        <v>707</v>
      </c>
      <c r="B1044" s="405" t="s">
        <v>694</v>
      </c>
      <c r="C1044" s="406" t="s">
        <v>3142</v>
      </c>
      <c r="D1044" s="406" t="s">
        <v>3140</v>
      </c>
      <c r="E1044" s="362" t="s">
        <v>709</v>
      </c>
      <c r="F1044" s="362" t="s">
        <v>708</v>
      </c>
      <c r="G1044" s="363"/>
      <c r="H1044" s="363"/>
      <c r="I1044" s="414"/>
      <c r="J1044" s="364"/>
      <c r="K1044" s="365"/>
      <c r="N1044" s="464">
        <f>[1]pdc2019!$N1044</f>
        <v>0</v>
      </c>
      <c r="O1044" s="464">
        <f>[1]pdc2019!$O1044</f>
        <v>0</v>
      </c>
      <c r="P1044" s="464">
        <f>[1]pdc2019!$P1044</f>
        <v>0</v>
      </c>
      <c r="Q1044" s="464">
        <f>[1]pdc2019!$V1044</f>
        <v>0</v>
      </c>
      <c r="R1044" s="464">
        <f>[1]pdc2019!$AB1044</f>
        <v>0</v>
      </c>
      <c r="S1044" s="464">
        <f>[1]pdc2019!$AE1044</f>
        <v>0</v>
      </c>
      <c r="T1044" s="507">
        <f t="shared" si="92"/>
        <v>0</v>
      </c>
      <c r="U1044" s="505" t="str">
        <f t="shared" si="93"/>
        <v/>
      </c>
      <c r="V1044" s="507">
        <f t="shared" si="90"/>
        <v>0</v>
      </c>
      <c r="W1044" s="505" t="str">
        <f t="shared" si="91"/>
        <v/>
      </c>
      <c r="X1044" s="507">
        <f t="shared" si="94"/>
        <v>0</v>
      </c>
      <c r="Y1044" s="505" t="str">
        <f t="shared" si="95"/>
        <v/>
      </c>
      <c r="AA1044" s="508"/>
      <c r="AB1044" s="508"/>
      <c r="AC1044" s="508"/>
      <c r="AD1044" s="508"/>
      <c r="AE1044" s="508"/>
      <c r="AF1044" s="508"/>
      <c r="AG1044" s="508"/>
      <c r="AH1044" s="508"/>
      <c r="AI1044" s="508"/>
      <c r="AJ1044" s="508"/>
      <c r="AK1044" s="508"/>
    </row>
    <row r="1045" spans="1:37" ht="21">
      <c r="A1045" s="381" t="s">
        <v>710</v>
      </c>
      <c r="B1045" s="412" t="s">
        <v>694</v>
      </c>
      <c r="C1045" s="413" t="s">
        <v>3142</v>
      </c>
      <c r="D1045" s="413" t="s">
        <v>3138</v>
      </c>
      <c r="E1045" s="366" t="s">
        <v>709</v>
      </c>
      <c r="F1045" s="366" t="s">
        <v>708</v>
      </c>
      <c r="G1045" s="363" t="s">
        <v>817</v>
      </c>
      <c r="H1045" s="363" t="s">
        <v>711</v>
      </c>
      <c r="I1045" s="414" t="s">
        <v>712</v>
      </c>
      <c r="J1045" s="364" t="s">
        <v>2872</v>
      </c>
      <c r="K1045" s="365" t="s">
        <v>2873</v>
      </c>
      <c r="L1045" s="398" t="s">
        <v>703</v>
      </c>
      <c r="N1045" s="464">
        <f>[1]pdc2019!$N1045</f>
        <v>0</v>
      </c>
      <c r="O1045" s="464">
        <f>[1]pdc2019!$O1045</f>
        <v>0</v>
      </c>
      <c r="P1045" s="464">
        <f>[1]pdc2019!$P1045</f>
        <v>0</v>
      </c>
      <c r="Q1045" s="464">
        <f>[1]pdc2019!$V1045</f>
        <v>0</v>
      </c>
      <c r="R1045" s="464">
        <f>[1]pdc2019!$AB1045</f>
        <v>0</v>
      </c>
      <c r="S1045" s="464">
        <f>[1]pdc2019!$AE1045</f>
        <v>0</v>
      </c>
      <c r="T1045" s="507">
        <f t="shared" si="92"/>
        <v>0</v>
      </c>
      <c r="U1045" s="505" t="str">
        <f t="shared" si="93"/>
        <v/>
      </c>
      <c r="V1045" s="507">
        <f t="shared" si="90"/>
        <v>0</v>
      </c>
      <c r="W1045" s="505" t="str">
        <f t="shared" si="91"/>
        <v/>
      </c>
      <c r="X1045" s="507">
        <f t="shared" si="94"/>
        <v>0</v>
      </c>
      <c r="Y1045" s="505" t="str">
        <f t="shared" si="95"/>
        <v/>
      </c>
      <c r="AA1045" s="508"/>
      <c r="AB1045" s="508"/>
      <c r="AC1045" s="508"/>
      <c r="AD1045" s="508"/>
      <c r="AE1045" s="508"/>
      <c r="AF1045" s="508"/>
      <c r="AG1045" s="508"/>
      <c r="AH1045" s="508"/>
      <c r="AI1045" s="508"/>
      <c r="AJ1045" s="508"/>
      <c r="AK1045" s="508"/>
    </row>
    <row r="1046" spans="1:37" ht="21">
      <c r="A1046" s="404" t="s">
        <v>713</v>
      </c>
      <c r="B1046" s="405" t="s">
        <v>694</v>
      </c>
      <c r="C1046" s="406" t="s">
        <v>2117</v>
      </c>
      <c r="D1046" s="406" t="s">
        <v>3140</v>
      </c>
      <c r="E1046" s="362" t="s">
        <v>715</v>
      </c>
      <c r="F1046" s="362" t="s">
        <v>714</v>
      </c>
      <c r="G1046" s="363"/>
      <c r="H1046" s="363"/>
      <c r="I1046" s="414"/>
      <c r="J1046" s="364"/>
      <c r="K1046" s="365"/>
      <c r="N1046" s="464">
        <f>[1]pdc2019!$N1046</f>
        <v>0</v>
      </c>
      <c r="O1046" s="464">
        <f>[1]pdc2019!$O1046</f>
        <v>0</v>
      </c>
      <c r="P1046" s="464">
        <f>[1]pdc2019!$P1046</f>
        <v>0</v>
      </c>
      <c r="Q1046" s="464">
        <f>[1]pdc2019!$V1046</f>
        <v>0</v>
      </c>
      <c r="R1046" s="464">
        <f>[1]pdc2019!$AB1046</f>
        <v>0</v>
      </c>
      <c r="S1046" s="464">
        <f>[1]pdc2019!$AE1046</f>
        <v>0</v>
      </c>
      <c r="T1046" s="507">
        <f t="shared" si="92"/>
        <v>0</v>
      </c>
      <c r="U1046" s="505" t="str">
        <f t="shared" si="93"/>
        <v/>
      </c>
      <c r="V1046" s="507">
        <f t="shared" si="90"/>
        <v>0</v>
      </c>
      <c r="W1046" s="505" t="str">
        <f t="shared" si="91"/>
        <v/>
      </c>
      <c r="X1046" s="507">
        <f t="shared" si="94"/>
        <v>0</v>
      </c>
      <c r="Y1046" s="505" t="str">
        <f t="shared" si="95"/>
        <v/>
      </c>
      <c r="AA1046" s="508"/>
      <c r="AB1046" s="508"/>
      <c r="AC1046" s="508"/>
      <c r="AD1046" s="508"/>
      <c r="AE1046" s="508"/>
      <c r="AF1046" s="508"/>
      <c r="AG1046" s="508"/>
      <c r="AH1046" s="508"/>
      <c r="AI1046" s="508"/>
      <c r="AJ1046" s="508"/>
      <c r="AK1046" s="508"/>
    </row>
    <row r="1047" spans="1:37">
      <c r="A1047" s="381" t="s">
        <v>716</v>
      </c>
      <c r="B1047" s="412" t="s">
        <v>694</v>
      </c>
      <c r="C1047" s="413" t="s">
        <v>2117</v>
      </c>
      <c r="D1047" s="413" t="s">
        <v>3138</v>
      </c>
      <c r="E1047" s="366" t="s">
        <v>4374</v>
      </c>
      <c r="F1047" s="366" t="s">
        <v>4375</v>
      </c>
      <c r="G1047" s="363" t="s">
        <v>809</v>
      </c>
      <c r="H1047" s="363" t="s">
        <v>2432</v>
      </c>
      <c r="I1047" s="414" t="s">
        <v>717</v>
      </c>
      <c r="J1047" s="364" t="s">
        <v>2872</v>
      </c>
      <c r="K1047" s="365" t="s">
        <v>2873</v>
      </c>
      <c r="L1047" s="398" t="s">
        <v>703</v>
      </c>
      <c r="N1047" s="464">
        <f>[1]pdc2019!$N1047</f>
        <v>92921.51</v>
      </c>
      <c r="O1047" s="464">
        <f>[1]pdc2019!$O1047</f>
        <v>28000</v>
      </c>
      <c r="P1047" s="464">
        <f>[1]pdc2019!$P1047</f>
        <v>48422.133333333331</v>
      </c>
      <c r="Q1047" s="464">
        <f>[1]pdc2019!$V1047</f>
        <v>28000</v>
      </c>
      <c r="R1047" s="464">
        <f>[1]pdc2019!$AB1047</f>
        <v>28000</v>
      </c>
      <c r="S1047" s="464">
        <f>[1]pdc2019!$AE1047</f>
        <v>28000</v>
      </c>
      <c r="T1047" s="507">
        <f t="shared" si="92"/>
        <v>-64921.509999999995</v>
      </c>
      <c r="U1047" s="505">
        <f t="shared" si="93"/>
        <v>-0.69867041549367848</v>
      </c>
      <c r="V1047" s="507">
        <f t="shared" si="90"/>
        <v>0</v>
      </c>
      <c r="W1047" s="505">
        <f t="shared" si="91"/>
        <v>0</v>
      </c>
      <c r="X1047" s="507">
        <f t="shared" si="94"/>
        <v>-20422.133333333331</v>
      </c>
      <c r="Y1047" s="505">
        <f t="shared" si="95"/>
        <v>-0.42175203625890084</v>
      </c>
      <c r="AA1047" s="508"/>
      <c r="AB1047" s="508"/>
      <c r="AC1047" s="508"/>
      <c r="AD1047" s="508"/>
      <c r="AE1047" s="508"/>
      <c r="AF1047" s="508"/>
      <c r="AG1047" s="508"/>
      <c r="AH1047" s="508"/>
      <c r="AI1047" s="508"/>
      <c r="AJ1047" s="508"/>
      <c r="AK1047" s="508"/>
    </row>
    <row r="1048" spans="1:37">
      <c r="A1048" s="381" t="s">
        <v>718</v>
      </c>
      <c r="B1048" s="412" t="s">
        <v>694</v>
      </c>
      <c r="C1048" s="413" t="s">
        <v>2117</v>
      </c>
      <c r="D1048" s="413" t="s">
        <v>3148</v>
      </c>
      <c r="E1048" s="366" t="s">
        <v>720</v>
      </c>
      <c r="F1048" s="366" t="s">
        <v>719</v>
      </c>
      <c r="G1048" s="363" t="s">
        <v>813</v>
      </c>
      <c r="H1048" s="363" t="s">
        <v>2433</v>
      </c>
      <c r="I1048" s="414" t="s">
        <v>721</v>
      </c>
      <c r="J1048" s="364" t="s">
        <v>2872</v>
      </c>
      <c r="K1048" s="365" t="s">
        <v>2873</v>
      </c>
      <c r="L1048" s="398" t="s">
        <v>703</v>
      </c>
      <c r="N1048" s="464">
        <f>[1]pdc2019!$N1048</f>
        <v>0</v>
      </c>
      <c r="O1048" s="464">
        <f>[1]pdc2019!$O1048</f>
        <v>0</v>
      </c>
      <c r="P1048" s="464">
        <f>[1]pdc2019!$P1048</f>
        <v>0</v>
      </c>
      <c r="Q1048" s="464">
        <f>[1]pdc2019!$V1048</f>
        <v>0</v>
      </c>
      <c r="R1048" s="464">
        <f>[1]pdc2019!$AB1048</f>
        <v>0</v>
      </c>
      <c r="S1048" s="464">
        <f>[1]pdc2019!$AE1048</f>
        <v>0</v>
      </c>
      <c r="T1048" s="507">
        <f t="shared" si="92"/>
        <v>0</v>
      </c>
      <c r="U1048" s="505" t="str">
        <f t="shared" si="93"/>
        <v/>
      </c>
      <c r="V1048" s="507">
        <f t="shared" ref="V1048:V1108" si="96">IF(O1048="","",Q1048-O1048)</f>
        <v>0</v>
      </c>
      <c r="W1048" s="505" t="str">
        <f t="shared" ref="W1048:W1108" si="97">IF(O1048=0,"",V1048/O1048)</f>
        <v/>
      </c>
      <c r="X1048" s="507">
        <f t="shared" si="94"/>
        <v>0</v>
      </c>
      <c r="Y1048" s="505" t="str">
        <f t="shared" si="95"/>
        <v/>
      </c>
      <c r="AA1048" s="508"/>
      <c r="AB1048" s="508"/>
      <c r="AC1048" s="508"/>
      <c r="AD1048" s="508"/>
      <c r="AE1048" s="508"/>
      <c r="AF1048" s="508"/>
      <c r="AG1048" s="508"/>
      <c r="AH1048" s="508"/>
      <c r="AI1048" s="508"/>
      <c r="AJ1048" s="508"/>
      <c r="AK1048" s="508"/>
    </row>
    <row r="1049" spans="1:37" ht="21">
      <c r="A1049" s="429" t="s">
        <v>5105</v>
      </c>
      <c r="B1049" s="412" t="s">
        <v>694</v>
      </c>
      <c r="C1049" s="413" t="s">
        <v>2117</v>
      </c>
      <c r="D1049" s="413" t="s">
        <v>2607</v>
      </c>
      <c r="E1049" s="366" t="s">
        <v>5106</v>
      </c>
      <c r="F1049" s="366" t="s">
        <v>5107</v>
      </c>
      <c r="G1049" s="363" t="s">
        <v>815</v>
      </c>
      <c r="H1049" s="363" t="s">
        <v>5108</v>
      </c>
      <c r="I1049" s="414" t="s">
        <v>5109</v>
      </c>
      <c r="J1049" s="364" t="s">
        <v>2872</v>
      </c>
      <c r="K1049" s="365" t="s">
        <v>2873</v>
      </c>
      <c r="L1049" s="398" t="s">
        <v>703</v>
      </c>
      <c r="N1049" s="464">
        <f>[1]pdc2019!$N1049</f>
        <v>0</v>
      </c>
      <c r="O1049" s="464">
        <f>[1]pdc2019!$O1049</f>
        <v>0</v>
      </c>
      <c r="P1049" s="464">
        <f>[1]pdc2019!$P1049</f>
        <v>0</v>
      </c>
      <c r="Q1049" s="464">
        <f>[1]pdc2019!$V1049</f>
        <v>0</v>
      </c>
      <c r="R1049" s="464">
        <f>[1]pdc2019!$AB1049</f>
        <v>0</v>
      </c>
      <c r="S1049" s="464">
        <f>[1]pdc2019!$AE1049</f>
        <v>0</v>
      </c>
      <c r="T1049" s="507">
        <f t="shared" si="92"/>
        <v>0</v>
      </c>
      <c r="U1049" s="505" t="str">
        <f t="shared" si="93"/>
        <v/>
      </c>
      <c r="V1049" s="507">
        <f t="shared" si="96"/>
        <v>0</v>
      </c>
      <c r="W1049" s="505" t="str">
        <f t="shared" si="97"/>
        <v/>
      </c>
      <c r="X1049" s="507">
        <f t="shared" si="94"/>
        <v>0</v>
      </c>
      <c r="Y1049" s="505" t="str">
        <f t="shared" si="95"/>
        <v/>
      </c>
      <c r="AA1049" s="508"/>
      <c r="AB1049" s="508"/>
      <c r="AC1049" s="508"/>
      <c r="AD1049" s="508"/>
      <c r="AE1049" s="508"/>
      <c r="AF1049" s="508"/>
      <c r="AG1049" s="508"/>
      <c r="AH1049" s="508"/>
      <c r="AI1049" s="508"/>
      <c r="AJ1049" s="508"/>
      <c r="AK1049" s="508"/>
    </row>
    <row r="1050" spans="1:37">
      <c r="A1050" s="429" t="s">
        <v>5110</v>
      </c>
      <c r="B1050" s="412" t="s">
        <v>694</v>
      </c>
      <c r="C1050" s="413" t="s">
        <v>2117</v>
      </c>
      <c r="D1050" s="413" t="s">
        <v>2115</v>
      </c>
      <c r="E1050" s="366" t="s">
        <v>715</v>
      </c>
      <c r="F1050" s="366" t="s">
        <v>714</v>
      </c>
      <c r="G1050" s="363" t="s">
        <v>819</v>
      </c>
      <c r="H1050" s="363" t="s">
        <v>5111</v>
      </c>
      <c r="I1050" s="414" t="s">
        <v>5112</v>
      </c>
      <c r="J1050" s="364" t="s">
        <v>2872</v>
      </c>
      <c r="K1050" s="365" t="s">
        <v>2873</v>
      </c>
      <c r="L1050" s="398" t="s">
        <v>703</v>
      </c>
      <c r="N1050" s="464">
        <f>[1]pdc2019!$N1050</f>
        <v>0</v>
      </c>
      <c r="O1050" s="464">
        <f>[1]pdc2019!$O1050</f>
        <v>0</v>
      </c>
      <c r="P1050" s="464">
        <f>[1]pdc2019!$P1050</f>
        <v>3124.8933333333334</v>
      </c>
      <c r="Q1050" s="464">
        <f>[1]pdc2019!$V1050</f>
        <v>0</v>
      </c>
      <c r="R1050" s="464">
        <f>[1]pdc2019!$AB1050</f>
        <v>0</v>
      </c>
      <c r="S1050" s="464">
        <f>[1]pdc2019!$AE1050</f>
        <v>0</v>
      </c>
      <c r="T1050" s="507">
        <f t="shared" si="92"/>
        <v>0</v>
      </c>
      <c r="U1050" s="505" t="str">
        <f t="shared" si="93"/>
        <v/>
      </c>
      <c r="V1050" s="507">
        <f t="shared" si="96"/>
        <v>0</v>
      </c>
      <c r="W1050" s="505" t="str">
        <f t="shared" si="97"/>
        <v/>
      </c>
      <c r="X1050" s="507">
        <f t="shared" si="94"/>
        <v>-3124.8933333333334</v>
      </c>
      <c r="Y1050" s="505">
        <f t="shared" si="95"/>
        <v>-1</v>
      </c>
      <c r="AA1050" s="508"/>
      <c r="AB1050" s="508"/>
      <c r="AC1050" s="508"/>
      <c r="AD1050" s="508"/>
      <c r="AE1050" s="508"/>
      <c r="AF1050" s="508"/>
      <c r="AG1050" s="508"/>
      <c r="AH1050" s="508"/>
      <c r="AI1050" s="508"/>
      <c r="AJ1050" s="508"/>
      <c r="AK1050" s="508"/>
    </row>
    <row r="1051" spans="1:37" ht="21">
      <c r="A1051" s="399" t="s">
        <v>722</v>
      </c>
      <c r="B1051" s="400" t="s">
        <v>723</v>
      </c>
      <c r="C1051" s="401" t="s">
        <v>3139</v>
      </c>
      <c r="D1051" s="401" t="s">
        <v>3140</v>
      </c>
      <c r="E1051" s="358" t="s">
        <v>2434</v>
      </c>
      <c r="F1051" s="358" t="s">
        <v>724</v>
      </c>
      <c r="G1051" s="359"/>
      <c r="H1051" s="359"/>
      <c r="I1051" s="402"/>
      <c r="J1051" s="360"/>
      <c r="K1051" s="361"/>
      <c r="L1051" s="403"/>
      <c r="N1051" s="464">
        <f>[1]pdc2019!$N1051</f>
        <v>0</v>
      </c>
      <c r="O1051" s="464">
        <f>[1]pdc2019!$O1051</f>
        <v>0</v>
      </c>
      <c r="P1051" s="464">
        <f>[1]pdc2019!$P1051</f>
        <v>0</v>
      </c>
      <c r="Q1051" s="464">
        <f>[1]pdc2019!$V1051</f>
        <v>0</v>
      </c>
      <c r="R1051" s="464">
        <f>[1]pdc2019!$AB1051</f>
        <v>0</v>
      </c>
      <c r="S1051" s="464">
        <f>[1]pdc2019!$AE1051</f>
        <v>0</v>
      </c>
      <c r="T1051" s="507">
        <f t="shared" si="92"/>
        <v>0</v>
      </c>
      <c r="U1051" s="505" t="str">
        <f t="shared" si="93"/>
        <v/>
      </c>
      <c r="V1051" s="507">
        <f t="shared" si="96"/>
        <v>0</v>
      </c>
      <c r="W1051" s="505" t="str">
        <f t="shared" si="97"/>
        <v/>
      </c>
      <c r="X1051" s="507">
        <f t="shared" si="94"/>
        <v>0</v>
      </c>
      <c r="Y1051" s="505" t="str">
        <f t="shared" si="95"/>
        <v/>
      </c>
      <c r="AA1051" s="508"/>
      <c r="AB1051" s="508"/>
      <c r="AC1051" s="508"/>
      <c r="AD1051" s="508"/>
      <c r="AE1051" s="508"/>
      <c r="AF1051" s="508"/>
      <c r="AG1051" s="508"/>
      <c r="AH1051" s="508"/>
      <c r="AI1051" s="508"/>
      <c r="AJ1051" s="508"/>
      <c r="AK1051" s="508"/>
    </row>
    <row r="1052" spans="1:37" ht="21">
      <c r="A1052" s="404" t="s">
        <v>726</v>
      </c>
      <c r="B1052" s="405" t="s">
        <v>723</v>
      </c>
      <c r="C1052" s="406" t="s">
        <v>3141</v>
      </c>
      <c r="D1052" s="406" t="s">
        <v>3140</v>
      </c>
      <c r="E1052" s="362" t="s">
        <v>725</v>
      </c>
      <c r="F1052" s="362" t="s">
        <v>724</v>
      </c>
      <c r="G1052" s="363"/>
      <c r="H1052" s="363"/>
      <c r="I1052" s="414"/>
      <c r="J1052" s="364"/>
      <c r="K1052" s="365"/>
      <c r="N1052" s="464">
        <f>[1]pdc2019!$N1052</f>
        <v>0</v>
      </c>
      <c r="O1052" s="464">
        <f>[1]pdc2019!$O1052</f>
        <v>0</v>
      </c>
      <c r="P1052" s="464">
        <f>[1]pdc2019!$P1052</f>
        <v>0</v>
      </c>
      <c r="Q1052" s="464">
        <f>[1]pdc2019!$V1052</f>
        <v>0</v>
      </c>
      <c r="R1052" s="464">
        <f>[1]pdc2019!$AB1052</f>
        <v>0</v>
      </c>
      <c r="S1052" s="464">
        <f>[1]pdc2019!$AE1052</f>
        <v>0</v>
      </c>
      <c r="T1052" s="507">
        <f t="shared" si="92"/>
        <v>0</v>
      </c>
      <c r="U1052" s="505" t="str">
        <f t="shared" si="93"/>
        <v/>
      </c>
      <c r="V1052" s="507">
        <f t="shared" si="96"/>
        <v>0</v>
      </c>
      <c r="W1052" s="505" t="str">
        <f t="shared" si="97"/>
        <v/>
      </c>
      <c r="X1052" s="507">
        <f t="shared" si="94"/>
        <v>0</v>
      </c>
      <c r="Y1052" s="505" t="str">
        <f t="shared" si="95"/>
        <v/>
      </c>
      <c r="AA1052" s="508"/>
      <c r="AB1052" s="508"/>
      <c r="AC1052" s="508"/>
      <c r="AD1052" s="508"/>
      <c r="AE1052" s="508"/>
      <c r="AF1052" s="508"/>
      <c r="AG1052" s="508"/>
      <c r="AH1052" s="508"/>
      <c r="AI1052" s="508"/>
      <c r="AJ1052" s="508"/>
      <c r="AK1052" s="508"/>
    </row>
    <row r="1053" spans="1:37" ht="21">
      <c r="A1053" s="381" t="s">
        <v>6077</v>
      </c>
      <c r="B1053" s="412" t="s">
        <v>723</v>
      </c>
      <c r="C1053" s="413" t="s">
        <v>3141</v>
      </c>
      <c r="D1053" s="413" t="s">
        <v>6078</v>
      </c>
      <c r="E1053" s="366" t="s">
        <v>6079</v>
      </c>
      <c r="F1053" s="366" t="s">
        <v>6080</v>
      </c>
      <c r="G1053" s="363" t="s">
        <v>1616</v>
      </c>
      <c r="H1053" s="363" t="s">
        <v>5113</v>
      </c>
      <c r="I1053" s="414" t="s">
        <v>2436</v>
      </c>
      <c r="J1053" s="364" t="s">
        <v>729</v>
      </c>
      <c r="K1053" s="365"/>
      <c r="L1053" s="398"/>
      <c r="N1053" s="464">
        <f>[1]pdc2019!$N1053</f>
        <v>44084.71</v>
      </c>
      <c r="O1053" s="464">
        <f>[1]pdc2019!$O1053</f>
        <v>0</v>
      </c>
      <c r="P1053" s="464">
        <f>[1]pdc2019!$P1053</f>
        <v>0</v>
      </c>
      <c r="Q1053" s="464">
        <f>[1]pdc2019!$V1053</f>
        <v>0</v>
      </c>
      <c r="R1053" s="464">
        <f>[1]pdc2019!$AB1053</f>
        <v>0</v>
      </c>
      <c r="S1053" s="464">
        <f>[1]pdc2019!$AE1053</f>
        <v>0</v>
      </c>
      <c r="T1053" s="507"/>
      <c r="U1053" s="505"/>
      <c r="V1053" s="507"/>
      <c r="W1053" s="505"/>
      <c r="X1053" s="507"/>
      <c r="Y1053" s="505"/>
      <c r="AA1053" s="508"/>
      <c r="AB1053" s="508"/>
      <c r="AC1053" s="508"/>
      <c r="AD1053" s="508"/>
      <c r="AE1053" s="508"/>
      <c r="AF1053" s="508"/>
      <c r="AG1053" s="508"/>
      <c r="AH1053" s="508"/>
      <c r="AI1053" s="508"/>
      <c r="AJ1053" s="508"/>
      <c r="AK1053" s="508"/>
    </row>
    <row r="1054" spans="1:37" ht="31.5">
      <c r="A1054" s="381" t="s">
        <v>2435</v>
      </c>
      <c r="B1054" s="412" t="s">
        <v>723</v>
      </c>
      <c r="C1054" s="413" t="s">
        <v>3141</v>
      </c>
      <c r="D1054" s="413" t="s">
        <v>2794</v>
      </c>
      <c r="E1054" s="366" t="s">
        <v>4372</v>
      </c>
      <c r="F1054" s="366" t="s">
        <v>4373</v>
      </c>
      <c r="G1054" s="363" t="s">
        <v>1616</v>
      </c>
      <c r="H1054" s="363" t="s">
        <v>5113</v>
      </c>
      <c r="I1054" s="414" t="s">
        <v>2436</v>
      </c>
      <c r="J1054" s="364" t="s">
        <v>729</v>
      </c>
      <c r="K1054" s="365" t="s">
        <v>734</v>
      </c>
      <c r="L1054" s="398" t="s">
        <v>728</v>
      </c>
      <c r="N1054" s="464">
        <f>[1]pdc2019!$N1054</f>
        <v>0</v>
      </c>
      <c r="O1054" s="464">
        <f>[1]pdc2019!$O1054</f>
        <v>0</v>
      </c>
      <c r="P1054" s="464">
        <f>[1]pdc2019!$P1054</f>
        <v>0</v>
      </c>
      <c r="Q1054" s="464">
        <f>[1]pdc2019!$V1054</f>
        <v>0</v>
      </c>
      <c r="R1054" s="464">
        <f>[1]pdc2019!$AB1054</f>
        <v>0</v>
      </c>
      <c r="S1054" s="464">
        <f>[1]pdc2019!$AE1054</f>
        <v>0</v>
      </c>
      <c r="T1054" s="507">
        <f t="shared" si="92"/>
        <v>0</v>
      </c>
      <c r="U1054" s="505" t="str">
        <f t="shared" si="93"/>
        <v/>
      </c>
      <c r="V1054" s="507">
        <f t="shared" si="96"/>
        <v>0</v>
      </c>
      <c r="W1054" s="505" t="str">
        <f t="shared" si="97"/>
        <v/>
      </c>
      <c r="X1054" s="507">
        <f t="shared" si="94"/>
        <v>0</v>
      </c>
      <c r="Y1054" s="505" t="str">
        <f t="shared" si="95"/>
        <v/>
      </c>
      <c r="AA1054" s="508"/>
      <c r="AB1054" s="508"/>
      <c r="AC1054" s="508"/>
      <c r="AD1054" s="508"/>
      <c r="AE1054" s="508"/>
      <c r="AF1054" s="508"/>
      <c r="AG1054" s="508"/>
      <c r="AH1054" s="508"/>
      <c r="AI1054" s="508"/>
      <c r="AJ1054" s="508"/>
      <c r="AK1054" s="508"/>
    </row>
    <row r="1055" spans="1:37" ht="21">
      <c r="A1055" s="381" t="s">
        <v>2437</v>
      </c>
      <c r="B1055" s="412" t="s">
        <v>723</v>
      </c>
      <c r="C1055" s="413" t="s">
        <v>3141</v>
      </c>
      <c r="D1055" s="413" t="s">
        <v>1364</v>
      </c>
      <c r="E1055" s="366" t="s">
        <v>2438</v>
      </c>
      <c r="F1055" s="366" t="s">
        <v>2439</v>
      </c>
      <c r="G1055" s="363" t="s">
        <v>1617</v>
      </c>
      <c r="H1055" s="363" t="s">
        <v>5114</v>
      </c>
      <c r="I1055" s="414" t="s">
        <v>2440</v>
      </c>
      <c r="J1055" s="364" t="s">
        <v>729</v>
      </c>
      <c r="K1055" s="365" t="s">
        <v>734</v>
      </c>
      <c r="L1055" s="398" t="s">
        <v>728</v>
      </c>
      <c r="N1055" s="464">
        <f>[1]pdc2019!$N1055</f>
        <v>364582.26</v>
      </c>
      <c r="O1055" s="464">
        <f>[1]pdc2019!$O1055</f>
        <v>0</v>
      </c>
      <c r="P1055" s="464">
        <f>[1]pdc2019!$P1055</f>
        <v>54352.22</v>
      </c>
      <c r="Q1055" s="464">
        <f>[1]pdc2019!$V1055</f>
        <v>0</v>
      </c>
      <c r="R1055" s="464">
        <f>[1]pdc2019!$AB1055</f>
        <v>0</v>
      </c>
      <c r="S1055" s="464">
        <f>[1]pdc2019!$AE1055</f>
        <v>0</v>
      </c>
      <c r="T1055" s="507">
        <f t="shared" si="92"/>
        <v>-364582.26</v>
      </c>
      <c r="U1055" s="505">
        <f t="shared" si="93"/>
        <v>-1</v>
      </c>
      <c r="V1055" s="507">
        <f t="shared" si="96"/>
        <v>0</v>
      </c>
      <c r="W1055" s="505" t="str">
        <f t="shared" si="97"/>
        <v/>
      </c>
      <c r="X1055" s="507">
        <f t="shared" si="94"/>
        <v>-54352.22</v>
      </c>
      <c r="Y1055" s="505">
        <f t="shared" si="95"/>
        <v>-1</v>
      </c>
      <c r="AA1055" s="508"/>
      <c r="AB1055" s="508"/>
      <c r="AC1055" s="508"/>
      <c r="AD1055" s="508"/>
      <c r="AE1055" s="508"/>
      <c r="AF1055" s="508"/>
      <c r="AG1055" s="508"/>
      <c r="AH1055" s="508"/>
      <c r="AI1055" s="508"/>
      <c r="AJ1055" s="508"/>
      <c r="AK1055" s="508"/>
    </row>
    <row r="1056" spans="1:37" ht="31.5">
      <c r="A1056" s="381" t="s">
        <v>2441</v>
      </c>
      <c r="B1056" s="412" t="s">
        <v>723</v>
      </c>
      <c r="C1056" s="413" t="s">
        <v>3141</v>
      </c>
      <c r="D1056" s="413" t="s">
        <v>1365</v>
      </c>
      <c r="E1056" s="366" t="s">
        <v>2442</v>
      </c>
      <c r="F1056" s="366" t="s">
        <v>2443</v>
      </c>
      <c r="G1056" s="363" t="s">
        <v>1618</v>
      </c>
      <c r="H1056" s="363" t="s">
        <v>5115</v>
      </c>
      <c r="I1056" s="414" t="s">
        <v>3196</v>
      </c>
      <c r="J1056" s="364" t="s">
        <v>729</v>
      </c>
      <c r="K1056" s="365" t="s">
        <v>734</v>
      </c>
      <c r="L1056" s="398" t="s">
        <v>728</v>
      </c>
      <c r="N1056" s="464">
        <f>[1]pdc2019!$N1056</f>
        <v>288234.32</v>
      </c>
      <c r="O1056" s="464">
        <f>[1]pdc2019!$O1056</f>
        <v>0</v>
      </c>
      <c r="P1056" s="464">
        <f>[1]pdc2019!$P1056</f>
        <v>1151.93</v>
      </c>
      <c r="Q1056" s="464">
        <f>[1]pdc2019!$V1056</f>
        <v>0</v>
      </c>
      <c r="R1056" s="464">
        <f>[1]pdc2019!$AB1056</f>
        <v>0</v>
      </c>
      <c r="S1056" s="464">
        <f>[1]pdc2019!$AE1056</f>
        <v>0</v>
      </c>
      <c r="T1056" s="507">
        <f t="shared" si="92"/>
        <v>-288234.32</v>
      </c>
      <c r="U1056" s="505">
        <f t="shared" si="93"/>
        <v>-1</v>
      </c>
      <c r="V1056" s="507">
        <f t="shared" si="96"/>
        <v>0</v>
      </c>
      <c r="W1056" s="505" t="str">
        <f t="shared" si="97"/>
        <v/>
      </c>
      <c r="X1056" s="507">
        <f t="shared" si="94"/>
        <v>-1151.93</v>
      </c>
      <c r="Y1056" s="505">
        <f t="shared" si="95"/>
        <v>-1</v>
      </c>
      <c r="AA1056" s="508"/>
      <c r="AB1056" s="508"/>
      <c r="AC1056" s="508"/>
      <c r="AD1056" s="508"/>
      <c r="AE1056" s="508"/>
      <c r="AF1056" s="508"/>
      <c r="AG1056" s="508"/>
      <c r="AH1056" s="508"/>
      <c r="AI1056" s="508"/>
      <c r="AJ1056" s="508"/>
      <c r="AK1056" s="508"/>
    </row>
    <row r="1057" spans="1:37" ht="31.5">
      <c r="A1057" s="381" t="s">
        <v>3197</v>
      </c>
      <c r="B1057" s="412" t="s">
        <v>723</v>
      </c>
      <c r="C1057" s="413" t="s">
        <v>3141</v>
      </c>
      <c r="D1057" s="413" t="s">
        <v>2445</v>
      </c>
      <c r="E1057" s="366" t="s">
        <v>3198</v>
      </c>
      <c r="F1057" s="366" t="s">
        <v>3199</v>
      </c>
      <c r="G1057" s="363" t="s">
        <v>1619</v>
      </c>
      <c r="H1057" s="363" t="s">
        <v>5116</v>
      </c>
      <c r="I1057" s="414" t="s">
        <v>3200</v>
      </c>
      <c r="J1057" s="364" t="s">
        <v>729</v>
      </c>
      <c r="K1057" s="365" t="s">
        <v>734</v>
      </c>
      <c r="L1057" s="398" t="s">
        <v>728</v>
      </c>
      <c r="N1057" s="464">
        <f>[1]pdc2019!$N1057</f>
        <v>5063.51</v>
      </c>
      <c r="O1057" s="464">
        <f>[1]pdc2019!$O1057</f>
        <v>0</v>
      </c>
      <c r="P1057" s="464">
        <f>[1]pdc2019!$P1057</f>
        <v>7312.25</v>
      </c>
      <c r="Q1057" s="464">
        <f>[1]pdc2019!$V1057</f>
        <v>0</v>
      </c>
      <c r="R1057" s="464">
        <f>[1]pdc2019!$AB1057</f>
        <v>0</v>
      </c>
      <c r="S1057" s="464">
        <f>[1]pdc2019!$AE1057</f>
        <v>0</v>
      </c>
      <c r="T1057" s="507">
        <f t="shared" si="92"/>
        <v>-5063.51</v>
      </c>
      <c r="U1057" s="505">
        <f t="shared" si="93"/>
        <v>-1</v>
      </c>
      <c r="V1057" s="507">
        <f t="shared" si="96"/>
        <v>0</v>
      </c>
      <c r="W1057" s="505" t="str">
        <f t="shared" si="97"/>
        <v/>
      </c>
      <c r="X1057" s="507">
        <f t="shared" si="94"/>
        <v>-7312.25</v>
      </c>
      <c r="Y1057" s="505">
        <f t="shared" si="95"/>
        <v>-1</v>
      </c>
      <c r="AA1057" s="508"/>
      <c r="AB1057" s="508"/>
      <c r="AC1057" s="508"/>
      <c r="AD1057" s="508"/>
      <c r="AE1057" s="508"/>
      <c r="AF1057" s="508"/>
      <c r="AG1057" s="508"/>
      <c r="AH1057" s="508"/>
      <c r="AI1057" s="508"/>
      <c r="AJ1057" s="508"/>
      <c r="AK1057" s="508"/>
    </row>
    <row r="1058" spans="1:37" ht="42">
      <c r="A1058" s="381" t="s">
        <v>3201</v>
      </c>
      <c r="B1058" s="412" t="s">
        <v>723</v>
      </c>
      <c r="C1058" s="413" t="s">
        <v>3141</v>
      </c>
      <c r="D1058" s="413" t="s">
        <v>2116</v>
      </c>
      <c r="E1058" s="366" t="s">
        <v>3202</v>
      </c>
      <c r="F1058" s="366" t="s">
        <v>5493</v>
      </c>
      <c r="G1058" s="363" t="s">
        <v>1620</v>
      </c>
      <c r="H1058" s="363" t="s">
        <v>5117</v>
      </c>
      <c r="I1058" s="414" t="s">
        <v>3203</v>
      </c>
      <c r="J1058" s="364" t="s">
        <v>729</v>
      </c>
      <c r="K1058" s="365" t="s">
        <v>734</v>
      </c>
      <c r="L1058" s="398" t="s">
        <v>728</v>
      </c>
      <c r="N1058" s="464">
        <f>[1]pdc2019!$N1058</f>
        <v>18162.7</v>
      </c>
      <c r="O1058" s="464">
        <f>[1]pdc2019!$O1058</f>
        <v>0</v>
      </c>
      <c r="P1058" s="464">
        <f>[1]pdc2019!$P1058</f>
        <v>4103.3999999999996</v>
      </c>
      <c r="Q1058" s="464">
        <f>[1]pdc2019!$V1058</f>
        <v>0</v>
      </c>
      <c r="R1058" s="464">
        <f>[1]pdc2019!$AB1058</f>
        <v>0</v>
      </c>
      <c r="S1058" s="464">
        <f>[1]pdc2019!$AE1058</f>
        <v>0</v>
      </c>
      <c r="T1058" s="507">
        <f t="shared" si="92"/>
        <v>-18162.7</v>
      </c>
      <c r="U1058" s="505">
        <f t="shared" si="93"/>
        <v>-1</v>
      </c>
      <c r="V1058" s="507">
        <f t="shared" si="96"/>
        <v>0</v>
      </c>
      <c r="W1058" s="505" t="str">
        <f t="shared" si="97"/>
        <v/>
      </c>
      <c r="X1058" s="507">
        <f t="shared" si="94"/>
        <v>-4103.3999999999996</v>
      </c>
      <c r="Y1058" s="505">
        <f t="shared" si="95"/>
        <v>-1</v>
      </c>
      <c r="AA1058" s="508"/>
      <c r="AB1058" s="508"/>
      <c r="AC1058" s="508"/>
      <c r="AD1058" s="508"/>
      <c r="AE1058" s="508"/>
      <c r="AF1058" s="508"/>
      <c r="AG1058" s="508"/>
      <c r="AH1058" s="508"/>
      <c r="AI1058" s="508"/>
      <c r="AJ1058" s="508"/>
      <c r="AK1058" s="508"/>
    </row>
    <row r="1059" spans="1:37" ht="31.5">
      <c r="A1059" s="381" t="s">
        <v>3204</v>
      </c>
      <c r="B1059" s="412" t="s">
        <v>723</v>
      </c>
      <c r="C1059" s="413" t="s">
        <v>3141</v>
      </c>
      <c r="D1059" s="413" t="s">
        <v>2446</v>
      </c>
      <c r="E1059" s="366" t="s">
        <v>3205</v>
      </c>
      <c r="F1059" s="366" t="s">
        <v>3206</v>
      </c>
      <c r="G1059" s="363" t="s">
        <v>1621</v>
      </c>
      <c r="H1059" s="363" t="s">
        <v>5118</v>
      </c>
      <c r="I1059" s="414" t="s">
        <v>3207</v>
      </c>
      <c r="J1059" s="364" t="s">
        <v>729</v>
      </c>
      <c r="K1059" s="365" t="s">
        <v>734</v>
      </c>
      <c r="L1059" s="398" t="s">
        <v>728</v>
      </c>
      <c r="N1059" s="464">
        <f>[1]pdc2019!$N1059</f>
        <v>1319966.21</v>
      </c>
      <c r="O1059" s="464">
        <f>[1]pdc2019!$O1059</f>
        <v>0</v>
      </c>
      <c r="P1059" s="464">
        <f>[1]pdc2019!$P1059</f>
        <v>2460023.13</v>
      </c>
      <c r="Q1059" s="464">
        <f>[1]pdc2019!$V1059</f>
        <v>0</v>
      </c>
      <c r="R1059" s="464">
        <f>[1]pdc2019!$AB1059</f>
        <v>0</v>
      </c>
      <c r="S1059" s="464">
        <f>[1]pdc2019!$AE1059</f>
        <v>0</v>
      </c>
      <c r="T1059" s="507">
        <f t="shared" si="92"/>
        <v>-1319966.21</v>
      </c>
      <c r="U1059" s="505">
        <f t="shared" si="93"/>
        <v>-1</v>
      </c>
      <c r="V1059" s="507">
        <f t="shared" si="96"/>
        <v>0</v>
      </c>
      <c r="W1059" s="505" t="str">
        <f t="shared" si="97"/>
        <v/>
      </c>
      <c r="X1059" s="507">
        <f t="shared" si="94"/>
        <v>-2460023.13</v>
      </c>
      <c r="Y1059" s="505">
        <f t="shared" si="95"/>
        <v>-1</v>
      </c>
      <c r="AA1059" s="508"/>
      <c r="AB1059" s="508"/>
      <c r="AC1059" s="508"/>
      <c r="AD1059" s="508"/>
      <c r="AE1059" s="508"/>
      <c r="AF1059" s="508"/>
      <c r="AG1059" s="508"/>
      <c r="AH1059" s="508"/>
      <c r="AI1059" s="508"/>
      <c r="AJ1059" s="508"/>
      <c r="AK1059" s="508"/>
    </row>
    <row r="1060" spans="1:37">
      <c r="A1060" s="381" t="s">
        <v>3208</v>
      </c>
      <c r="B1060" s="412" t="s">
        <v>723</v>
      </c>
      <c r="C1060" s="413" t="s">
        <v>3141</v>
      </c>
      <c r="D1060" s="413" t="s">
        <v>2448</v>
      </c>
      <c r="E1060" s="366" t="s">
        <v>3209</v>
      </c>
      <c r="F1060" s="366" t="s">
        <v>3210</v>
      </c>
      <c r="G1060" s="363" t="s">
        <v>1622</v>
      </c>
      <c r="H1060" s="363" t="s">
        <v>5119</v>
      </c>
      <c r="I1060" s="414" t="s">
        <v>727</v>
      </c>
      <c r="J1060" s="364" t="s">
        <v>729</v>
      </c>
      <c r="K1060" s="365" t="s">
        <v>734</v>
      </c>
      <c r="L1060" s="398" t="s">
        <v>728</v>
      </c>
      <c r="N1060" s="464">
        <f>[1]pdc2019!$N1060</f>
        <v>19736046.709999997</v>
      </c>
      <c r="O1060" s="464">
        <f>[1]pdc2019!$O1060</f>
        <v>0</v>
      </c>
      <c r="P1060" s="464">
        <f>[1]pdc2019!$P1060</f>
        <v>28350114.599999998</v>
      </c>
      <c r="Q1060" s="464">
        <f>[1]pdc2019!$V1060</f>
        <v>0</v>
      </c>
      <c r="R1060" s="464">
        <f>[1]pdc2019!$AB1060</f>
        <v>0</v>
      </c>
      <c r="S1060" s="464">
        <f>[1]pdc2019!$AE1060</f>
        <v>0</v>
      </c>
      <c r="T1060" s="507">
        <f t="shared" si="92"/>
        <v>-19736046.709999997</v>
      </c>
      <c r="U1060" s="505">
        <f t="shared" si="93"/>
        <v>-1</v>
      </c>
      <c r="V1060" s="507">
        <f t="shared" si="96"/>
        <v>0</v>
      </c>
      <c r="W1060" s="505" t="str">
        <f t="shared" si="97"/>
        <v/>
      </c>
      <c r="X1060" s="507">
        <f t="shared" si="94"/>
        <v>-28350114.599999998</v>
      </c>
      <c r="Y1060" s="505">
        <f t="shared" si="95"/>
        <v>-1</v>
      </c>
      <c r="AA1060" s="508"/>
      <c r="AB1060" s="508"/>
      <c r="AC1060" s="508"/>
      <c r="AD1060" s="508"/>
      <c r="AE1060" s="508"/>
      <c r="AF1060" s="508"/>
      <c r="AG1060" s="508"/>
      <c r="AH1060" s="508"/>
      <c r="AI1060" s="508"/>
      <c r="AJ1060" s="508"/>
      <c r="AK1060" s="508"/>
    </row>
    <row r="1061" spans="1:37">
      <c r="A1061" s="381" t="s">
        <v>730</v>
      </c>
      <c r="B1061" s="412" t="s">
        <v>723</v>
      </c>
      <c r="C1061" s="413" t="s">
        <v>3141</v>
      </c>
      <c r="D1061" s="413" t="s">
        <v>3148</v>
      </c>
      <c r="E1061" s="366" t="s">
        <v>732</v>
      </c>
      <c r="F1061" s="366" t="s">
        <v>731</v>
      </c>
      <c r="G1061" s="363" t="s">
        <v>415</v>
      </c>
      <c r="H1061" s="363" t="s">
        <v>733</v>
      </c>
      <c r="I1061" s="414" t="s">
        <v>734</v>
      </c>
      <c r="J1061" s="364" t="s">
        <v>729</v>
      </c>
      <c r="K1061" s="365" t="s">
        <v>734</v>
      </c>
      <c r="L1061" s="398" t="s">
        <v>728</v>
      </c>
      <c r="N1061" s="464">
        <f>[1]pdc2019!$N1061</f>
        <v>87.28</v>
      </c>
      <c r="O1061" s="464">
        <f>[1]pdc2019!$O1061</f>
        <v>0</v>
      </c>
      <c r="P1061" s="464">
        <f>[1]pdc2019!$P1061</f>
        <v>73.89</v>
      </c>
      <c r="Q1061" s="464">
        <f>[1]pdc2019!$V1061</f>
        <v>0</v>
      </c>
      <c r="R1061" s="464">
        <f>[1]pdc2019!$AB1061</f>
        <v>0</v>
      </c>
      <c r="S1061" s="464">
        <f>[1]pdc2019!$AE1061</f>
        <v>0</v>
      </c>
      <c r="T1061" s="507">
        <f t="shared" si="92"/>
        <v>-87.28</v>
      </c>
      <c r="U1061" s="505">
        <f t="shared" si="93"/>
        <v>-1</v>
      </c>
      <c r="V1061" s="507">
        <f t="shared" si="96"/>
        <v>0</v>
      </c>
      <c r="W1061" s="505" t="str">
        <f t="shared" si="97"/>
        <v/>
      </c>
      <c r="X1061" s="507">
        <f t="shared" si="94"/>
        <v>-73.89</v>
      </c>
      <c r="Y1061" s="505">
        <f t="shared" si="95"/>
        <v>-1</v>
      </c>
      <c r="AA1061" s="508"/>
      <c r="AB1061" s="508"/>
      <c r="AC1061" s="508"/>
      <c r="AD1061" s="508"/>
      <c r="AE1061" s="508"/>
      <c r="AF1061" s="508"/>
      <c r="AG1061" s="508"/>
      <c r="AH1061" s="508"/>
      <c r="AI1061" s="508"/>
      <c r="AJ1061" s="508"/>
      <c r="AK1061" s="508"/>
    </row>
    <row r="1062" spans="1:37">
      <c r="A1062" s="381" t="s">
        <v>735</v>
      </c>
      <c r="B1062" s="412" t="s">
        <v>723</v>
      </c>
      <c r="C1062" s="413" t="s">
        <v>3141</v>
      </c>
      <c r="D1062" s="413" t="s">
        <v>2607</v>
      </c>
      <c r="E1062" s="366" t="s">
        <v>736</v>
      </c>
      <c r="F1062" s="366" t="s">
        <v>1767</v>
      </c>
      <c r="G1062" s="363" t="s">
        <v>415</v>
      </c>
      <c r="H1062" s="363" t="s">
        <v>733</v>
      </c>
      <c r="I1062" s="414" t="s">
        <v>734</v>
      </c>
      <c r="J1062" s="364" t="s">
        <v>729</v>
      </c>
      <c r="K1062" s="365" t="s">
        <v>734</v>
      </c>
      <c r="L1062" s="398" t="s">
        <v>728</v>
      </c>
      <c r="N1062" s="464">
        <f>[1]pdc2019!$N1062</f>
        <v>27.63</v>
      </c>
      <c r="O1062" s="464">
        <f>[1]pdc2019!$O1062</f>
        <v>0</v>
      </c>
      <c r="P1062" s="464">
        <f>[1]pdc2019!$P1062</f>
        <v>5.22</v>
      </c>
      <c r="Q1062" s="464">
        <f>[1]pdc2019!$V1062</f>
        <v>0</v>
      </c>
      <c r="R1062" s="464">
        <f>[1]pdc2019!$AB1062</f>
        <v>0</v>
      </c>
      <c r="S1062" s="464">
        <f>[1]pdc2019!$AE1062</f>
        <v>0</v>
      </c>
      <c r="T1062" s="507">
        <f t="shared" si="92"/>
        <v>-27.63</v>
      </c>
      <c r="U1062" s="505">
        <f t="shared" si="93"/>
        <v>-1</v>
      </c>
      <c r="V1062" s="507">
        <f t="shared" si="96"/>
        <v>0</v>
      </c>
      <c r="W1062" s="505" t="str">
        <f t="shared" si="97"/>
        <v/>
      </c>
      <c r="X1062" s="507">
        <f t="shared" si="94"/>
        <v>-5.22</v>
      </c>
      <c r="Y1062" s="505">
        <f t="shared" si="95"/>
        <v>-1</v>
      </c>
      <c r="AA1062" s="508"/>
      <c r="AB1062" s="508"/>
      <c r="AC1062" s="508"/>
      <c r="AD1062" s="508"/>
      <c r="AE1062" s="508"/>
      <c r="AF1062" s="508"/>
      <c r="AG1062" s="508"/>
      <c r="AH1062" s="508"/>
      <c r="AI1062" s="508"/>
      <c r="AJ1062" s="508"/>
      <c r="AK1062" s="508"/>
    </row>
    <row r="1063" spans="1:37" ht="21">
      <c r="A1063" s="404" t="s">
        <v>737</v>
      </c>
      <c r="B1063" s="405" t="s">
        <v>723</v>
      </c>
      <c r="C1063" s="406" t="s">
        <v>3142</v>
      </c>
      <c r="D1063" s="406" t="s">
        <v>3140</v>
      </c>
      <c r="E1063" s="362" t="s">
        <v>739</v>
      </c>
      <c r="F1063" s="362" t="s">
        <v>738</v>
      </c>
      <c r="G1063" s="363"/>
      <c r="H1063" s="363"/>
      <c r="I1063" s="414"/>
      <c r="J1063" s="364"/>
      <c r="K1063" s="365"/>
      <c r="N1063" s="464">
        <f>[1]pdc2019!$N1063</f>
        <v>0</v>
      </c>
      <c r="O1063" s="464">
        <f>[1]pdc2019!$O1063</f>
        <v>0</v>
      </c>
      <c r="P1063" s="464">
        <f>[1]pdc2019!$P1063</f>
        <v>0</v>
      </c>
      <c r="Q1063" s="464">
        <f>[1]pdc2019!$V1063</f>
        <v>0</v>
      </c>
      <c r="R1063" s="464">
        <f>[1]pdc2019!$AB1063</f>
        <v>0</v>
      </c>
      <c r="S1063" s="464">
        <f>[1]pdc2019!$AE1063</f>
        <v>0</v>
      </c>
      <c r="T1063" s="507">
        <f t="shared" si="92"/>
        <v>0</v>
      </c>
      <c r="U1063" s="505" t="str">
        <f t="shared" si="93"/>
        <v/>
      </c>
      <c r="V1063" s="507">
        <f t="shared" si="96"/>
        <v>0</v>
      </c>
      <c r="W1063" s="505" t="str">
        <f t="shared" si="97"/>
        <v/>
      </c>
      <c r="X1063" s="507">
        <f t="shared" si="94"/>
        <v>0</v>
      </c>
      <c r="Y1063" s="505" t="str">
        <f t="shared" si="95"/>
        <v/>
      </c>
      <c r="AA1063" s="508"/>
      <c r="AB1063" s="508"/>
      <c r="AC1063" s="508"/>
      <c r="AD1063" s="508"/>
      <c r="AE1063" s="508"/>
      <c r="AF1063" s="508"/>
      <c r="AG1063" s="508"/>
      <c r="AH1063" s="508"/>
      <c r="AI1063" s="508"/>
      <c r="AJ1063" s="508"/>
      <c r="AK1063" s="508"/>
    </row>
    <row r="1064" spans="1:37" ht="21">
      <c r="A1064" s="381" t="s">
        <v>3211</v>
      </c>
      <c r="B1064" s="412" t="s">
        <v>723</v>
      </c>
      <c r="C1064" s="413" t="s">
        <v>3142</v>
      </c>
      <c r="D1064" s="413" t="s">
        <v>2794</v>
      </c>
      <c r="E1064" s="366" t="s">
        <v>4371</v>
      </c>
      <c r="F1064" s="366" t="s">
        <v>5494</v>
      </c>
      <c r="G1064" s="363" t="s">
        <v>1629</v>
      </c>
      <c r="H1064" s="363" t="s">
        <v>3212</v>
      </c>
      <c r="I1064" s="414" t="s">
        <v>3213</v>
      </c>
      <c r="J1064" s="364" t="s">
        <v>729</v>
      </c>
      <c r="K1064" s="365" t="s">
        <v>734</v>
      </c>
      <c r="L1064" s="398" t="s">
        <v>728</v>
      </c>
      <c r="N1064" s="464">
        <f>[1]pdc2019!$N1064</f>
        <v>0</v>
      </c>
      <c r="O1064" s="464">
        <f>[1]pdc2019!$O1064</f>
        <v>0</v>
      </c>
      <c r="P1064" s="464">
        <f>[1]pdc2019!$P1064</f>
        <v>0</v>
      </c>
      <c r="Q1064" s="464">
        <f>[1]pdc2019!$V1064</f>
        <v>0</v>
      </c>
      <c r="R1064" s="464">
        <f>[1]pdc2019!$AB1064</f>
        <v>0</v>
      </c>
      <c r="S1064" s="464">
        <f>[1]pdc2019!$AE1064</f>
        <v>0</v>
      </c>
      <c r="T1064" s="507">
        <f t="shared" si="92"/>
        <v>0</v>
      </c>
      <c r="U1064" s="505" t="str">
        <f t="shared" si="93"/>
        <v/>
      </c>
      <c r="V1064" s="507">
        <f t="shared" si="96"/>
        <v>0</v>
      </c>
      <c r="W1064" s="505" t="str">
        <f t="shared" si="97"/>
        <v/>
      </c>
      <c r="X1064" s="507">
        <f t="shared" si="94"/>
        <v>0</v>
      </c>
      <c r="Y1064" s="505" t="str">
        <f t="shared" si="95"/>
        <v/>
      </c>
      <c r="AA1064" s="508"/>
      <c r="AB1064" s="508"/>
      <c r="AC1064" s="508"/>
      <c r="AD1064" s="508"/>
      <c r="AE1064" s="508"/>
      <c r="AF1064" s="508"/>
      <c r="AG1064" s="508"/>
      <c r="AH1064" s="508"/>
      <c r="AI1064" s="508"/>
      <c r="AJ1064" s="508"/>
      <c r="AK1064" s="508"/>
    </row>
    <row r="1065" spans="1:37" ht="21">
      <c r="A1065" s="381" t="s">
        <v>3214</v>
      </c>
      <c r="B1065" s="412" t="s">
        <v>723</v>
      </c>
      <c r="C1065" s="413" t="s">
        <v>3142</v>
      </c>
      <c r="D1065" s="413" t="s">
        <v>1364</v>
      </c>
      <c r="E1065" s="366" t="s">
        <v>3215</v>
      </c>
      <c r="F1065" s="366" t="s">
        <v>3216</v>
      </c>
      <c r="G1065" s="363" t="s">
        <v>1631</v>
      </c>
      <c r="H1065" s="363" t="s">
        <v>3217</v>
      </c>
      <c r="I1065" s="414" t="s">
        <v>3218</v>
      </c>
      <c r="J1065" s="364" t="s">
        <v>729</v>
      </c>
      <c r="K1065" s="365" t="s">
        <v>734</v>
      </c>
      <c r="L1065" s="398" t="s">
        <v>728</v>
      </c>
      <c r="N1065" s="464">
        <f>[1]pdc2019!$N1065</f>
        <v>9036489.8200000003</v>
      </c>
      <c r="O1065" s="464">
        <f>[1]pdc2019!$O1065</f>
        <v>0</v>
      </c>
      <c r="P1065" s="464">
        <f>[1]pdc2019!$P1065</f>
        <v>0</v>
      </c>
      <c r="Q1065" s="464">
        <f>[1]pdc2019!$V1065</f>
        <v>0</v>
      </c>
      <c r="R1065" s="464">
        <f>[1]pdc2019!$AB1065</f>
        <v>0</v>
      </c>
      <c r="S1065" s="464">
        <f>[1]pdc2019!$AE1065</f>
        <v>0</v>
      </c>
      <c r="T1065" s="507">
        <f t="shared" si="92"/>
        <v>-9036489.8200000003</v>
      </c>
      <c r="U1065" s="505">
        <f t="shared" si="93"/>
        <v>-1</v>
      </c>
      <c r="V1065" s="507">
        <f t="shared" si="96"/>
        <v>0</v>
      </c>
      <c r="W1065" s="505" t="str">
        <f t="shared" si="97"/>
        <v/>
      </c>
      <c r="X1065" s="507">
        <f t="shared" si="94"/>
        <v>0</v>
      </c>
      <c r="Y1065" s="505" t="str">
        <f t="shared" si="95"/>
        <v/>
      </c>
      <c r="AA1065" s="508"/>
      <c r="AB1065" s="508"/>
      <c r="AC1065" s="508"/>
      <c r="AD1065" s="508"/>
      <c r="AE1065" s="508"/>
      <c r="AF1065" s="508"/>
      <c r="AG1065" s="508"/>
      <c r="AH1065" s="508"/>
      <c r="AI1065" s="508"/>
      <c r="AJ1065" s="508"/>
      <c r="AK1065" s="508"/>
    </row>
    <row r="1066" spans="1:37" ht="21">
      <c r="A1066" s="381" t="s">
        <v>3219</v>
      </c>
      <c r="B1066" s="412" t="s">
        <v>723</v>
      </c>
      <c r="C1066" s="413" t="s">
        <v>3142</v>
      </c>
      <c r="D1066" s="413" t="s">
        <v>1365</v>
      </c>
      <c r="E1066" s="366" t="s">
        <v>3220</v>
      </c>
      <c r="F1066" s="366" t="s">
        <v>3221</v>
      </c>
      <c r="G1066" s="363" t="s">
        <v>405</v>
      </c>
      <c r="H1066" s="363" t="s">
        <v>3222</v>
      </c>
      <c r="I1066" s="414" t="s">
        <v>3223</v>
      </c>
      <c r="J1066" s="364" t="s">
        <v>729</v>
      </c>
      <c r="K1066" s="365" t="s">
        <v>734</v>
      </c>
      <c r="L1066" s="398" t="s">
        <v>728</v>
      </c>
      <c r="N1066" s="464">
        <f>[1]pdc2019!$N1066</f>
        <v>0</v>
      </c>
      <c r="O1066" s="464">
        <f>[1]pdc2019!$O1066</f>
        <v>0</v>
      </c>
      <c r="P1066" s="464">
        <f>[1]pdc2019!$P1066</f>
        <v>0</v>
      </c>
      <c r="Q1066" s="464">
        <f>[1]pdc2019!$V1066</f>
        <v>0</v>
      </c>
      <c r="R1066" s="464">
        <f>[1]pdc2019!$AB1066</f>
        <v>0</v>
      </c>
      <c r="S1066" s="464">
        <f>[1]pdc2019!$AE1066</f>
        <v>0</v>
      </c>
      <c r="T1066" s="507">
        <f t="shared" si="92"/>
        <v>0</v>
      </c>
      <c r="U1066" s="505" t="str">
        <f t="shared" si="93"/>
        <v/>
      </c>
      <c r="V1066" s="507">
        <f t="shared" si="96"/>
        <v>0</v>
      </c>
      <c r="W1066" s="505" t="str">
        <f t="shared" si="97"/>
        <v/>
      </c>
      <c r="X1066" s="507">
        <f t="shared" si="94"/>
        <v>0</v>
      </c>
      <c r="Y1066" s="505" t="str">
        <f t="shared" si="95"/>
        <v/>
      </c>
      <c r="AA1066" s="508"/>
      <c r="AB1066" s="508"/>
      <c r="AC1066" s="508"/>
      <c r="AD1066" s="508"/>
      <c r="AE1066" s="508"/>
      <c r="AF1066" s="508"/>
      <c r="AG1066" s="508"/>
      <c r="AH1066" s="508"/>
      <c r="AI1066" s="508"/>
      <c r="AJ1066" s="508"/>
      <c r="AK1066" s="508"/>
    </row>
    <row r="1067" spans="1:37" ht="21">
      <c r="A1067" s="381" t="s">
        <v>3224</v>
      </c>
      <c r="B1067" s="412" t="s">
        <v>723</v>
      </c>
      <c r="C1067" s="413" t="s">
        <v>3142</v>
      </c>
      <c r="D1067" s="413" t="s">
        <v>2445</v>
      </c>
      <c r="E1067" s="366" t="s">
        <v>3225</v>
      </c>
      <c r="F1067" s="366" t="s">
        <v>3226</v>
      </c>
      <c r="G1067" s="363" t="s">
        <v>407</v>
      </c>
      <c r="H1067" s="363" t="s">
        <v>3227</v>
      </c>
      <c r="I1067" s="414" t="s">
        <v>3228</v>
      </c>
      <c r="J1067" s="364" t="s">
        <v>729</v>
      </c>
      <c r="K1067" s="365" t="s">
        <v>734</v>
      </c>
      <c r="L1067" s="398" t="s">
        <v>728</v>
      </c>
      <c r="N1067" s="464">
        <f>[1]pdc2019!$N1067</f>
        <v>0</v>
      </c>
      <c r="O1067" s="464">
        <f>[1]pdc2019!$O1067</f>
        <v>0</v>
      </c>
      <c r="P1067" s="464">
        <f>[1]pdc2019!$P1067</f>
        <v>0</v>
      </c>
      <c r="Q1067" s="464">
        <f>[1]pdc2019!$V1067</f>
        <v>0</v>
      </c>
      <c r="R1067" s="464">
        <f>[1]pdc2019!$AB1067</f>
        <v>0</v>
      </c>
      <c r="S1067" s="464">
        <f>[1]pdc2019!$AE1067</f>
        <v>0</v>
      </c>
      <c r="T1067" s="507">
        <f t="shared" si="92"/>
        <v>0</v>
      </c>
      <c r="U1067" s="505" t="str">
        <f t="shared" si="93"/>
        <v/>
      </c>
      <c r="V1067" s="507">
        <f t="shared" si="96"/>
        <v>0</v>
      </c>
      <c r="W1067" s="505" t="str">
        <f t="shared" si="97"/>
        <v/>
      </c>
      <c r="X1067" s="507">
        <f t="shared" si="94"/>
        <v>0</v>
      </c>
      <c r="Y1067" s="505" t="str">
        <f t="shared" si="95"/>
        <v/>
      </c>
      <c r="AA1067" s="508"/>
      <c r="AB1067" s="508"/>
      <c r="AC1067" s="508"/>
      <c r="AD1067" s="508"/>
      <c r="AE1067" s="508"/>
      <c r="AF1067" s="508"/>
      <c r="AG1067" s="508"/>
      <c r="AH1067" s="508"/>
      <c r="AI1067" s="508"/>
      <c r="AJ1067" s="508"/>
      <c r="AK1067" s="508"/>
    </row>
    <row r="1068" spans="1:37" ht="31.5">
      <c r="A1068" s="381" t="s">
        <v>3229</v>
      </c>
      <c r="B1068" s="412" t="s">
        <v>723</v>
      </c>
      <c r="C1068" s="413" t="s">
        <v>3142</v>
      </c>
      <c r="D1068" s="413" t="s">
        <v>2116</v>
      </c>
      <c r="E1068" s="366" t="s">
        <v>3230</v>
      </c>
      <c r="F1068" s="366" t="s">
        <v>5495</v>
      </c>
      <c r="G1068" s="363" t="s">
        <v>409</v>
      </c>
      <c r="H1068" s="363" t="s">
        <v>3231</v>
      </c>
      <c r="I1068" s="414" t="s">
        <v>3232</v>
      </c>
      <c r="J1068" s="364" t="s">
        <v>729</v>
      </c>
      <c r="K1068" s="365" t="s">
        <v>734</v>
      </c>
      <c r="L1068" s="398" t="s">
        <v>728</v>
      </c>
      <c r="N1068" s="464">
        <f>[1]pdc2019!$N1068</f>
        <v>0</v>
      </c>
      <c r="O1068" s="464">
        <f>[1]pdc2019!$O1068</f>
        <v>0</v>
      </c>
      <c r="P1068" s="464">
        <f>[1]pdc2019!$P1068</f>
        <v>0</v>
      </c>
      <c r="Q1068" s="464">
        <f>[1]pdc2019!$V1068</f>
        <v>0</v>
      </c>
      <c r="R1068" s="464">
        <f>[1]pdc2019!$AB1068</f>
        <v>0</v>
      </c>
      <c r="S1068" s="464">
        <f>[1]pdc2019!$AE1068</f>
        <v>0</v>
      </c>
      <c r="T1068" s="507">
        <f t="shared" si="92"/>
        <v>0</v>
      </c>
      <c r="U1068" s="505" t="str">
        <f t="shared" si="93"/>
        <v/>
      </c>
      <c r="V1068" s="507">
        <f t="shared" si="96"/>
        <v>0</v>
      </c>
      <c r="W1068" s="505" t="str">
        <f t="shared" si="97"/>
        <v/>
      </c>
      <c r="X1068" s="507">
        <f t="shared" si="94"/>
        <v>0</v>
      </c>
      <c r="Y1068" s="505" t="str">
        <f t="shared" si="95"/>
        <v/>
      </c>
      <c r="AA1068" s="508"/>
      <c r="AB1068" s="508"/>
      <c r="AC1068" s="508"/>
      <c r="AD1068" s="508"/>
      <c r="AE1068" s="508"/>
      <c r="AF1068" s="508"/>
      <c r="AG1068" s="508"/>
      <c r="AH1068" s="508"/>
      <c r="AI1068" s="508"/>
      <c r="AJ1068" s="508"/>
      <c r="AK1068" s="508"/>
    </row>
    <row r="1069" spans="1:37" ht="21">
      <c r="A1069" s="381" t="s">
        <v>3233</v>
      </c>
      <c r="B1069" s="412" t="s">
        <v>723</v>
      </c>
      <c r="C1069" s="413" t="s">
        <v>3142</v>
      </c>
      <c r="D1069" s="413" t="s">
        <v>2446</v>
      </c>
      <c r="E1069" s="366" t="s">
        <v>3234</v>
      </c>
      <c r="F1069" s="366" t="s">
        <v>3235</v>
      </c>
      <c r="G1069" s="363" t="s">
        <v>411</v>
      </c>
      <c r="H1069" s="363" t="s">
        <v>3654</v>
      </c>
      <c r="I1069" s="414" t="s">
        <v>3655</v>
      </c>
      <c r="J1069" s="364" t="s">
        <v>729</v>
      </c>
      <c r="K1069" s="365" t="s">
        <v>734</v>
      </c>
      <c r="L1069" s="398" t="s">
        <v>728</v>
      </c>
      <c r="N1069" s="464">
        <f>[1]pdc2019!$N1069</f>
        <v>4706547.34</v>
      </c>
      <c r="O1069" s="464">
        <f>[1]pdc2019!$O1069</f>
        <v>0</v>
      </c>
      <c r="P1069" s="464">
        <f>[1]pdc2019!$P1069</f>
        <v>7688.0933333333332</v>
      </c>
      <c r="Q1069" s="464">
        <f>[1]pdc2019!$V1069</f>
        <v>0</v>
      </c>
      <c r="R1069" s="464">
        <f>[1]pdc2019!$AB1069</f>
        <v>0</v>
      </c>
      <c r="S1069" s="464">
        <f>[1]pdc2019!$AE1069</f>
        <v>0</v>
      </c>
      <c r="T1069" s="507">
        <f t="shared" si="92"/>
        <v>-4706547.34</v>
      </c>
      <c r="U1069" s="505">
        <f t="shared" si="93"/>
        <v>-1</v>
      </c>
      <c r="V1069" s="507">
        <f t="shared" si="96"/>
        <v>0</v>
      </c>
      <c r="W1069" s="505" t="str">
        <f t="shared" si="97"/>
        <v/>
      </c>
      <c r="X1069" s="507">
        <f t="shared" si="94"/>
        <v>-7688.0933333333332</v>
      </c>
      <c r="Y1069" s="505">
        <f t="shared" si="95"/>
        <v>-1</v>
      </c>
      <c r="AA1069" s="508"/>
      <c r="AB1069" s="508"/>
      <c r="AC1069" s="508"/>
      <c r="AD1069" s="508"/>
      <c r="AE1069" s="508"/>
      <c r="AF1069" s="508"/>
      <c r="AG1069" s="508"/>
      <c r="AH1069" s="508"/>
      <c r="AI1069" s="508"/>
      <c r="AJ1069" s="508"/>
      <c r="AK1069" s="508"/>
    </row>
    <row r="1070" spans="1:37">
      <c r="A1070" s="381" t="s">
        <v>3656</v>
      </c>
      <c r="B1070" s="412" t="s">
        <v>723</v>
      </c>
      <c r="C1070" s="413" t="s">
        <v>3142</v>
      </c>
      <c r="D1070" s="413" t="s">
        <v>2448</v>
      </c>
      <c r="E1070" s="366" t="s">
        <v>3657</v>
      </c>
      <c r="F1070" s="366" t="s">
        <v>3658</v>
      </c>
      <c r="G1070" s="363" t="s">
        <v>413</v>
      </c>
      <c r="H1070" s="363" t="s">
        <v>740</v>
      </c>
      <c r="I1070" s="414" t="s">
        <v>741</v>
      </c>
      <c r="J1070" s="364" t="s">
        <v>729</v>
      </c>
      <c r="K1070" s="365" t="s">
        <v>734</v>
      </c>
      <c r="L1070" s="398" t="s">
        <v>728</v>
      </c>
      <c r="N1070" s="464">
        <f>[1]pdc2019!$N1070</f>
        <v>47721.29</v>
      </c>
      <c r="O1070" s="464">
        <f>[1]pdc2019!$O1070</f>
        <v>0</v>
      </c>
      <c r="P1070" s="464">
        <f>[1]pdc2019!$P1070</f>
        <v>0</v>
      </c>
      <c r="Q1070" s="464">
        <f>[1]pdc2019!$V1070</f>
        <v>0</v>
      </c>
      <c r="R1070" s="464">
        <f>[1]pdc2019!$AB1070</f>
        <v>0</v>
      </c>
      <c r="S1070" s="464">
        <f>[1]pdc2019!$AE1070</f>
        <v>0</v>
      </c>
      <c r="T1070" s="507">
        <f t="shared" si="92"/>
        <v>-47721.29</v>
      </c>
      <c r="U1070" s="505">
        <f t="shared" si="93"/>
        <v>-1</v>
      </c>
      <c r="V1070" s="507">
        <f t="shared" si="96"/>
        <v>0</v>
      </c>
      <c r="W1070" s="505" t="str">
        <f t="shared" si="97"/>
        <v/>
      </c>
      <c r="X1070" s="507">
        <f t="shared" si="94"/>
        <v>0</v>
      </c>
      <c r="Y1070" s="505" t="str">
        <f t="shared" si="95"/>
        <v/>
      </c>
      <c r="AA1070" s="508"/>
      <c r="AB1070" s="508"/>
      <c r="AC1070" s="508"/>
      <c r="AD1070" s="508"/>
      <c r="AE1070" s="508"/>
      <c r="AF1070" s="508"/>
      <c r="AG1070" s="508"/>
      <c r="AH1070" s="508"/>
      <c r="AI1070" s="508"/>
      <c r="AJ1070" s="508"/>
      <c r="AK1070" s="508"/>
    </row>
    <row r="1071" spans="1:37" ht="21">
      <c r="A1071" s="381" t="s">
        <v>4570</v>
      </c>
      <c r="B1071" s="412" t="s">
        <v>723</v>
      </c>
      <c r="C1071" s="413" t="s">
        <v>3142</v>
      </c>
      <c r="D1071" s="413" t="s">
        <v>2450</v>
      </c>
      <c r="E1071" s="366" t="s">
        <v>4571</v>
      </c>
      <c r="F1071" s="366" t="s">
        <v>4572</v>
      </c>
      <c r="G1071" s="363" t="s">
        <v>1631</v>
      </c>
      <c r="H1071" s="363" t="s">
        <v>3217</v>
      </c>
      <c r="I1071" s="414" t="s">
        <v>741</v>
      </c>
      <c r="J1071" s="364" t="s">
        <v>729</v>
      </c>
      <c r="K1071" s="365" t="s">
        <v>734</v>
      </c>
      <c r="L1071" s="398" t="s">
        <v>728</v>
      </c>
      <c r="N1071" s="464">
        <f>[1]pdc2019!$N1071</f>
        <v>0</v>
      </c>
      <c r="O1071" s="464">
        <f>[1]pdc2019!$O1071</f>
        <v>0</v>
      </c>
      <c r="P1071" s="464">
        <f>[1]pdc2019!$P1071</f>
        <v>0</v>
      </c>
      <c r="Q1071" s="464">
        <f>[1]pdc2019!$V1071</f>
        <v>0</v>
      </c>
      <c r="R1071" s="464">
        <f>[1]pdc2019!$AB1071</f>
        <v>0</v>
      </c>
      <c r="S1071" s="464">
        <f>[1]pdc2019!$AE1071</f>
        <v>0</v>
      </c>
      <c r="T1071" s="507">
        <f t="shared" si="92"/>
        <v>0</v>
      </c>
      <c r="U1071" s="505" t="str">
        <f t="shared" si="93"/>
        <v/>
      </c>
      <c r="V1071" s="507">
        <f t="shared" si="96"/>
        <v>0</v>
      </c>
      <c r="W1071" s="505" t="str">
        <f t="shared" si="97"/>
        <v/>
      </c>
      <c r="X1071" s="507">
        <f t="shared" si="94"/>
        <v>0</v>
      </c>
      <c r="Y1071" s="505" t="str">
        <f t="shared" si="95"/>
        <v/>
      </c>
      <c r="AA1071" s="508"/>
      <c r="AB1071" s="508"/>
      <c r="AC1071" s="508"/>
      <c r="AD1071" s="508"/>
      <c r="AE1071" s="508"/>
      <c r="AF1071" s="508"/>
      <c r="AG1071" s="508"/>
      <c r="AH1071" s="508"/>
      <c r="AI1071" s="508"/>
      <c r="AJ1071" s="508"/>
      <c r="AK1071" s="508"/>
    </row>
    <row r="1072" spans="1:37" ht="21">
      <c r="A1072" s="404" t="s">
        <v>742</v>
      </c>
      <c r="B1072" s="405" t="s">
        <v>723</v>
      </c>
      <c r="C1072" s="406" t="s">
        <v>3144</v>
      </c>
      <c r="D1072" s="406" t="s">
        <v>3140</v>
      </c>
      <c r="E1072" s="362" t="s">
        <v>744</v>
      </c>
      <c r="F1072" s="362" t="s">
        <v>743</v>
      </c>
      <c r="G1072" s="363"/>
      <c r="H1072" s="363"/>
      <c r="I1072" s="414"/>
      <c r="J1072" s="364"/>
      <c r="K1072" s="365"/>
      <c r="N1072" s="464">
        <f>[1]pdc2019!$N1072</f>
        <v>0</v>
      </c>
      <c r="O1072" s="464">
        <f>[1]pdc2019!$O1072</f>
        <v>0</v>
      </c>
      <c r="P1072" s="464">
        <f>[1]pdc2019!$P1072</f>
        <v>0</v>
      </c>
      <c r="Q1072" s="464">
        <f>[1]pdc2019!$V1072</f>
        <v>0</v>
      </c>
      <c r="R1072" s="464">
        <f>[1]pdc2019!$AB1072</f>
        <v>0</v>
      </c>
      <c r="S1072" s="464">
        <f>[1]pdc2019!$AE1072</f>
        <v>0</v>
      </c>
      <c r="T1072" s="507">
        <f t="shared" si="92"/>
        <v>0</v>
      </c>
      <c r="U1072" s="505" t="str">
        <f t="shared" si="93"/>
        <v/>
      </c>
      <c r="V1072" s="507">
        <f t="shared" si="96"/>
        <v>0</v>
      </c>
      <c r="W1072" s="505" t="str">
        <f t="shared" si="97"/>
        <v/>
      </c>
      <c r="X1072" s="507">
        <f t="shared" si="94"/>
        <v>0</v>
      </c>
      <c r="Y1072" s="505" t="str">
        <f t="shared" si="95"/>
        <v/>
      </c>
      <c r="AA1072" s="508"/>
      <c r="AB1072" s="508"/>
      <c r="AC1072" s="508"/>
      <c r="AD1072" s="508"/>
      <c r="AE1072" s="508"/>
      <c r="AF1072" s="508"/>
      <c r="AG1072" s="508"/>
      <c r="AH1072" s="508"/>
      <c r="AI1072" s="508"/>
      <c r="AJ1072" s="508"/>
      <c r="AK1072" s="508"/>
    </row>
    <row r="1073" spans="1:37">
      <c r="A1073" s="381" t="s">
        <v>745</v>
      </c>
      <c r="B1073" s="412" t="s">
        <v>723</v>
      </c>
      <c r="C1073" s="413" t="s">
        <v>3144</v>
      </c>
      <c r="D1073" s="413" t="s">
        <v>3138</v>
      </c>
      <c r="E1073" s="366" t="s">
        <v>747</v>
      </c>
      <c r="F1073" s="366" t="s">
        <v>746</v>
      </c>
      <c r="G1073" s="363" t="s">
        <v>821</v>
      </c>
      <c r="H1073" s="363" t="s">
        <v>748</v>
      </c>
      <c r="I1073" s="414" t="s">
        <v>749</v>
      </c>
      <c r="J1073" s="364" t="s">
        <v>2872</v>
      </c>
      <c r="K1073" s="365" t="s">
        <v>2873</v>
      </c>
      <c r="L1073" s="398" t="s">
        <v>703</v>
      </c>
      <c r="N1073" s="464">
        <f>[1]pdc2019!$N1073</f>
        <v>4.78</v>
      </c>
      <c r="O1073" s="464">
        <f>[1]pdc2019!$O1073</f>
        <v>0</v>
      </c>
      <c r="P1073" s="464">
        <f>[1]pdc2019!$P1073</f>
        <v>2.1466666666666669</v>
      </c>
      <c r="Q1073" s="464">
        <f>[1]pdc2019!$V1073</f>
        <v>0</v>
      </c>
      <c r="R1073" s="464">
        <f>[1]pdc2019!$AB1073</f>
        <v>0</v>
      </c>
      <c r="S1073" s="464">
        <f>[1]pdc2019!$AE1073</f>
        <v>0</v>
      </c>
      <c r="T1073" s="507">
        <f t="shared" si="92"/>
        <v>-4.78</v>
      </c>
      <c r="U1073" s="505">
        <f t="shared" si="93"/>
        <v>-1</v>
      </c>
      <c r="V1073" s="507">
        <f t="shared" si="96"/>
        <v>0</v>
      </c>
      <c r="W1073" s="505" t="str">
        <f t="shared" si="97"/>
        <v/>
      </c>
      <c r="X1073" s="507">
        <f t="shared" si="94"/>
        <v>-2.1466666666666669</v>
      </c>
      <c r="Y1073" s="505">
        <f t="shared" si="95"/>
        <v>-1</v>
      </c>
      <c r="AA1073" s="508"/>
      <c r="AB1073" s="508"/>
      <c r="AC1073" s="508"/>
      <c r="AD1073" s="508"/>
      <c r="AE1073" s="508"/>
      <c r="AF1073" s="508"/>
      <c r="AG1073" s="508"/>
      <c r="AH1073" s="508"/>
      <c r="AI1073" s="508"/>
      <c r="AJ1073" s="508"/>
      <c r="AK1073" s="508"/>
    </row>
    <row r="1074" spans="1:37" ht="21">
      <c r="A1074" s="381" t="s">
        <v>750</v>
      </c>
      <c r="B1074" s="412" t="s">
        <v>723</v>
      </c>
      <c r="C1074" s="413" t="s">
        <v>3144</v>
      </c>
      <c r="D1074" s="413" t="s">
        <v>3148</v>
      </c>
      <c r="E1074" s="366" t="s">
        <v>752</v>
      </c>
      <c r="F1074" s="366" t="s">
        <v>751</v>
      </c>
      <c r="G1074" s="363" t="s">
        <v>821</v>
      </c>
      <c r="H1074" s="363" t="s">
        <v>748</v>
      </c>
      <c r="I1074" s="414" t="s">
        <v>749</v>
      </c>
      <c r="J1074" s="364" t="s">
        <v>2872</v>
      </c>
      <c r="K1074" s="365" t="s">
        <v>2873</v>
      </c>
      <c r="L1074" s="398" t="s">
        <v>703</v>
      </c>
      <c r="N1074" s="464">
        <f>[1]pdc2019!$N1074</f>
        <v>0</v>
      </c>
      <c r="O1074" s="464">
        <f>[1]pdc2019!$O1074</f>
        <v>0</v>
      </c>
      <c r="P1074" s="464">
        <f>[1]pdc2019!$P1074</f>
        <v>0</v>
      </c>
      <c r="Q1074" s="464">
        <f>[1]pdc2019!$V1074</f>
        <v>0</v>
      </c>
      <c r="R1074" s="464">
        <f>[1]pdc2019!$AB1074</f>
        <v>0</v>
      </c>
      <c r="S1074" s="464">
        <f>[1]pdc2019!$AE1074</f>
        <v>0</v>
      </c>
      <c r="T1074" s="507">
        <f t="shared" si="92"/>
        <v>0</v>
      </c>
      <c r="U1074" s="505" t="str">
        <f t="shared" si="93"/>
        <v/>
      </c>
      <c r="V1074" s="507">
        <f t="shared" si="96"/>
        <v>0</v>
      </c>
      <c r="W1074" s="505" t="str">
        <f t="shared" si="97"/>
        <v/>
      </c>
      <c r="X1074" s="507">
        <f t="shared" si="94"/>
        <v>0</v>
      </c>
      <c r="Y1074" s="505" t="str">
        <f t="shared" si="95"/>
        <v/>
      </c>
      <c r="AA1074" s="508"/>
      <c r="AB1074" s="508"/>
      <c r="AC1074" s="508"/>
      <c r="AD1074" s="508"/>
      <c r="AE1074" s="508"/>
      <c r="AF1074" s="508"/>
      <c r="AG1074" s="508"/>
      <c r="AH1074" s="508"/>
      <c r="AI1074" s="508"/>
      <c r="AJ1074" s="508"/>
      <c r="AK1074" s="508"/>
    </row>
    <row r="1075" spans="1:37" ht="21">
      <c r="A1075" s="399" t="s">
        <v>753</v>
      </c>
      <c r="B1075" s="400" t="s">
        <v>754</v>
      </c>
      <c r="C1075" s="401" t="s">
        <v>3139</v>
      </c>
      <c r="D1075" s="401" t="s">
        <v>3140</v>
      </c>
      <c r="E1075" s="358" t="s">
        <v>756</v>
      </c>
      <c r="F1075" s="358" t="s">
        <v>755</v>
      </c>
      <c r="G1075" s="359"/>
      <c r="H1075" s="359"/>
      <c r="I1075" s="402"/>
      <c r="J1075" s="360"/>
      <c r="K1075" s="361"/>
      <c r="L1075" s="403"/>
      <c r="N1075" s="464">
        <f>[1]pdc2019!$N1075</f>
        <v>0</v>
      </c>
      <c r="O1075" s="464">
        <f>[1]pdc2019!$O1075</f>
        <v>0</v>
      </c>
      <c r="P1075" s="464">
        <f>[1]pdc2019!$P1075</f>
        <v>0</v>
      </c>
      <c r="Q1075" s="464">
        <f>[1]pdc2019!$V1075</f>
        <v>0</v>
      </c>
      <c r="R1075" s="464">
        <f>[1]pdc2019!$AB1075</f>
        <v>0</v>
      </c>
      <c r="S1075" s="464">
        <f>[1]pdc2019!$AE1075</f>
        <v>0</v>
      </c>
      <c r="T1075" s="507">
        <f t="shared" si="92"/>
        <v>0</v>
      </c>
      <c r="U1075" s="505" t="str">
        <f t="shared" si="93"/>
        <v/>
      </c>
      <c r="V1075" s="507">
        <f t="shared" si="96"/>
        <v>0</v>
      </c>
      <c r="W1075" s="505" t="str">
        <f t="shared" si="97"/>
        <v/>
      </c>
      <c r="X1075" s="507">
        <f t="shared" si="94"/>
        <v>0</v>
      </c>
      <c r="Y1075" s="505" t="str">
        <f t="shared" si="95"/>
        <v/>
      </c>
      <c r="AA1075" s="508"/>
      <c r="AB1075" s="508"/>
      <c r="AC1075" s="508"/>
      <c r="AD1075" s="508"/>
      <c r="AE1075" s="508"/>
      <c r="AF1075" s="508"/>
      <c r="AG1075" s="508"/>
      <c r="AH1075" s="508"/>
      <c r="AI1075" s="508"/>
      <c r="AJ1075" s="508"/>
      <c r="AK1075" s="508"/>
    </row>
    <row r="1076" spans="1:37" ht="21">
      <c r="A1076" s="404" t="s">
        <v>757</v>
      </c>
      <c r="B1076" s="405" t="s">
        <v>754</v>
      </c>
      <c r="C1076" s="406" t="s">
        <v>3141</v>
      </c>
      <c r="D1076" s="406" t="s">
        <v>3140</v>
      </c>
      <c r="E1076" s="362" t="s">
        <v>756</v>
      </c>
      <c r="F1076" s="362" t="s">
        <v>755</v>
      </c>
      <c r="G1076" s="363"/>
      <c r="H1076" s="363"/>
      <c r="I1076" s="414"/>
      <c r="J1076" s="364"/>
      <c r="K1076" s="365"/>
      <c r="N1076" s="464">
        <f>[1]pdc2019!$N1076</f>
        <v>0</v>
      </c>
      <c r="O1076" s="464">
        <f>[1]pdc2019!$O1076</f>
        <v>0</v>
      </c>
      <c r="P1076" s="464">
        <f>[1]pdc2019!$P1076</f>
        <v>0</v>
      </c>
      <c r="Q1076" s="464">
        <f>[1]pdc2019!$V1076</f>
        <v>0</v>
      </c>
      <c r="R1076" s="464">
        <f>[1]pdc2019!$AB1076</f>
        <v>0</v>
      </c>
      <c r="S1076" s="464">
        <f>[1]pdc2019!$AE1076</f>
        <v>0</v>
      </c>
      <c r="T1076" s="507">
        <f t="shared" si="92"/>
        <v>0</v>
      </c>
      <c r="U1076" s="505" t="str">
        <f t="shared" si="93"/>
        <v/>
      </c>
      <c r="V1076" s="507">
        <f t="shared" si="96"/>
        <v>0</v>
      </c>
      <c r="W1076" s="505" t="str">
        <f t="shared" si="97"/>
        <v/>
      </c>
      <c r="X1076" s="507">
        <f t="shared" si="94"/>
        <v>0</v>
      </c>
      <c r="Y1076" s="505" t="str">
        <f t="shared" si="95"/>
        <v/>
      </c>
      <c r="AA1076" s="508"/>
      <c r="AB1076" s="508"/>
      <c r="AC1076" s="508"/>
      <c r="AD1076" s="508"/>
      <c r="AE1076" s="508"/>
      <c r="AF1076" s="508"/>
      <c r="AG1076" s="508"/>
      <c r="AH1076" s="508"/>
      <c r="AI1076" s="508"/>
      <c r="AJ1076" s="508"/>
      <c r="AK1076" s="508"/>
    </row>
    <row r="1077" spans="1:37" ht="21">
      <c r="A1077" s="381" t="s">
        <v>758</v>
      </c>
      <c r="B1077" s="412" t="s">
        <v>754</v>
      </c>
      <c r="C1077" s="413" t="s">
        <v>3141</v>
      </c>
      <c r="D1077" s="413" t="s">
        <v>3138</v>
      </c>
      <c r="E1077" s="366" t="s">
        <v>756</v>
      </c>
      <c r="F1077" s="366" t="s">
        <v>755</v>
      </c>
      <c r="G1077" s="363" t="s">
        <v>840</v>
      </c>
      <c r="H1077" s="363" t="s">
        <v>760</v>
      </c>
      <c r="I1077" s="414" t="s">
        <v>759</v>
      </c>
      <c r="J1077" s="364" t="s">
        <v>760</v>
      </c>
      <c r="K1077" s="365" t="s">
        <v>759</v>
      </c>
      <c r="L1077" s="398" t="s">
        <v>703</v>
      </c>
      <c r="N1077" s="464">
        <f>[1]pdc2019!$N1077</f>
        <v>0</v>
      </c>
      <c r="O1077" s="464">
        <f>[1]pdc2019!$O1077</f>
        <v>0</v>
      </c>
      <c r="P1077" s="464">
        <f>[1]pdc2019!$P1077</f>
        <v>0</v>
      </c>
      <c r="Q1077" s="464">
        <f>[1]pdc2019!$V1077</f>
        <v>0</v>
      </c>
      <c r="R1077" s="464">
        <f>[1]pdc2019!$AB1077</f>
        <v>0</v>
      </c>
      <c r="S1077" s="464">
        <f>[1]pdc2019!$AE1077</f>
        <v>0</v>
      </c>
      <c r="T1077" s="507">
        <f t="shared" si="92"/>
        <v>0</v>
      </c>
      <c r="U1077" s="505" t="str">
        <f t="shared" si="93"/>
        <v/>
      </c>
      <c r="V1077" s="507">
        <f t="shared" si="96"/>
        <v>0</v>
      </c>
      <c r="W1077" s="505" t="str">
        <f t="shared" si="97"/>
        <v/>
      </c>
      <c r="X1077" s="507">
        <f t="shared" si="94"/>
        <v>0</v>
      </c>
      <c r="Y1077" s="505" t="str">
        <f t="shared" si="95"/>
        <v/>
      </c>
      <c r="AA1077" s="508"/>
      <c r="AB1077" s="508"/>
      <c r="AC1077" s="508"/>
      <c r="AD1077" s="508"/>
      <c r="AE1077" s="508"/>
      <c r="AF1077" s="508"/>
      <c r="AG1077" s="508"/>
      <c r="AH1077" s="508"/>
      <c r="AI1077" s="508"/>
      <c r="AJ1077" s="508"/>
      <c r="AK1077" s="508"/>
    </row>
    <row r="1078" spans="1:37" s="514" customFormat="1" ht="21">
      <c r="A1078" s="381" t="s">
        <v>761</v>
      </c>
      <c r="B1078" s="412" t="s">
        <v>754</v>
      </c>
      <c r="C1078" s="413" t="s">
        <v>3141</v>
      </c>
      <c r="D1078" s="413" t="s">
        <v>3148</v>
      </c>
      <c r="E1078" s="366" t="s">
        <v>763</v>
      </c>
      <c r="F1078" s="366" t="s">
        <v>762</v>
      </c>
      <c r="G1078" s="363" t="s">
        <v>840</v>
      </c>
      <c r="H1078" s="363" t="s">
        <v>760</v>
      </c>
      <c r="I1078" s="414" t="s">
        <v>759</v>
      </c>
      <c r="J1078" s="364" t="s">
        <v>760</v>
      </c>
      <c r="K1078" s="365" t="s">
        <v>759</v>
      </c>
      <c r="L1078" s="398" t="s">
        <v>703</v>
      </c>
      <c r="M1078" s="380"/>
      <c r="N1078" s="464">
        <f>[1]pdc2019!$N1078</f>
        <v>0</v>
      </c>
      <c r="O1078" s="464">
        <f>[1]pdc2019!$O1078</f>
        <v>0</v>
      </c>
      <c r="P1078" s="464">
        <f>[1]pdc2019!$P1078</f>
        <v>0</v>
      </c>
      <c r="Q1078" s="464">
        <f>[1]pdc2019!$V1078</f>
        <v>0</v>
      </c>
      <c r="R1078" s="464">
        <f>[1]pdc2019!$AB1078</f>
        <v>0</v>
      </c>
      <c r="S1078" s="464">
        <f>[1]pdc2019!$AE1078</f>
        <v>0</v>
      </c>
      <c r="T1078" s="512">
        <f t="shared" si="92"/>
        <v>0</v>
      </c>
      <c r="U1078" s="513" t="str">
        <f t="shared" si="93"/>
        <v/>
      </c>
      <c r="V1078" s="507">
        <f t="shared" si="96"/>
        <v>0</v>
      </c>
      <c r="W1078" s="505" t="str">
        <f t="shared" si="97"/>
        <v/>
      </c>
      <c r="X1078" s="512">
        <f t="shared" si="94"/>
        <v>0</v>
      </c>
      <c r="Y1078" s="513" t="str">
        <f t="shared" si="95"/>
        <v/>
      </c>
      <c r="Z1078" s="499"/>
      <c r="AA1078" s="508"/>
      <c r="AB1078" s="508"/>
      <c r="AC1078" s="508"/>
      <c r="AD1078" s="508"/>
      <c r="AE1078" s="508"/>
      <c r="AF1078" s="508"/>
      <c r="AG1078" s="508"/>
      <c r="AH1078" s="508"/>
      <c r="AI1078" s="508"/>
      <c r="AJ1078" s="508"/>
      <c r="AK1078" s="508"/>
    </row>
    <row r="1079" spans="1:37" ht="21">
      <c r="A1079" s="381" t="s">
        <v>764</v>
      </c>
      <c r="B1079" s="412" t="s">
        <v>754</v>
      </c>
      <c r="C1079" s="413" t="s">
        <v>3141</v>
      </c>
      <c r="D1079" s="413" t="s">
        <v>2607</v>
      </c>
      <c r="E1079" s="366" t="s">
        <v>766</v>
      </c>
      <c r="F1079" s="366" t="s">
        <v>765</v>
      </c>
      <c r="G1079" s="363" t="s">
        <v>840</v>
      </c>
      <c r="H1079" s="363" t="s">
        <v>760</v>
      </c>
      <c r="I1079" s="414" t="s">
        <v>759</v>
      </c>
      <c r="J1079" s="364" t="s">
        <v>760</v>
      </c>
      <c r="K1079" s="365" t="s">
        <v>759</v>
      </c>
      <c r="L1079" s="398" t="s">
        <v>703</v>
      </c>
      <c r="N1079" s="464">
        <f>[1]pdc2019!$N1079</f>
        <v>0</v>
      </c>
      <c r="O1079" s="464">
        <f>[1]pdc2019!$O1079</f>
        <v>0</v>
      </c>
      <c r="P1079" s="464">
        <f>[1]pdc2019!$P1079</f>
        <v>0</v>
      </c>
      <c r="Q1079" s="464">
        <f>[1]pdc2019!$V1079</f>
        <v>0</v>
      </c>
      <c r="R1079" s="464">
        <f>[1]pdc2019!$AB1079</f>
        <v>0</v>
      </c>
      <c r="S1079" s="464">
        <f>[1]pdc2019!$AE1079</f>
        <v>0</v>
      </c>
      <c r="T1079" s="507">
        <f t="shared" si="92"/>
        <v>0</v>
      </c>
      <c r="U1079" s="505" t="str">
        <f t="shared" si="93"/>
        <v/>
      </c>
      <c r="V1079" s="507">
        <f t="shared" si="96"/>
        <v>0</v>
      </c>
      <c r="W1079" s="505" t="str">
        <f t="shared" si="97"/>
        <v/>
      </c>
      <c r="X1079" s="507">
        <f t="shared" si="94"/>
        <v>0</v>
      </c>
      <c r="Y1079" s="505" t="str">
        <f t="shared" si="95"/>
        <v/>
      </c>
      <c r="AA1079" s="508"/>
      <c r="AB1079" s="508"/>
      <c r="AC1079" s="508"/>
      <c r="AD1079" s="508"/>
      <c r="AE1079" s="508"/>
      <c r="AF1079" s="508"/>
      <c r="AG1079" s="508"/>
      <c r="AH1079" s="508"/>
      <c r="AI1079" s="508"/>
      <c r="AJ1079" s="508"/>
      <c r="AK1079" s="508"/>
    </row>
    <row r="1080" spans="1:37" ht="21">
      <c r="A1080" s="381" t="s">
        <v>767</v>
      </c>
      <c r="B1080" s="412" t="s">
        <v>754</v>
      </c>
      <c r="C1080" s="413" t="s">
        <v>3141</v>
      </c>
      <c r="D1080" s="413" t="s">
        <v>1390</v>
      </c>
      <c r="E1080" s="366" t="s">
        <v>769</v>
      </c>
      <c r="F1080" s="366" t="s">
        <v>768</v>
      </c>
      <c r="G1080" s="363" t="s">
        <v>840</v>
      </c>
      <c r="H1080" s="363" t="s">
        <v>760</v>
      </c>
      <c r="I1080" s="414" t="s">
        <v>759</v>
      </c>
      <c r="J1080" s="364" t="s">
        <v>760</v>
      </c>
      <c r="K1080" s="365" t="s">
        <v>759</v>
      </c>
      <c r="L1080" s="398" t="s">
        <v>703</v>
      </c>
      <c r="N1080" s="464">
        <f>[1]pdc2019!$N1080</f>
        <v>0</v>
      </c>
      <c r="O1080" s="464">
        <f>[1]pdc2019!$O1080</f>
        <v>0</v>
      </c>
      <c r="P1080" s="464">
        <f>[1]pdc2019!$P1080</f>
        <v>0</v>
      </c>
      <c r="Q1080" s="464">
        <f>[1]pdc2019!$V1080</f>
        <v>0</v>
      </c>
      <c r="R1080" s="464">
        <f>[1]pdc2019!$AB1080</f>
        <v>0</v>
      </c>
      <c r="S1080" s="464">
        <f>[1]pdc2019!$AE1080</f>
        <v>0</v>
      </c>
      <c r="T1080" s="507">
        <f t="shared" si="92"/>
        <v>0</v>
      </c>
      <c r="U1080" s="505" t="str">
        <f t="shared" si="93"/>
        <v/>
      </c>
      <c r="V1080" s="507">
        <f t="shared" si="96"/>
        <v>0</v>
      </c>
      <c r="W1080" s="505" t="str">
        <f t="shared" si="97"/>
        <v/>
      </c>
      <c r="X1080" s="507">
        <f t="shared" si="94"/>
        <v>0</v>
      </c>
      <c r="Y1080" s="505" t="str">
        <f t="shared" si="95"/>
        <v/>
      </c>
      <c r="AA1080" s="508"/>
      <c r="AB1080" s="508"/>
      <c r="AC1080" s="508"/>
      <c r="AD1080" s="508"/>
      <c r="AE1080" s="508"/>
      <c r="AF1080" s="508"/>
      <c r="AG1080" s="508"/>
      <c r="AH1080" s="508"/>
      <c r="AI1080" s="508"/>
      <c r="AJ1080" s="508"/>
      <c r="AK1080" s="508"/>
    </row>
    <row r="1081" spans="1:37" ht="21">
      <c r="A1081" s="381" t="s">
        <v>770</v>
      </c>
      <c r="B1081" s="412" t="s">
        <v>754</v>
      </c>
      <c r="C1081" s="413" t="s">
        <v>3141</v>
      </c>
      <c r="D1081" s="413" t="s">
        <v>1391</v>
      </c>
      <c r="E1081" s="366" t="s">
        <v>772</v>
      </c>
      <c r="F1081" s="366" t="s">
        <v>771</v>
      </c>
      <c r="G1081" s="363" t="s">
        <v>840</v>
      </c>
      <c r="H1081" s="363" t="s">
        <v>760</v>
      </c>
      <c r="I1081" s="414" t="s">
        <v>759</v>
      </c>
      <c r="J1081" s="364" t="s">
        <v>760</v>
      </c>
      <c r="K1081" s="365" t="s">
        <v>759</v>
      </c>
      <c r="L1081" s="398" t="s">
        <v>703</v>
      </c>
      <c r="N1081" s="464">
        <f>[1]pdc2019!$N1081</f>
        <v>0</v>
      </c>
      <c r="O1081" s="464">
        <f>[1]pdc2019!$O1081</f>
        <v>0</v>
      </c>
      <c r="P1081" s="464">
        <f>[1]pdc2019!$P1081</f>
        <v>0</v>
      </c>
      <c r="Q1081" s="464">
        <f>[1]pdc2019!$V1081</f>
        <v>0</v>
      </c>
      <c r="R1081" s="464">
        <f>[1]pdc2019!$AB1081</f>
        <v>0</v>
      </c>
      <c r="S1081" s="464">
        <f>[1]pdc2019!$AE1081</f>
        <v>0</v>
      </c>
      <c r="T1081" s="507">
        <f t="shared" si="92"/>
        <v>0</v>
      </c>
      <c r="U1081" s="505" t="str">
        <f t="shared" si="93"/>
        <v/>
      </c>
      <c r="V1081" s="507">
        <f t="shared" si="96"/>
        <v>0</v>
      </c>
      <c r="W1081" s="505" t="str">
        <f t="shared" si="97"/>
        <v/>
      </c>
      <c r="X1081" s="507">
        <f t="shared" si="94"/>
        <v>0</v>
      </c>
      <c r="Y1081" s="505" t="str">
        <f t="shared" si="95"/>
        <v/>
      </c>
      <c r="AA1081" s="508"/>
      <c r="AB1081" s="508"/>
      <c r="AC1081" s="508"/>
      <c r="AD1081" s="508"/>
      <c r="AE1081" s="508"/>
      <c r="AF1081" s="508"/>
      <c r="AG1081" s="508"/>
      <c r="AH1081" s="508"/>
      <c r="AI1081" s="508"/>
      <c r="AJ1081" s="508"/>
      <c r="AK1081" s="508"/>
    </row>
    <row r="1082" spans="1:37" ht="21">
      <c r="A1082" s="399" t="s">
        <v>773</v>
      </c>
      <c r="B1082" s="400" t="s">
        <v>2606</v>
      </c>
      <c r="C1082" s="401" t="s">
        <v>3139</v>
      </c>
      <c r="D1082" s="401" t="s">
        <v>3140</v>
      </c>
      <c r="E1082" s="358" t="s">
        <v>775</v>
      </c>
      <c r="F1082" s="358" t="s">
        <v>774</v>
      </c>
      <c r="G1082" s="359"/>
      <c r="H1082" s="359"/>
      <c r="I1082" s="402"/>
      <c r="J1082" s="360"/>
      <c r="K1082" s="361"/>
      <c r="L1082" s="403"/>
      <c r="N1082" s="464">
        <f>[1]pdc2019!$N1082</f>
        <v>0</v>
      </c>
      <c r="O1082" s="464">
        <f>[1]pdc2019!$O1082</f>
        <v>0</v>
      </c>
      <c r="P1082" s="464">
        <f>[1]pdc2019!$P1082</f>
        <v>0</v>
      </c>
      <c r="Q1082" s="464">
        <f>[1]pdc2019!$V1082</f>
        <v>0</v>
      </c>
      <c r="R1082" s="464">
        <f>[1]pdc2019!$AB1082</f>
        <v>0</v>
      </c>
      <c r="S1082" s="464">
        <f>[1]pdc2019!$AE1082</f>
        <v>0</v>
      </c>
      <c r="T1082" s="507">
        <f t="shared" si="92"/>
        <v>0</v>
      </c>
      <c r="U1082" s="505" t="str">
        <f t="shared" si="93"/>
        <v/>
      </c>
      <c r="V1082" s="507">
        <f t="shared" si="96"/>
        <v>0</v>
      </c>
      <c r="W1082" s="505" t="str">
        <f t="shared" si="97"/>
        <v/>
      </c>
      <c r="X1082" s="507">
        <f t="shared" si="94"/>
        <v>0</v>
      </c>
      <c r="Y1082" s="505" t="str">
        <f t="shared" si="95"/>
        <v/>
      </c>
      <c r="AA1082" s="508"/>
      <c r="AB1082" s="508"/>
      <c r="AC1082" s="508"/>
      <c r="AD1082" s="508"/>
      <c r="AE1082" s="508"/>
      <c r="AF1082" s="508"/>
      <c r="AG1082" s="508"/>
      <c r="AH1082" s="508"/>
      <c r="AI1082" s="508"/>
      <c r="AJ1082" s="508"/>
      <c r="AK1082" s="508"/>
    </row>
    <row r="1083" spans="1:37" ht="21">
      <c r="A1083" s="404" t="s">
        <v>776</v>
      </c>
      <c r="B1083" s="405" t="s">
        <v>2606</v>
      </c>
      <c r="C1083" s="406" t="s">
        <v>3141</v>
      </c>
      <c r="D1083" s="406" t="s">
        <v>3140</v>
      </c>
      <c r="E1083" s="362" t="s">
        <v>775</v>
      </c>
      <c r="F1083" s="362" t="s">
        <v>774</v>
      </c>
      <c r="G1083" s="363"/>
      <c r="H1083" s="363"/>
      <c r="I1083" s="414"/>
      <c r="J1083" s="364"/>
      <c r="K1083" s="365"/>
      <c r="N1083" s="464">
        <f>[1]pdc2019!$N1083</f>
        <v>0</v>
      </c>
      <c r="O1083" s="464">
        <f>[1]pdc2019!$O1083</f>
        <v>0</v>
      </c>
      <c r="P1083" s="464">
        <f>[1]pdc2019!$P1083</f>
        <v>0</v>
      </c>
      <c r="Q1083" s="464">
        <f>[1]pdc2019!$V1083</f>
        <v>0</v>
      </c>
      <c r="R1083" s="464">
        <f>[1]pdc2019!$AB1083</f>
        <v>0</v>
      </c>
      <c r="S1083" s="464">
        <f>[1]pdc2019!$AE1083</f>
        <v>0</v>
      </c>
      <c r="T1083" s="507">
        <f t="shared" si="92"/>
        <v>0</v>
      </c>
      <c r="U1083" s="505" t="str">
        <f t="shared" si="93"/>
        <v/>
      </c>
      <c r="V1083" s="507">
        <f t="shared" si="96"/>
        <v>0</v>
      </c>
      <c r="W1083" s="505" t="str">
        <f t="shared" si="97"/>
        <v/>
      </c>
      <c r="X1083" s="507">
        <f t="shared" si="94"/>
        <v>0</v>
      </c>
      <c r="Y1083" s="505" t="str">
        <f t="shared" si="95"/>
        <v/>
      </c>
      <c r="AA1083" s="508"/>
      <c r="AB1083" s="508"/>
      <c r="AC1083" s="508"/>
      <c r="AD1083" s="508"/>
      <c r="AE1083" s="508"/>
      <c r="AF1083" s="508"/>
      <c r="AG1083" s="508"/>
      <c r="AH1083" s="508"/>
      <c r="AI1083" s="508"/>
      <c r="AJ1083" s="508"/>
      <c r="AK1083" s="508"/>
    </row>
    <row r="1084" spans="1:37">
      <c r="A1084" s="381" t="s">
        <v>0</v>
      </c>
      <c r="B1084" s="412" t="s">
        <v>2606</v>
      </c>
      <c r="C1084" s="413" t="s">
        <v>3141</v>
      </c>
      <c r="D1084" s="413" t="s">
        <v>3138</v>
      </c>
      <c r="E1084" s="366" t="s">
        <v>775</v>
      </c>
      <c r="F1084" s="366" t="s">
        <v>774</v>
      </c>
      <c r="G1084" s="363" t="s">
        <v>849</v>
      </c>
      <c r="H1084" s="363" t="s">
        <v>3659</v>
      </c>
      <c r="I1084" s="414" t="s">
        <v>1</v>
      </c>
      <c r="J1084" s="364" t="s">
        <v>2</v>
      </c>
      <c r="K1084" s="365" t="s">
        <v>1</v>
      </c>
      <c r="L1084" s="398" t="s">
        <v>626</v>
      </c>
      <c r="N1084" s="464">
        <f>[1]pdc2019!$N1084</f>
        <v>0</v>
      </c>
      <c r="O1084" s="464">
        <f>[1]pdc2019!$O1084</f>
        <v>0</v>
      </c>
      <c r="P1084" s="464">
        <f>[1]pdc2019!$P1084</f>
        <v>0</v>
      </c>
      <c r="Q1084" s="464">
        <f>[1]pdc2019!$V1084</f>
        <v>0</v>
      </c>
      <c r="R1084" s="464">
        <f>[1]pdc2019!$AB1084</f>
        <v>0</v>
      </c>
      <c r="S1084" s="464">
        <f>[1]pdc2019!$AE1084</f>
        <v>0</v>
      </c>
      <c r="T1084" s="507">
        <f t="shared" si="92"/>
        <v>0</v>
      </c>
      <c r="U1084" s="505" t="str">
        <f t="shared" si="93"/>
        <v/>
      </c>
      <c r="V1084" s="507">
        <f t="shared" si="96"/>
        <v>0</v>
      </c>
      <c r="W1084" s="505" t="str">
        <f t="shared" si="97"/>
        <v/>
      </c>
      <c r="X1084" s="507">
        <f t="shared" si="94"/>
        <v>0</v>
      </c>
      <c r="Y1084" s="505" t="str">
        <f t="shared" si="95"/>
        <v/>
      </c>
      <c r="AA1084" s="508"/>
      <c r="AB1084" s="508"/>
      <c r="AC1084" s="508"/>
      <c r="AD1084" s="508"/>
      <c r="AE1084" s="508"/>
      <c r="AF1084" s="508"/>
      <c r="AG1084" s="508"/>
      <c r="AH1084" s="508"/>
      <c r="AI1084" s="508"/>
      <c r="AJ1084" s="508"/>
      <c r="AK1084" s="508"/>
    </row>
    <row r="1085" spans="1:37" ht="21">
      <c r="A1085" s="399" t="s">
        <v>3</v>
      </c>
      <c r="B1085" s="400" t="s">
        <v>4</v>
      </c>
      <c r="C1085" s="401" t="s">
        <v>3139</v>
      </c>
      <c r="D1085" s="401" t="s">
        <v>3140</v>
      </c>
      <c r="E1085" s="358" t="s">
        <v>6</v>
      </c>
      <c r="F1085" s="358" t="s">
        <v>5</v>
      </c>
      <c r="G1085" s="359"/>
      <c r="H1085" s="359"/>
      <c r="I1085" s="402"/>
      <c r="J1085" s="360"/>
      <c r="K1085" s="361"/>
      <c r="L1085" s="403"/>
      <c r="N1085" s="464">
        <f>[1]pdc2019!$N1085</f>
        <v>0</v>
      </c>
      <c r="O1085" s="464">
        <f>[1]pdc2019!$O1085</f>
        <v>0</v>
      </c>
      <c r="P1085" s="464">
        <f>[1]pdc2019!$P1085</f>
        <v>0</v>
      </c>
      <c r="Q1085" s="464">
        <f>[1]pdc2019!$V1085</f>
        <v>0</v>
      </c>
      <c r="R1085" s="464">
        <f>[1]pdc2019!$AB1085</f>
        <v>0</v>
      </c>
      <c r="S1085" s="464">
        <f>[1]pdc2019!$AE1085</f>
        <v>0</v>
      </c>
      <c r="T1085" s="507">
        <f t="shared" si="92"/>
        <v>0</v>
      </c>
      <c r="U1085" s="505" t="str">
        <f t="shared" si="93"/>
        <v/>
      </c>
      <c r="V1085" s="507">
        <f t="shared" si="96"/>
        <v>0</v>
      </c>
      <c r="W1085" s="505" t="str">
        <f t="shared" si="97"/>
        <v/>
      </c>
      <c r="X1085" s="507">
        <f t="shared" si="94"/>
        <v>0</v>
      </c>
      <c r="Y1085" s="505" t="str">
        <f t="shared" si="95"/>
        <v/>
      </c>
      <c r="AA1085" s="508"/>
      <c r="AB1085" s="508"/>
      <c r="AC1085" s="508"/>
      <c r="AD1085" s="508"/>
      <c r="AE1085" s="508"/>
      <c r="AF1085" s="508"/>
      <c r="AG1085" s="508"/>
      <c r="AH1085" s="508"/>
      <c r="AI1085" s="508"/>
      <c r="AJ1085" s="508"/>
      <c r="AK1085" s="508"/>
    </row>
    <row r="1086" spans="1:37" ht="21">
      <c r="A1086" s="404" t="s">
        <v>7</v>
      </c>
      <c r="B1086" s="405" t="s">
        <v>4</v>
      </c>
      <c r="C1086" s="406" t="s">
        <v>3141</v>
      </c>
      <c r="D1086" s="406" t="s">
        <v>3140</v>
      </c>
      <c r="E1086" s="362" t="s">
        <v>9</v>
      </c>
      <c r="F1086" s="362" t="s">
        <v>8</v>
      </c>
      <c r="G1086" s="369"/>
      <c r="H1086" s="369"/>
      <c r="I1086" s="414"/>
      <c r="J1086" s="364"/>
      <c r="K1086" s="365"/>
      <c r="N1086" s="464">
        <f>[1]pdc2019!$N1086</f>
        <v>0</v>
      </c>
      <c r="O1086" s="464">
        <f>[1]pdc2019!$O1086</f>
        <v>0</v>
      </c>
      <c r="P1086" s="464">
        <f>[1]pdc2019!$P1086</f>
        <v>0</v>
      </c>
      <c r="Q1086" s="464">
        <f>[1]pdc2019!$V1086</f>
        <v>0</v>
      </c>
      <c r="R1086" s="464">
        <f>[1]pdc2019!$AB1086</f>
        <v>0</v>
      </c>
      <c r="S1086" s="464">
        <f>[1]pdc2019!$AE1086</f>
        <v>0</v>
      </c>
      <c r="T1086" s="507">
        <f t="shared" si="92"/>
        <v>0</v>
      </c>
      <c r="U1086" s="505" t="str">
        <f t="shared" si="93"/>
        <v/>
      </c>
      <c r="V1086" s="507">
        <f t="shared" si="96"/>
        <v>0</v>
      </c>
      <c r="W1086" s="505" t="str">
        <f t="shared" si="97"/>
        <v/>
      </c>
      <c r="X1086" s="507">
        <f t="shared" si="94"/>
        <v>0</v>
      </c>
      <c r="Y1086" s="505" t="str">
        <f t="shared" si="95"/>
        <v/>
      </c>
      <c r="AA1086" s="508"/>
      <c r="AB1086" s="508"/>
      <c r="AC1086" s="508"/>
      <c r="AD1086" s="508"/>
      <c r="AE1086" s="508"/>
      <c r="AF1086" s="508"/>
      <c r="AG1086" s="508"/>
      <c r="AH1086" s="508"/>
      <c r="AI1086" s="508"/>
      <c r="AJ1086" s="508"/>
      <c r="AK1086" s="508"/>
    </row>
    <row r="1087" spans="1:37" ht="21">
      <c r="A1087" s="381" t="s">
        <v>10</v>
      </c>
      <c r="B1087" s="412" t="s">
        <v>4</v>
      </c>
      <c r="C1087" s="413" t="s">
        <v>3141</v>
      </c>
      <c r="D1087" s="413" t="s">
        <v>3138</v>
      </c>
      <c r="E1087" s="366" t="s">
        <v>9</v>
      </c>
      <c r="F1087" s="366" t="s">
        <v>8</v>
      </c>
      <c r="G1087" s="363" t="s">
        <v>215</v>
      </c>
      <c r="H1087" s="363" t="s">
        <v>3520</v>
      </c>
      <c r="I1087" s="414" t="s">
        <v>3522</v>
      </c>
      <c r="J1087" s="364" t="s">
        <v>3520</v>
      </c>
      <c r="K1087" s="365" t="s">
        <v>3522</v>
      </c>
      <c r="L1087" s="398" t="s">
        <v>11</v>
      </c>
      <c r="N1087" s="464">
        <f>[1]pdc2019!$N1087</f>
        <v>0</v>
      </c>
      <c r="O1087" s="464">
        <f>[1]pdc2019!$O1087</f>
        <v>0</v>
      </c>
      <c r="P1087" s="464">
        <f>[1]pdc2019!$P1087</f>
        <v>0</v>
      </c>
      <c r="Q1087" s="464">
        <f>[1]pdc2019!$V1087</f>
        <v>0</v>
      </c>
      <c r="R1087" s="464">
        <f>[1]pdc2019!$AB1087</f>
        <v>0</v>
      </c>
      <c r="S1087" s="464">
        <f>[1]pdc2019!$AE1087</f>
        <v>0</v>
      </c>
      <c r="T1087" s="507">
        <f t="shared" si="92"/>
        <v>0</v>
      </c>
      <c r="U1087" s="505" t="str">
        <f t="shared" si="93"/>
        <v/>
      </c>
      <c r="V1087" s="507">
        <f t="shared" si="96"/>
        <v>0</v>
      </c>
      <c r="W1087" s="505" t="str">
        <f t="shared" si="97"/>
        <v/>
      </c>
      <c r="X1087" s="507">
        <f t="shared" si="94"/>
        <v>0</v>
      </c>
      <c r="Y1087" s="505" t="str">
        <f t="shared" si="95"/>
        <v/>
      </c>
      <c r="AA1087" s="508"/>
      <c r="AB1087" s="508"/>
      <c r="AC1087" s="508"/>
      <c r="AD1087" s="508"/>
      <c r="AE1087" s="508"/>
      <c r="AF1087" s="508"/>
      <c r="AG1087" s="508"/>
      <c r="AH1087" s="508"/>
      <c r="AI1087" s="508"/>
      <c r="AJ1087" s="508"/>
      <c r="AK1087" s="508"/>
    </row>
    <row r="1088" spans="1:37" ht="21">
      <c r="A1088" s="404" t="s">
        <v>12</v>
      </c>
      <c r="B1088" s="405" t="s">
        <v>4</v>
      </c>
      <c r="C1088" s="406" t="s">
        <v>3142</v>
      </c>
      <c r="D1088" s="406" t="s">
        <v>3140</v>
      </c>
      <c r="E1088" s="362" t="s">
        <v>14</v>
      </c>
      <c r="F1088" s="362" t="s">
        <v>13</v>
      </c>
      <c r="G1088" s="363"/>
      <c r="H1088" s="363"/>
      <c r="I1088" s="414"/>
      <c r="J1088" s="364"/>
      <c r="K1088" s="365"/>
      <c r="N1088" s="464">
        <f>[1]pdc2019!$N1088</f>
        <v>0</v>
      </c>
      <c r="O1088" s="464">
        <f>[1]pdc2019!$O1088</f>
        <v>0</v>
      </c>
      <c r="P1088" s="464">
        <f>[1]pdc2019!$P1088</f>
        <v>0</v>
      </c>
      <c r="Q1088" s="464">
        <f>[1]pdc2019!$V1088</f>
        <v>0</v>
      </c>
      <c r="R1088" s="464">
        <f>[1]pdc2019!$AB1088</f>
        <v>0</v>
      </c>
      <c r="S1088" s="464">
        <f>[1]pdc2019!$AE1088</f>
        <v>0</v>
      </c>
      <c r="T1088" s="507">
        <f t="shared" si="92"/>
        <v>0</v>
      </c>
      <c r="U1088" s="505" t="str">
        <f t="shared" si="93"/>
        <v/>
      </c>
      <c r="V1088" s="507">
        <f t="shared" si="96"/>
        <v>0</v>
      </c>
      <c r="W1088" s="505" t="str">
        <f t="shared" si="97"/>
        <v/>
      </c>
      <c r="X1088" s="507">
        <f t="shared" si="94"/>
        <v>0</v>
      </c>
      <c r="Y1088" s="505" t="str">
        <f t="shared" si="95"/>
        <v/>
      </c>
      <c r="AA1088" s="508"/>
      <c r="AB1088" s="508"/>
      <c r="AC1088" s="508"/>
      <c r="AD1088" s="508"/>
      <c r="AE1088" s="508"/>
      <c r="AF1088" s="508"/>
      <c r="AG1088" s="508"/>
      <c r="AH1088" s="508"/>
      <c r="AI1088" s="508"/>
      <c r="AJ1088" s="508"/>
      <c r="AK1088" s="508"/>
    </row>
    <row r="1089" spans="1:37" ht="21">
      <c r="A1089" s="381" t="s">
        <v>15</v>
      </c>
      <c r="B1089" s="412" t="s">
        <v>4</v>
      </c>
      <c r="C1089" s="413" t="s">
        <v>3142</v>
      </c>
      <c r="D1089" s="413" t="s">
        <v>3138</v>
      </c>
      <c r="E1089" s="366" t="s">
        <v>14</v>
      </c>
      <c r="F1089" s="366" t="s">
        <v>13</v>
      </c>
      <c r="G1089" s="363" t="s">
        <v>215</v>
      </c>
      <c r="H1089" s="363" t="s">
        <v>3520</v>
      </c>
      <c r="I1089" s="414" t="s">
        <v>3522</v>
      </c>
      <c r="J1089" s="364" t="s">
        <v>3520</v>
      </c>
      <c r="K1089" s="365" t="s">
        <v>3522</v>
      </c>
      <c r="L1089" s="398" t="s">
        <v>11</v>
      </c>
      <c r="N1089" s="464">
        <f>[1]pdc2019!$N1089</f>
        <v>0</v>
      </c>
      <c r="O1089" s="464">
        <f>[1]pdc2019!$O1089</f>
        <v>0</v>
      </c>
      <c r="P1089" s="464">
        <f>[1]pdc2019!$P1089</f>
        <v>0</v>
      </c>
      <c r="Q1089" s="464">
        <f>[1]pdc2019!$V1089</f>
        <v>0</v>
      </c>
      <c r="R1089" s="464">
        <f>[1]pdc2019!$AB1089</f>
        <v>0</v>
      </c>
      <c r="S1089" s="464">
        <f>[1]pdc2019!$AE1089</f>
        <v>0</v>
      </c>
      <c r="T1089" s="507">
        <f t="shared" si="92"/>
        <v>0</v>
      </c>
      <c r="U1089" s="505" t="str">
        <f t="shared" si="93"/>
        <v/>
      </c>
      <c r="V1089" s="507">
        <f t="shared" si="96"/>
        <v>0</v>
      </c>
      <c r="W1089" s="505" t="str">
        <f t="shared" si="97"/>
        <v/>
      </c>
      <c r="X1089" s="507">
        <f t="shared" si="94"/>
        <v>0</v>
      </c>
      <c r="Y1089" s="505" t="str">
        <f t="shared" si="95"/>
        <v/>
      </c>
      <c r="AA1089" s="508"/>
      <c r="AB1089" s="508"/>
      <c r="AC1089" s="508"/>
      <c r="AD1089" s="508"/>
      <c r="AE1089" s="508"/>
      <c r="AF1089" s="508"/>
      <c r="AG1089" s="508"/>
      <c r="AH1089" s="508"/>
      <c r="AI1089" s="508"/>
      <c r="AJ1089" s="508"/>
      <c r="AK1089" s="508"/>
    </row>
    <row r="1090" spans="1:37" ht="21">
      <c r="A1090" s="404" t="s">
        <v>16</v>
      </c>
      <c r="B1090" s="405" t="s">
        <v>4</v>
      </c>
      <c r="C1090" s="406" t="s">
        <v>3144</v>
      </c>
      <c r="D1090" s="406" t="s">
        <v>3140</v>
      </c>
      <c r="E1090" s="362" t="s">
        <v>18</v>
      </c>
      <c r="F1090" s="362" t="s">
        <v>17</v>
      </c>
      <c r="G1090" s="363"/>
      <c r="H1090" s="363"/>
      <c r="I1090" s="414"/>
      <c r="J1090" s="364"/>
      <c r="K1090" s="365"/>
      <c r="N1090" s="464">
        <f>[1]pdc2019!$N1090</f>
        <v>0</v>
      </c>
      <c r="O1090" s="464">
        <f>[1]pdc2019!$O1090</f>
        <v>0</v>
      </c>
      <c r="P1090" s="464">
        <f>[1]pdc2019!$P1090</f>
        <v>0</v>
      </c>
      <c r="Q1090" s="464">
        <f>[1]pdc2019!$V1090</f>
        <v>0</v>
      </c>
      <c r="R1090" s="464">
        <f>[1]pdc2019!$AB1090</f>
        <v>0</v>
      </c>
      <c r="S1090" s="464">
        <f>[1]pdc2019!$AE1090</f>
        <v>0</v>
      </c>
      <c r="T1090" s="507">
        <f t="shared" si="92"/>
        <v>0</v>
      </c>
      <c r="U1090" s="505" t="str">
        <f t="shared" si="93"/>
        <v/>
      </c>
      <c r="V1090" s="507">
        <f t="shared" si="96"/>
        <v>0</v>
      </c>
      <c r="W1090" s="505" t="str">
        <f t="shared" si="97"/>
        <v/>
      </c>
      <c r="X1090" s="507">
        <f t="shared" si="94"/>
        <v>0</v>
      </c>
      <c r="Y1090" s="505" t="str">
        <f t="shared" si="95"/>
        <v/>
      </c>
      <c r="AA1090" s="508"/>
      <c r="AB1090" s="508"/>
      <c r="AC1090" s="508"/>
      <c r="AD1090" s="508"/>
      <c r="AE1090" s="508"/>
      <c r="AF1090" s="508"/>
      <c r="AG1090" s="508"/>
      <c r="AH1090" s="508"/>
      <c r="AI1090" s="508"/>
      <c r="AJ1090" s="508"/>
      <c r="AK1090" s="508"/>
    </row>
    <row r="1091" spans="1:37" ht="21">
      <c r="A1091" s="381" t="s">
        <v>19</v>
      </c>
      <c r="B1091" s="412" t="s">
        <v>4</v>
      </c>
      <c r="C1091" s="413" t="s">
        <v>3144</v>
      </c>
      <c r="D1091" s="413" t="s">
        <v>3138</v>
      </c>
      <c r="E1091" s="366" t="s">
        <v>20</v>
      </c>
      <c r="F1091" s="366" t="s">
        <v>17</v>
      </c>
      <c r="G1091" s="363" t="s">
        <v>205</v>
      </c>
      <c r="H1091" s="363" t="s">
        <v>3660</v>
      </c>
      <c r="I1091" s="414" t="s">
        <v>3661</v>
      </c>
      <c r="J1091" s="364" t="s">
        <v>3517</v>
      </c>
      <c r="K1091" s="365" t="s">
        <v>3519</v>
      </c>
      <c r="L1091" s="398" t="s">
        <v>11</v>
      </c>
      <c r="N1091" s="464">
        <f>[1]pdc2019!$N1091</f>
        <v>23307135.649999999</v>
      </c>
      <c r="O1091" s="464">
        <f>[1]pdc2019!$O1091</f>
        <v>24600000</v>
      </c>
      <c r="P1091" s="464">
        <f>[1]pdc2019!$P1091</f>
        <v>23307135.653333332</v>
      </c>
      <c r="Q1091" s="464">
        <f>[1]pdc2019!$V1091</f>
        <v>23307135.649999999</v>
      </c>
      <c r="R1091" s="464">
        <f>[1]pdc2019!$AB1091</f>
        <v>23307135.649999999</v>
      </c>
      <c r="S1091" s="464">
        <f>[1]pdc2019!$AE1091</f>
        <v>23307135.649999999</v>
      </c>
      <c r="T1091" s="507">
        <f t="shared" si="92"/>
        <v>0</v>
      </c>
      <c r="U1091" s="505">
        <f t="shared" si="93"/>
        <v>0</v>
      </c>
      <c r="V1091" s="507">
        <f t="shared" si="96"/>
        <v>-1292864.3500000015</v>
      </c>
      <c r="W1091" s="505">
        <f t="shared" si="97"/>
        <v>-5.255546138211388E-2</v>
      </c>
      <c r="X1091" s="507">
        <f t="shared" si="94"/>
        <v>-3.3333338797092438E-3</v>
      </c>
      <c r="Y1091" s="505">
        <f t="shared" si="95"/>
        <v>-1.4301774054472961E-10</v>
      </c>
      <c r="AA1091" s="508"/>
      <c r="AB1091" s="508"/>
      <c r="AC1091" s="508"/>
      <c r="AD1091" s="508"/>
      <c r="AE1091" s="508"/>
      <c r="AF1091" s="508"/>
      <c r="AG1091" s="508"/>
      <c r="AH1091" s="508"/>
      <c r="AI1091" s="508"/>
      <c r="AJ1091" s="508"/>
      <c r="AK1091" s="508"/>
    </row>
    <row r="1092" spans="1:37" ht="42">
      <c r="A1092" s="381" t="s">
        <v>3662</v>
      </c>
      <c r="B1092" s="412" t="s">
        <v>4</v>
      </c>
      <c r="C1092" s="413" t="s">
        <v>3144</v>
      </c>
      <c r="D1092" s="413" t="s">
        <v>3148</v>
      </c>
      <c r="E1092" s="366" t="s">
        <v>3663</v>
      </c>
      <c r="F1092" s="366" t="s">
        <v>3664</v>
      </c>
      <c r="G1092" s="453" t="s">
        <v>209</v>
      </c>
      <c r="H1092" s="453" t="s">
        <v>3665</v>
      </c>
      <c r="I1092" s="414" t="s">
        <v>3666</v>
      </c>
      <c r="J1092" s="364" t="s">
        <v>3517</v>
      </c>
      <c r="K1092" s="365" t="s">
        <v>3519</v>
      </c>
      <c r="L1092" s="398" t="s">
        <v>11</v>
      </c>
      <c r="N1092" s="464">
        <f>[1]pdc2019!$N1092</f>
        <v>26786.69</v>
      </c>
      <c r="O1092" s="464">
        <f>[1]pdc2019!$O1092</f>
        <v>32000</v>
      </c>
      <c r="P1092" s="464">
        <f>[1]pdc2019!$P1092</f>
        <v>26786.693333333333</v>
      </c>
      <c r="Q1092" s="464">
        <f>[1]pdc2019!$V1092</f>
        <v>26786.69</v>
      </c>
      <c r="R1092" s="464">
        <f>[1]pdc2019!$AB1092</f>
        <v>26786.69</v>
      </c>
      <c r="S1092" s="464">
        <f>[1]pdc2019!$AE1092</f>
        <v>26786.69</v>
      </c>
      <c r="T1092" s="507">
        <f t="shared" si="92"/>
        <v>0</v>
      </c>
      <c r="U1092" s="505">
        <f t="shared" si="93"/>
        <v>0</v>
      </c>
      <c r="V1092" s="507">
        <f t="shared" si="96"/>
        <v>-5213.3100000000013</v>
      </c>
      <c r="W1092" s="505">
        <f t="shared" si="97"/>
        <v>-0.16291593750000005</v>
      </c>
      <c r="X1092" s="507">
        <f t="shared" si="94"/>
        <v>-3.3333333340124227E-3</v>
      </c>
      <c r="Y1092" s="505">
        <f t="shared" si="95"/>
        <v>-1.2443989605332982E-7</v>
      </c>
      <c r="AA1092" s="508"/>
      <c r="AB1092" s="508"/>
      <c r="AC1092" s="508"/>
      <c r="AD1092" s="508"/>
      <c r="AE1092" s="508"/>
      <c r="AF1092" s="508"/>
      <c r="AG1092" s="508"/>
      <c r="AH1092" s="508"/>
      <c r="AI1092" s="508"/>
      <c r="AJ1092" s="508"/>
      <c r="AK1092" s="508"/>
    </row>
    <row r="1093" spans="1:37" ht="42">
      <c r="A1093" s="381" t="s">
        <v>3667</v>
      </c>
      <c r="B1093" s="412" t="s">
        <v>4</v>
      </c>
      <c r="C1093" s="413" t="s">
        <v>3144</v>
      </c>
      <c r="D1093" s="413" t="s">
        <v>2607</v>
      </c>
      <c r="E1093" s="366" t="s">
        <v>3668</v>
      </c>
      <c r="F1093" s="366" t="s">
        <v>3669</v>
      </c>
      <c r="G1093" s="453" t="s">
        <v>211</v>
      </c>
      <c r="H1093" s="453" t="s">
        <v>3670</v>
      </c>
      <c r="I1093" s="414" t="s">
        <v>3671</v>
      </c>
      <c r="J1093" s="364" t="s">
        <v>3517</v>
      </c>
      <c r="K1093" s="365" t="s">
        <v>3519</v>
      </c>
      <c r="L1093" s="398" t="s">
        <v>11</v>
      </c>
      <c r="N1093" s="464">
        <f>[1]pdc2019!$N1093</f>
        <v>0</v>
      </c>
      <c r="O1093" s="464">
        <f>[1]pdc2019!$O1093</f>
        <v>1000</v>
      </c>
      <c r="P1093" s="464">
        <f>[1]pdc2019!$P1093</f>
        <v>0</v>
      </c>
      <c r="Q1093" s="464">
        <f>[1]pdc2019!$V1093</f>
        <v>0</v>
      </c>
      <c r="R1093" s="464">
        <f>[1]pdc2019!$AB1093</f>
        <v>0</v>
      </c>
      <c r="S1093" s="464">
        <f>[1]pdc2019!$AE1093</f>
        <v>0</v>
      </c>
      <c r="T1093" s="507">
        <f t="shared" si="92"/>
        <v>0</v>
      </c>
      <c r="U1093" s="505" t="str">
        <f t="shared" si="93"/>
        <v/>
      </c>
      <c r="V1093" s="507">
        <f t="shared" si="96"/>
        <v>-1000</v>
      </c>
      <c r="W1093" s="505">
        <f t="shared" si="97"/>
        <v>-1</v>
      </c>
      <c r="X1093" s="507">
        <f t="shared" si="94"/>
        <v>0</v>
      </c>
      <c r="Y1093" s="505" t="str">
        <f t="shared" si="95"/>
        <v/>
      </c>
      <c r="AA1093" s="508"/>
      <c r="AB1093" s="508"/>
      <c r="AC1093" s="508"/>
      <c r="AD1093" s="508"/>
      <c r="AE1093" s="508"/>
      <c r="AF1093" s="508"/>
      <c r="AG1093" s="508"/>
      <c r="AH1093" s="508"/>
      <c r="AI1093" s="508"/>
      <c r="AJ1093" s="508"/>
      <c r="AK1093" s="508"/>
    </row>
    <row r="1094" spans="1:37" ht="31.5">
      <c r="A1094" s="381" t="s">
        <v>3672</v>
      </c>
      <c r="B1094" s="412" t="s">
        <v>4</v>
      </c>
      <c r="C1094" s="413" t="s">
        <v>3144</v>
      </c>
      <c r="D1094" s="413" t="s">
        <v>1390</v>
      </c>
      <c r="E1094" s="366" t="s">
        <v>3673</v>
      </c>
      <c r="F1094" s="366" t="s">
        <v>3674</v>
      </c>
      <c r="G1094" s="453" t="s">
        <v>404</v>
      </c>
      <c r="H1094" s="453" t="s">
        <v>3675</v>
      </c>
      <c r="I1094" s="414" t="s">
        <v>3098</v>
      </c>
      <c r="J1094" s="364" t="s">
        <v>3517</v>
      </c>
      <c r="K1094" s="365" t="s">
        <v>3519</v>
      </c>
      <c r="L1094" s="398" t="s">
        <v>11</v>
      </c>
      <c r="N1094" s="464">
        <f>[1]pdc2019!$N1094</f>
        <v>3366749.88</v>
      </c>
      <c r="O1094" s="464">
        <f>[1]pdc2019!$O1094</f>
        <v>1650000</v>
      </c>
      <c r="P1094" s="464">
        <f>[1]pdc2019!$P1094</f>
        <v>3366749.8800000004</v>
      </c>
      <c r="Q1094" s="464">
        <f>[1]pdc2019!$V1094</f>
        <v>3366749.88</v>
      </c>
      <c r="R1094" s="464">
        <f>[1]pdc2019!$AB1094</f>
        <v>3366749.88</v>
      </c>
      <c r="S1094" s="464">
        <f>[1]pdc2019!$AE1094</f>
        <v>3366749.88</v>
      </c>
      <c r="T1094" s="507">
        <f t="shared" si="92"/>
        <v>0</v>
      </c>
      <c r="U1094" s="505">
        <f t="shared" si="93"/>
        <v>0</v>
      </c>
      <c r="V1094" s="507">
        <f t="shared" si="96"/>
        <v>1716749.88</v>
      </c>
      <c r="W1094" s="505">
        <f t="shared" si="97"/>
        <v>1.0404544727272727</v>
      </c>
      <c r="X1094" s="507">
        <f t="shared" si="94"/>
        <v>-4.6566128730773926E-10</v>
      </c>
      <c r="Y1094" s="505">
        <f t="shared" si="95"/>
        <v>-1.3831181522392723E-16</v>
      </c>
      <c r="AA1094" s="508"/>
      <c r="AB1094" s="508"/>
      <c r="AC1094" s="508"/>
      <c r="AD1094" s="508"/>
      <c r="AE1094" s="508"/>
      <c r="AF1094" s="508"/>
      <c r="AG1094" s="508"/>
      <c r="AH1094" s="508"/>
      <c r="AI1094" s="508"/>
      <c r="AJ1094" s="508"/>
      <c r="AK1094" s="508"/>
    </row>
    <row r="1095" spans="1:37" ht="21">
      <c r="A1095" s="381" t="s">
        <v>4294</v>
      </c>
      <c r="B1095" s="412" t="s">
        <v>4</v>
      </c>
      <c r="C1095" s="413" t="s">
        <v>3144</v>
      </c>
      <c r="D1095" s="413" t="s">
        <v>1391</v>
      </c>
      <c r="E1095" s="366" t="s">
        <v>4295</v>
      </c>
      <c r="F1095" s="366" t="s">
        <v>4296</v>
      </c>
      <c r="G1095" s="453" t="s">
        <v>404</v>
      </c>
      <c r="H1095" s="453" t="s">
        <v>3675</v>
      </c>
      <c r="I1095" s="414" t="s">
        <v>3098</v>
      </c>
      <c r="J1095" s="364" t="s">
        <v>3517</v>
      </c>
      <c r="K1095" s="365" t="s">
        <v>3519</v>
      </c>
      <c r="L1095" s="455" t="s">
        <v>11</v>
      </c>
      <c r="N1095" s="464">
        <f>[1]pdc2019!$N1095</f>
        <v>0</v>
      </c>
      <c r="O1095" s="464">
        <f>[1]pdc2019!$O1095</f>
        <v>0</v>
      </c>
      <c r="P1095" s="464">
        <f>[1]pdc2019!$P1095</f>
        <v>0</v>
      </c>
      <c r="Q1095" s="464">
        <f>[1]pdc2019!$V1095</f>
        <v>0</v>
      </c>
      <c r="R1095" s="464">
        <f>[1]pdc2019!$AB1095</f>
        <v>0</v>
      </c>
      <c r="S1095" s="464">
        <f>[1]pdc2019!$AE1095</f>
        <v>0</v>
      </c>
      <c r="T1095" s="507">
        <f t="shared" si="92"/>
        <v>0</v>
      </c>
      <c r="U1095" s="505" t="str">
        <f t="shared" si="93"/>
        <v/>
      </c>
      <c r="V1095" s="507">
        <f t="shared" si="96"/>
        <v>0</v>
      </c>
      <c r="W1095" s="505" t="str">
        <f t="shared" si="97"/>
        <v/>
      </c>
      <c r="X1095" s="507">
        <f t="shared" si="94"/>
        <v>0</v>
      </c>
      <c r="Y1095" s="505" t="str">
        <f t="shared" si="95"/>
        <v/>
      </c>
      <c r="AA1095" s="508"/>
      <c r="AB1095" s="508"/>
      <c r="AC1095" s="508"/>
      <c r="AD1095" s="508"/>
      <c r="AE1095" s="508"/>
      <c r="AF1095" s="508"/>
      <c r="AG1095" s="508"/>
      <c r="AH1095" s="508"/>
      <c r="AI1095" s="508"/>
      <c r="AJ1095" s="508"/>
      <c r="AK1095" s="508"/>
    </row>
    <row r="1096" spans="1:37" ht="31.5">
      <c r="A1096" s="381" t="s">
        <v>4297</v>
      </c>
      <c r="B1096" s="412" t="s">
        <v>4</v>
      </c>
      <c r="C1096" s="413" t="s">
        <v>3144</v>
      </c>
      <c r="D1096" s="413" t="s">
        <v>2269</v>
      </c>
      <c r="E1096" s="366" t="s">
        <v>4298</v>
      </c>
      <c r="F1096" s="366" t="s">
        <v>4299</v>
      </c>
      <c r="G1096" s="453" t="s">
        <v>404</v>
      </c>
      <c r="H1096" s="453" t="s">
        <v>3675</v>
      </c>
      <c r="I1096" s="414" t="s">
        <v>3098</v>
      </c>
      <c r="J1096" s="364" t="s">
        <v>3517</v>
      </c>
      <c r="K1096" s="365" t="s">
        <v>3519</v>
      </c>
      <c r="L1096" s="455" t="s">
        <v>11</v>
      </c>
      <c r="N1096" s="464">
        <f>[1]pdc2019!$N1096</f>
        <v>0</v>
      </c>
      <c r="O1096" s="464">
        <f>[1]pdc2019!$O1096</f>
        <v>0</v>
      </c>
      <c r="P1096" s="464">
        <f>[1]pdc2019!$P1096</f>
        <v>0</v>
      </c>
      <c r="Q1096" s="464">
        <f>[1]pdc2019!$V1096</f>
        <v>0</v>
      </c>
      <c r="R1096" s="464">
        <f>[1]pdc2019!$AB1096</f>
        <v>0</v>
      </c>
      <c r="S1096" s="464">
        <f>[1]pdc2019!$AE1096</f>
        <v>0</v>
      </c>
      <c r="T1096" s="507">
        <f t="shared" si="92"/>
        <v>0</v>
      </c>
      <c r="U1096" s="505" t="str">
        <f t="shared" si="93"/>
        <v/>
      </c>
      <c r="V1096" s="507">
        <f t="shared" si="96"/>
        <v>0</v>
      </c>
      <c r="W1096" s="505" t="str">
        <f t="shared" si="97"/>
        <v/>
      </c>
      <c r="X1096" s="507">
        <f t="shared" si="94"/>
        <v>0</v>
      </c>
      <c r="Y1096" s="505" t="str">
        <f t="shared" si="95"/>
        <v/>
      </c>
      <c r="AA1096" s="508"/>
      <c r="AB1096" s="508"/>
      <c r="AC1096" s="508"/>
      <c r="AD1096" s="508"/>
      <c r="AE1096" s="508"/>
      <c r="AF1096" s="508"/>
      <c r="AG1096" s="508"/>
      <c r="AH1096" s="508"/>
      <c r="AI1096" s="508"/>
      <c r="AJ1096" s="508"/>
      <c r="AK1096" s="508"/>
    </row>
    <row r="1097" spans="1:37" ht="31.5">
      <c r="A1097" s="381" t="s">
        <v>4300</v>
      </c>
      <c r="B1097" s="412" t="s">
        <v>4</v>
      </c>
      <c r="C1097" s="413" t="s">
        <v>3144</v>
      </c>
      <c r="D1097" s="413" t="s">
        <v>1679</v>
      </c>
      <c r="E1097" s="366" t="s">
        <v>5496</v>
      </c>
      <c r="F1097" s="366" t="s">
        <v>5497</v>
      </c>
      <c r="G1097" s="453" t="s">
        <v>213</v>
      </c>
      <c r="H1097" s="453" t="s">
        <v>3101</v>
      </c>
      <c r="I1097" s="414" t="s">
        <v>3102</v>
      </c>
      <c r="J1097" s="364" t="s">
        <v>3517</v>
      </c>
      <c r="K1097" s="365" t="s">
        <v>3519</v>
      </c>
      <c r="L1097" s="455" t="s">
        <v>11</v>
      </c>
      <c r="N1097" s="464">
        <f>[1]pdc2019!$N1097</f>
        <v>17259.34</v>
      </c>
      <c r="O1097" s="464">
        <f>[1]pdc2019!$O1097</f>
        <v>9000</v>
      </c>
      <c r="P1097" s="464">
        <f>[1]pdc2019!$P1097</f>
        <v>17259.346666666668</v>
      </c>
      <c r="Q1097" s="464">
        <f>[1]pdc2019!$V1097</f>
        <v>17259.34</v>
      </c>
      <c r="R1097" s="464">
        <f>[1]pdc2019!$AB1097</f>
        <v>17259.34</v>
      </c>
      <c r="S1097" s="464">
        <f>[1]pdc2019!$AE1097</f>
        <v>17259.34</v>
      </c>
      <c r="T1097" s="507">
        <f t="shared" si="92"/>
        <v>0</v>
      </c>
      <c r="U1097" s="505">
        <f t="shared" si="93"/>
        <v>0</v>
      </c>
      <c r="V1097" s="507">
        <f t="shared" si="96"/>
        <v>8259.34</v>
      </c>
      <c r="W1097" s="505">
        <f t="shared" si="97"/>
        <v>0.91770444444444443</v>
      </c>
      <c r="X1097" s="507">
        <f t="shared" si="94"/>
        <v>-6.6666666680248454E-3</v>
      </c>
      <c r="Y1097" s="505">
        <f t="shared" si="95"/>
        <v>-3.8626413831181199E-7</v>
      </c>
      <c r="AA1097" s="508"/>
      <c r="AB1097" s="508"/>
      <c r="AC1097" s="508"/>
      <c r="AD1097" s="508"/>
      <c r="AE1097" s="508"/>
      <c r="AF1097" s="508"/>
      <c r="AG1097" s="508"/>
      <c r="AH1097" s="508"/>
      <c r="AI1097" s="508"/>
      <c r="AJ1097" s="508"/>
      <c r="AK1097" s="508"/>
    </row>
    <row r="1098" spans="1:37" ht="42">
      <c r="A1098" s="404" t="s">
        <v>4548</v>
      </c>
      <c r="B1098" s="405" t="s">
        <v>4</v>
      </c>
      <c r="C1098" s="406" t="s">
        <v>2727</v>
      </c>
      <c r="D1098" s="406" t="s">
        <v>3140</v>
      </c>
      <c r="E1098" s="362" t="s">
        <v>4545</v>
      </c>
      <c r="F1098" s="362" t="s">
        <v>5943</v>
      </c>
      <c r="G1098" s="456"/>
      <c r="H1098" s="456"/>
      <c r="I1098" s="434"/>
      <c r="J1098" s="443"/>
      <c r="K1098" s="444"/>
      <c r="L1098" s="457"/>
      <c r="M1098" s="445"/>
      <c r="N1098" s="464">
        <f>[1]pdc2019!$N1098</f>
        <v>0</v>
      </c>
      <c r="O1098" s="464">
        <f>[1]pdc2019!$O1098</f>
        <v>0</v>
      </c>
      <c r="P1098" s="464">
        <f>[1]pdc2019!$P1098</f>
        <v>0</v>
      </c>
      <c r="Q1098" s="464">
        <f>[1]pdc2019!$V1098</f>
        <v>0</v>
      </c>
      <c r="R1098" s="464">
        <f>[1]pdc2019!$AB1098</f>
        <v>0</v>
      </c>
      <c r="S1098" s="464">
        <f>[1]pdc2019!$AE1098</f>
        <v>0</v>
      </c>
      <c r="T1098" s="507">
        <f t="shared" si="92"/>
        <v>0</v>
      </c>
      <c r="U1098" s="505" t="str">
        <f t="shared" si="93"/>
        <v/>
      </c>
      <c r="V1098" s="507">
        <f t="shared" si="96"/>
        <v>0</v>
      </c>
      <c r="W1098" s="505" t="str">
        <f t="shared" si="97"/>
        <v/>
      </c>
      <c r="X1098" s="507">
        <f t="shared" si="94"/>
        <v>0</v>
      </c>
      <c r="Y1098" s="505" t="str">
        <f t="shared" si="95"/>
        <v/>
      </c>
      <c r="AA1098" s="508"/>
      <c r="AB1098" s="508"/>
      <c r="AC1098" s="508"/>
      <c r="AD1098" s="508"/>
      <c r="AE1098" s="508"/>
      <c r="AF1098" s="508"/>
      <c r="AG1098" s="508"/>
      <c r="AH1098" s="508"/>
      <c r="AI1098" s="508"/>
      <c r="AJ1098" s="508"/>
      <c r="AK1098" s="508"/>
    </row>
    <row r="1099" spans="1:37" ht="21">
      <c r="A1099" s="381" t="s">
        <v>4549</v>
      </c>
      <c r="B1099" s="412" t="s">
        <v>4</v>
      </c>
      <c r="C1099" s="413" t="s">
        <v>2727</v>
      </c>
      <c r="D1099" s="413" t="s">
        <v>3138</v>
      </c>
      <c r="E1099" s="366" t="s">
        <v>4546</v>
      </c>
      <c r="F1099" s="366" t="s">
        <v>5944</v>
      </c>
      <c r="G1099" s="453" t="s">
        <v>205</v>
      </c>
      <c r="H1099" s="453" t="s">
        <v>3660</v>
      </c>
      <c r="I1099" s="414" t="s">
        <v>3661</v>
      </c>
      <c r="J1099" s="364" t="s">
        <v>3517</v>
      </c>
      <c r="K1099" s="365" t="s">
        <v>3519</v>
      </c>
      <c r="L1099" s="455" t="s">
        <v>11</v>
      </c>
      <c r="N1099" s="464">
        <f>[1]pdc2019!$N1099</f>
        <v>419874.65</v>
      </c>
      <c r="O1099" s="464">
        <f>[1]pdc2019!$O1099</f>
        <v>450000</v>
      </c>
      <c r="P1099" s="464">
        <f>[1]pdc2019!$P1099</f>
        <v>419874.65333333332</v>
      </c>
      <c r="Q1099" s="464">
        <f>[1]pdc2019!$V1099</f>
        <v>419874.65</v>
      </c>
      <c r="R1099" s="464">
        <f>[1]pdc2019!$AB1099</f>
        <v>419874.65</v>
      </c>
      <c r="S1099" s="464">
        <f>[1]pdc2019!$AE1099</f>
        <v>419874.65</v>
      </c>
      <c r="T1099" s="507">
        <f t="shared" si="92"/>
        <v>0</v>
      </c>
      <c r="U1099" s="505">
        <f t="shared" si="93"/>
        <v>0</v>
      </c>
      <c r="V1099" s="507">
        <f t="shared" si="96"/>
        <v>-30125.349999999977</v>
      </c>
      <c r="W1099" s="505">
        <f t="shared" si="97"/>
        <v>-6.694522222222217E-2</v>
      </c>
      <c r="X1099" s="507">
        <f t="shared" si="94"/>
        <v>-3.3333332976326346E-3</v>
      </c>
      <c r="Y1099" s="505">
        <f t="shared" si="95"/>
        <v>-7.9388771652913804E-9</v>
      </c>
      <c r="AA1099" s="508"/>
      <c r="AB1099" s="508"/>
      <c r="AC1099" s="508"/>
      <c r="AD1099" s="508"/>
      <c r="AE1099" s="508"/>
      <c r="AF1099" s="508"/>
      <c r="AG1099" s="508"/>
      <c r="AH1099" s="508"/>
      <c r="AI1099" s="508"/>
      <c r="AJ1099" s="508"/>
      <c r="AK1099" s="508"/>
    </row>
    <row r="1100" spans="1:37" ht="31.5">
      <c r="A1100" s="381" t="s">
        <v>4550</v>
      </c>
      <c r="B1100" s="412" t="s">
        <v>4</v>
      </c>
      <c r="C1100" s="413" t="s">
        <v>2727</v>
      </c>
      <c r="D1100" s="413" t="s">
        <v>3148</v>
      </c>
      <c r="E1100" s="366" t="s">
        <v>4547</v>
      </c>
      <c r="F1100" s="366" t="s">
        <v>5945</v>
      </c>
      <c r="G1100" s="453" t="s">
        <v>213</v>
      </c>
      <c r="H1100" s="453" t="s">
        <v>3101</v>
      </c>
      <c r="I1100" s="414" t="s">
        <v>3102</v>
      </c>
      <c r="J1100" s="364" t="s">
        <v>3517</v>
      </c>
      <c r="K1100" s="365" t="s">
        <v>3519</v>
      </c>
      <c r="L1100" s="455" t="s">
        <v>11</v>
      </c>
      <c r="N1100" s="464">
        <f>[1]pdc2019!$N1100</f>
        <v>33330.589999999997</v>
      </c>
      <c r="O1100" s="464">
        <f>[1]pdc2019!$O1100</f>
        <v>1000</v>
      </c>
      <c r="P1100" s="464">
        <f>[1]pdc2019!$P1100</f>
        <v>33330.586666666662</v>
      </c>
      <c r="Q1100" s="464">
        <f>[1]pdc2019!$V1100</f>
        <v>33330.589999999997</v>
      </c>
      <c r="R1100" s="464">
        <f>[1]pdc2019!$AB1100</f>
        <v>33330.589999999997</v>
      </c>
      <c r="S1100" s="464">
        <f>[1]pdc2019!$AE1100</f>
        <v>33330.589999999997</v>
      </c>
      <c r="T1100" s="507">
        <f t="shared" si="92"/>
        <v>0</v>
      </c>
      <c r="U1100" s="505">
        <f t="shared" si="93"/>
        <v>0</v>
      </c>
      <c r="V1100" s="507">
        <f t="shared" si="96"/>
        <v>32330.589999999997</v>
      </c>
      <c r="W1100" s="505">
        <f t="shared" si="97"/>
        <v>32.330589999999994</v>
      </c>
      <c r="X1100" s="507">
        <f t="shared" si="94"/>
        <v>3.3333333340124227E-3</v>
      </c>
      <c r="Y1100" s="505">
        <f t="shared" si="95"/>
        <v>1.0000824069940633E-7</v>
      </c>
      <c r="AA1100" s="508"/>
      <c r="AB1100" s="508"/>
      <c r="AC1100" s="508"/>
      <c r="AD1100" s="508"/>
      <c r="AE1100" s="508"/>
      <c r="AF1100" s="508"/>
      <c r="AG1100" s="508"/>
      <c r="AH1100" s="508"/>
      <c r="AI1100" s="508"/>
      <c r="AJ1100" s="508"/>
      <c r="AK1100" s="508"/>
    </row>
    <row r="1101" spans="1:37" ht="31.5">
      <c r="A1101" s="381" t="s">
        <v>4367</v>
      </c>
      <c r="B1101" s="405" t="s">
        <v>4</v>
      </c>
      <c r="C1101" s="406" t="s">
        <v>2531</v>
      </c>
      <c r="D1101" s="406" t="s">
        <v>3140</v>
      </c>
      <c r="E1101" s="362" t="s">
        <v>4368</v>
      </c>
      <c r="F1101" s="362" t="s">
        <v>4369</v>
      </c>
      <c r="G1101" s="456"/>
      <c r="H1101" s="456"/>
      <c r="I1101" s="434"/>
      <c r="J1101" s="443"/>
      <c r="K1101" s="444"/>
      <c r="L1101" s="457"/>
      <c r="M1101" s="445"/>
      <c r="N1101" s="464">
        <f>[1]pdc2019!$N1101</f>
        <v>0</v>
      </c>
      <c r="O1101" s="464">
        <f>[1]pdc2019!$O1101</f>
        <v>0</v>
      </c>
      <c r="P1101" s="464">
        <f>[1]pdc2019!$P1101</f>
        <v>0</v>
      </c>
      <c r="Q1101" s="464">
        <f>[1]pdc2019!$V1101</f>
        <v>0</v>
      </c>
      <c r="R1101" s="464">
        <f>[1]pdc2019!$AB1101</f>
        <v>0</v>
      </c>
      <c r="S1101" s="464">
        <f>[1]pdc2019!$AE1101</f>
        <v>0</v>
      </c>
      <c r="T1101" s="507">
        <f t="shared" si="92"/>
        <v>0</v>
      </c>
      <c r="U1101" s="505" t="str">
        <f t="shared" si="93"/>
        <v/>
      </c>
      <c r="V1101" s="507">
        <f t="shared" si="96"/>
        <v>0</v>
      </c>
      <c r="W1101" s="505" t="str">
        <f t="shared" si="97"/>
        <v/>
      </c>
      <c r="X1101" s="507">
        <f t="shared" si="94"/>
        <v>0</v>
      </c>
      <c r="Y1101" s="505" t="str">
        <f t="shared" si="95"/>
        <v/>
      </c>
    </row>
    <row r="1102" spans="1:37" ht="31.5">
      <c r="A1102" s="381" t="s">
        <v>4370</v>
      </c>
      <c r="B1102" s="412" t="s">
        <v>4</v>
      </c>
      <c r="C1102" s="413" t="s">
        <v>2531</v>
      </c>
      <c r="D1102" s="413" t="s">
        <v>3138</v>
      </c>
      <c r="E1102" s="366" t="s">
        <v>4368</v>
      </c>
      <c r="F1102" s="366" t="s">
        <v>4369</v>
      </c>
      <c r="G1102" s="453" t="s">
        <v>205</v>
      </c>
      <c r="H1102" s="453" t="s">
        <v>3660</v>
      </c>
      <c r="I1102" s="414" t="s">
        <v>3661</v>
      </c>
      <c r="J1102" s="364" t="s">
        <v>3517</v>
      </c>
      <c r="K1102" s="365" t="s">
        <v>3519</v>
      </c>
      <c r="L1102" s="455" t="s">
        <v>11</v>
      </c>
      <c r="N1102" s="464">
        <f>[1]pdc2019!$N1102</f>
        <v>0</v>
      </c>
      <c r="O1102" s="464">
        <f>[1]pdc2019!$O1102</f>
        <v>0</v>
      </c>
      <c r="P1102" s="464">
        <f>[1]pdc2019!$P1102</f>
        <v>0</v>
      </c>
      <c r="Q1102" s="464">
        <f>[1]pdc2019!$V1102</f>
        <v>0</v>
      </c>
      <c r="R1102" s="464">
        <f>[1]pdc2019!$AB1102</f>
        <v>0</v>
      </c>
      <c r="S1102" s="464">
        <f>[1]pdc2019!$AE1102</f>
        <v>0</v>
      </c>
      <c r="T1102" s="507">
        <f t="shared" si="92"/>
        <v>0</v>
      </c>
      <c r="U1102" s="505" t="str">
        <f t="shared" si="93"/>
        <v/>
      </c>
      <c r="V1102" s="507">
        <f t="shared" si="96"/>
        <v>0</v>
      </c>
      <c r="W1102" s="505" t="str">
        <f t="shared" si="97"/>
        <v/>
      </c>
      <c r="X1102" s="507">
        <f t="shared" si="94"/>
        <v>0</v>
      </c>
      <c r="Y1102" s="505" t="str">
        <f t="shared" si="95"/>
        <v/>
      </c>
    </row>
    <row r="1103" spans="1:37" ht="31.5">
      <c r="A1103" s="404" t="s">
        <v>21</v>
      </c>
      <c r="B1103" s="405" t="s">
        <v>4</v>
      </c>
      <c r="C1103" s="406" t="s">
        <v>3145</v>
      </c>
      <c r="D1103" s="406" t="s">
        <v>3140</v>
      </c>
      <c r="E1103" s="362" t="s">
        <v>518</v>
      </c>
      <c r="F1103" s="362" t="s">
        <v>517</v>
      </c>
      <c r="G1103" s="363"/>
      <c r="H1103" s="363"/>
      <c r="I1103" s="414"/>
      <c r="J1103" s="364"/>
      <c r="K1103" s="365"/>
      <c r="N1103" s="464">
        <f>[1]pdc2019!$N1103</f>
        <v>0</v>
      </c>
      <c r="O1103" s="464">
        <f>[1]pdc2019!$O1103</f>
        <v>0</v>
      </c>
      <c r="P1103" s="464">
        <f>[1]pdc2019!$P1103</f>
        <v>0</v>
      </c>
      <c r="Q1103" s="464">
        <f>[1]pdc2019!$V1103</f>
        <v>0</v>
      </c>
      <c r="R1103" s="464">
        <f>[1]pdc2019!$AB1103</f>
        <v>0</v>
      </c>
      <c r="S1103" s="464">
        <f>[1]pdc2019!$AE1103</f>
        <v>0</v>
      </c>
      <c r="T1103" s="507">
        <f t="shared" si="92"/>
        <v>0</v>
      </c>
      <c r="U1103" s="505" t="str">
        <f t="shared" si="93"/>
        <v/>
      </c>
      <c r="V1103" s="507">
        <f t="shared" si="96"/>
        <v>0</v>
      </c>
      <c r="W1103" s="505" t="str">
        <f t="shared" si="97"/>
        <v/>
      </c>
      <c r="X1103" s="507">
        <f t="shared" si="94"/>
        <v>0</v>
      </c>
      <c r="Y1103" s="505" t="str">
        <f t="shared" si="95"/>
        <v/>
      </c>
    </row>
    <row r="1104" spans="1:37" ht="31.5">
      <c r="A1104" s="381" t="s">
        <v>519</v>
      </c>
      <c r="B1104" s="412" t="s">
        <v>4</v>
      </c>
      <c r="C1104" s="413" t="s">
        <v>3145</v>
      </c>
      <c r="D1104" s="413" t="s">
        <v>3138</v>
      </c>
      <c r="E1104" s="366" t="s">
        <v>518</v>
      </c>
      <c r="F1104" s="366" t="s">
        <v>517</v>
      </c>
      <c r="G1104" s="363" t="s">
        <v>207</v>
      </c>
      <c r="H1104" s="363" t="s">
        <v>3099</v>
      </c>
      <c r="I1104" s="414" t="s">
        <v>3100</v>
      </c>
      <c r="J1104" s="364" t="s">
        <v>3517</v>
      </c>
      <c r="K1104" s="365" t="s">
        <v>3519</v>
      </c>
      <c r="L1104" s="398" t="s">
        <v>11</v>
      </c>
      <c r="N1104" s="464">
        <f>[1]pdc2019!$N1104</f>
        <v>182702.22</v>
      </c>
      <c r="O1104" s="464">
        <f>[1]pdc2019!$O1104</f>
        <v>181000</v>
      </c>
      <c r="P1104" s="464">
        <f>[1]pdc2019!$P1104</f>
        <v>182702.22666666668</v>
      </c>
      <c r="Q1104" s="464">
        <f>[1]pdc2019!$V1104</f>
        <v>182702.22</v>
      </c>
      <c r="R1104" s="464">
        <f>[1]pdc2019!$AB1104</f>
        <v>182702.22</v>
      </c>
      <c r="S1104" s="464">
        <f>[1]pdc2019!$AE1104</f>
        <v>182702.22</v>
      </c>
      <c r="T1104" s="507">
        <f t="shared" si="92"/>
        <v>0</v>
      </c>
      <c r="U1104" s="505">
        <f t="shared" si="93"/>
        <v>0</v>
      </c>
      <c r="V1104" s="507">
        <f t="shared" si="96"/>
        <v>1702.2200000000012</v>
      </c>
      <c r="W1104" s="505">
        <f t="shared" si="97"/>
        <v>9.4045303867403372E-3</v>
      </c>
      <c r="X1104" s="507">
        <f t="shared" si="94"/>
        <v>-6.6666666825767606E-3</v>
      </c>
      <c r="Y1104" s="505">
        <f t="shared" si="95"/>
        <v>-3.6489247034409945E-8</v>
      </c>
    </row>
    <row r="1105" spans="1:25" ht="31.5">
      <c r="A1105" s="404" t="s">
        <v>520</v>
      </c>
      <c r="B1105" s="405" t="s">
        <v>4</v>
      </c>
      <c r="C1105" s="406" t="s">
        <v>3146</v>
      </c>
      <c r="D1105" s="406" t="s">
        <v>3140</v>
      </c>
      <c r="E1105" s="362" t="s">
        <v>522</v>
      </c>
      <c r="F1105" s="362" t="s">
        <v>521</v>
      </c>
      <c r="G1105" s="363"/>
      <c r="H1105" s="363"/>
      <c r="I1105" s="414"/>
      <c r="J1105" s="364"/>
      <c r="K1105" s="365"/>
      <c r="N1105" s="464">
        <f>[1]pdc2019!$N1105</f>
        <v>0</v>
      </c>
      <c r="O1105" s="464">
        <f>[1]pdc2019!$O1105</f>
        <v>0</v>
      </c>
      <c r="P1105" s="464">
        <f>[1]pdc2019!$P1105</f>
        <v>0</v>
      </c>
      <c r="Q1105" s="464">
        <f>[1]pdc2019!$V1105</f>
        <v>0</v>
      </c>
      <c r="R1105" s="464">
        <f>[1]pdc2019!$AB1105</f>
        <v>0</v>
      </c>
      <c r="S1105" s="464">
        <f>[1]pdc2019!$AE1105</f>
        <v>0</v>
      </c>
      <c r="T1105" s="507">
        <f t="shared" ref="T1105:T1108" si="98">IF(N1105="","",Q1105-N1105)</f>
        <v>0</v>
      </c>
      <c r="U1105" s="505" t="str">
        <f t="shared" ref="U1105:U1108" si="99">IF(N1105=0,"",T1105/N1105)</f>
        <v/>
      </c>
      <c r="V1105" s="507">
        <f t="shared" si="96"/>
        <v>0</v>
      </c>
      <c r="W1105" s="505" t="str">
        <f t="shared" si="97"/>
        <v/>
      </c>
      <c r="X1105" s="507">
        <f t="shared" ref="X1105:X1108" si="100">IF(P1105="","",Q1105-P1105)</f>
        <v>0</v>
      </c>
      <c r="Y1105" s="505" t="str">
        <f t="shared" ref="Y1105:Y1108" si="101">IF(P1105=0,"",X1105/P1105)</f>
        <v/>
      </c>
    </row>
    <row r="1106" spans="1:25" ht="31.5">
      <c r="A1106" s="381" t="s">
        <v>523</v>
      </c>
      <c r="B1106" s="412" t="s">
        <v>4</v>
      </c>
      <c r="C1106" s="413" t="s">
        <v>3146</v>
      </c>
      <c r="D1106" s="413" t="s">
        <v>3138</v>
      </c>
      <c r="E1106" s="366" t="s">
        <v>522</v>
      </c>
      <c r="F1106" s="366" t="s">
        <v>521</v>
      </c>
      <c r="G1106" s="363" t="s">
        <v>207</v>
      </c>
      <c r="H1106" s="363" t="s">
        <v>3099</v>
      </c>
      <c r="I1106" s="414" t="s">
        <v>3100</v>
      </c>
      <c r="J1106" s="364" t="s">
        <v>3517</v>
      </c>
      <c r="K1106" s="365" t="s">
        <v>3519</v>
      </c>
      <c r="L1106" s="398" t="s">
        <v>11</v>
      </c>
      <c r="N1106" s="464">
        <f>[1]pdc2019!$N1106</f>
        <v>1122877.6000000001</v>
      </c>
      <c r="O1106" s="464">
        <f>[1]pdc2019!$O1106</f>
        <v>1124000</v>
      </c>
      <c r="P1106" s="464">
        <f>[1]pdc2019!$P1106</f>
        <v>1122877.5999999999</v>
      </c>
      <c r="Q1106" s="464">
        <f>[1]pdc2019!$V1106</f>
        <v>1122877.6000000001</v>
      </c>
      <c r="R1106" s="464">
        <f>[1]pdc2019!$AB1106</f>
        <v>1122877.6000000001</v>
      </c>
      <c r="S1106" s="464">
        <f>[1]pdc2019!$AE1106</f>
        <v>1122877.6000000001</v>
      </c>
      <c r="T1106" s="507">
        <f t="shared" si="98"/>
        <v>0</v>
      </c>
      <c r="U1106" s="505">
        <f t="shared" si="99"/>
        <v>0</v>
      </c>
      <c r="V1106" s="507">
        <f t="shared" si="96"/>
        <v>-1122.3999999999069</v>
      </c>
      <c r="W1106" s="505">
        <f t="shared" si="97"/>
        <v>-9.9857651245543306E-4</v>
      </c>
      <c r="X1106" s="507">
        <f t="shared" si="100"/>
        <v>2.3283064365386963E-10</v>
      </c>
      <c r="Y1106" s="505">
        <f t="shared" si="101"/>
        <v>2.0735175735438097E-16</v>
      </c>
    </row>
    <row r="1107" spans="1:25" ht="21">
      <c r="A1107" s="404" t="s">
        <v>524</v>
      </c>
      <c r="B1107" s="405" t="s">
        <v>4</v>
      </c>
      <c r="C1107" s="406" t="s">
        <v>3149</v>
      </c>
      <c r="D1107" s="406" t="s">
        <v>3140</v>
      </c>
      <c r="E1107" s="362" t="s">
        <v>525</v>
      </c>
      <c r="F1107" s="362" t="s">
        <v>5946</v>
      </c>
      <c r="G1107" s="363"/>
      <c r="H1107" s="363"/>
      <c r="I1107" s="414"/>
      <c r="J1107" s="364"/>
      <c r="K1107" s="365"/>
      <c r="N1107" s="464">
        <f>[1]pdc2019!$N1107</f>
        <v>0</v>
      </c>
      <c r="O1107" s="464">
        <f>[1]pdc2019!$O1107</f>
        <v>0</v>
      </c>
      <c r="P1107" s="464">
        <f>[1]pdc2019!$P1107</f>
        <v>0</v>
      </c>
      <c r="Q1107" s="464">
        <f>[1]pdc2019!$V1107</f>
        <v>0</v>
      </c>
      <c r="R1107" s="464">
        <f>[1]pdc2019!$AB1107</f>
        <v>0</v>
      </c>
      <c r="S1107" s="464">
        <f>[1]pdc2019!$AE1107</f>
        <v>0</v>
      </c>
      <c r="T1107" s="507">
        <f t="shared" si="98"/>
        <v>0</v>
      </c>
      <c r="U1107" s="505" t="str">
        <f t="shared" si="99"/>
        <v/>
      </c>
      <c r="V1107" s="507">
        <f t="shared" si="96"/>
        <v>0</v>
      </c>
      <c r="W1107" s="505" t="str">
        <f t="shared" si="97"/>
        <v/>
      </c>
      <c r="X1107" s="507">
        <f t="shared" si="100"/>
        <v>0</v>
      </c>
      <c r="Y1107" s="505" t="str">
        <f t="shared" si="101"/>
        <v/>
      </c>
    </row>
    <row r="1108" spans="1:25" ht="31.5">
      <c r="A1108" s="458" t="s">
        <v>526</v>
      </c>
      <c r="B1108" s="459" t="s">
        <v>4</v>
      </c>
      <c r="C1108" s="460" t="s">
        <v>3149</v>
      </c>
      <c r="D1108" s="460" t="s">
        <v>3138</v>
      </c>
      <c r="E1108" s="461" t="s">
        <v>4301</v>
      </c>
      <c r="F1108" s="461" t="s">
        <v>5947</v>
      </c>
      <c r="G1108" s="370" t="s">
        <v>213</v>
      </c>
      <c r="H1108" s="370" t="s">
        <v>3101</v>
      </c>
      <c r="I1108" s="462" t="s">
        <v>3102</v>
      </c>
      <c r="J1108" s="463" t="s">
        <v>3517</v>
      </c>
      <c r="K1108" s="479" t="s">
        <v>3519</v>
      </c>
      <c r="L1108" s="480" t="s">
        <v>11</v>
      </c>
      <c r="N1108" s="464">
        <f>[1]pdc2019!$N1108</f>
        <v>269672.77</v>
      </c>
      <c r="O1108" s="464">
        <f>[1]pdc2019!$O1108</f>
        <v>260000</v>
      </c>
      <c r="P1108" s="464">
        <f>[1]pdc2019!$P1108</f>
        <v>269672.77333333332</v>
      </c>
      <c r="Q1108" s="464">
        <f>[1]pdc2019!$V1108</f>
        <v>269672.77</v>
      </c>
      <c r="R1108" s="464">
        <f>[1]pdc2019!$AB1108</f>
        <v>269672.77</v>
      </c>
      <c r="S1108" s="464">
        <f>[1]pdc2019!$AE1108</f>
        <v>269672.77</v>
      </c>
      <c r="T1108" s="515">
        <f t="shared" si="98"/>
        <v>0</v>
      </c>
      <c r="U1108" s="516">
        <f t="shared" si="99"/>
        <v>0</v>
      </c>
      <c r="V1108" s="507">
        <f t="shared" si="96"/>
        <v>9672.7700000000186</v>
      </c>
      <c r="W1108" s="505">
        <f t="shared" si="97"/>
        <v>3.7202961538461608E-2</v>
      </c>
      <c r="X1108" s="515">
        <f t="shared" si="100"/>
        <v>-3.3333332976326346E-3</v>
      </c>
      <c r="Y1108" s="516">
        <f t="shared" si="101"/>
        <v>-1.236065938889728E-8</v>
      </c>
    </row>
    <row r="1109" spans="1:25">
      <c r="N1109" s="508"/>
      <c r="O1109" s="508"/>
      <c r="P1109" s="508"/>
      <c r="Q1109" s="508"/>
      <c r="R1109" s="508"/>
      <c r="S1109" s="508"/>
    </row>
    <row r="1110" spans="1:25">
      <c r="N1110" s="508"/>
      <c r="O1110" s="508"/>
      <c r="P1110" s="508"/>
      <c r="Q1110" s="508"/>
      <c r="R1110" s="508"/>
      <c r="S1110" s="508"/>
    </row>
    <row r="1111" spans="1:25">
      <c r="N1111" s="508"/>
      <c r="O1111" s="508"/>
      <c r="P1111" s="508"/>
      <c r="Q1111" s="508"/>
      <c r="R1111" s="508"/>
      <c r="S1111" s="508"/>
    </row>
    <row r="1112" spans="1:25">
      <c r="N1112" s="193"/>
      <c r="O1112" s="193"/>
      <c r="P1112" s="193"/>
      <c r="Q1112" s="521"/>
      <c r="R1112" s="521"/>
      <c r="S1112" s="521"/>
      <c r="T1112" s="193"/>
      <c r="U1112" s="193"/>
      <c r="V1112" s="193"/>
      <c r="W1112" s="193"/>
      <c r="X1112" s="193"/>
      <c r="Y1112" s="193"/>
    </row>
    <row r="1113" spans="1:25">
      <c r="N1113" s="193"/>
      <c r="O1113" s="193"/>
      <c r="P1113" s="193"/>
      <c r="Q1113" s="521"/>
      <c r="R1113" s="521"/>
      <c r="S1113" s="521"/>
      <c r="T1113" s="193"/>
      <c r="U1113" s="193"/>
      <c r="V1113" s="193"/>
      <c r="W1113" s="193"/>
      <c r="X1113" s="193"/>
      <c r="Y1113" s="193"/>
    </row>
    <row r="1114" spans="1:25">
      <c r="E1114" s="90" t="s">
        <v>527</v>
      </c>
      <c r="F1114" s="522" t="s">
        <v>3632</v>
      </c>
      <c r="G1114" s="523"/>
      <c r="H1114" s="523"/>
      <c r="I1114" s="524"/>
      <c r="J1114" s="525"/>
      <c r="K1114" s="526"/>
      <c r="L1114" s="526"/>
      <c r="M1114" s="527"/>
      <c r="N1114" s="528">
        <f t="shared" ref="N1114:T1114" si="102">SUM(N8:N868)</f>
        <v>1805344650.6999986</v>
      </c>
      <c r="O1114" s="528">
        <f t="shared" si="102"/>
        <v>1826749913.0699997</v>
      </c>
      <c r="P1114" s="528">
        <f t="shared" si="102"/>
        <v>1928945718.6223497</v>
      </c>
      <c r="Q1114" s="529">
        <f t="shared" si="102"/>
        <v>2001499033.6800003</v>
      </c>
      <c r="R1114" s="529">
        <f t="shared" ref="R1114:S1114" si="103">SUM(R8:R868)</f>
        <v>2045548009.0728731</v>
      </c>
      <c r="S1114" s="529">
        <f t="shared" si="103"/>
        <v>2072500108.5341094</v>
      </c>
      <c r="T1114" s="530">
        <f t="shared" si="102"/>
        <v>186923174.33999956</v>
      </c>
      <c r="U1114" s="531">
        <f>IF(N1114=0,"",T1114/N1114)</f>
        <v>0.10353877541749303</v>
      </c>
      <c r="V1114" s="530">
        <f>SUM(V8:V868)</f>
        <v>170125281.72</v>
      </c>
      <c r="W1114" s="531">
        <f>IF(O1114=0,"",V1114/O1114)</f>
        <v>9.3130034112929458E-2</v>
      </c>
      <c r="X1114" s="530">
        <f>SUM(X8:X868)</f>
        <v>66394059.777649984</v>
      </c>
      <c r="Y1114" s="531">
        <f>IF(P1114=0,"",X1114/P1114)</f>
        <v>3.4419869432649727E-2</v>
      </c>
    </row>
    <row r="1115" spans="1:25">
      <c r="E1115" s="91" t="s">
        <v>528</v>
      </c>
      <c r="F1115" s="532" t="s">
        <v>3633</v>
      </c>
      <c r="G1115" s="533"/>
      <c r="H1115" s="533"/>
      <c r="I1115" s="534"/>
      <c r="J1115" s="535"/>
      <c r="K1115" s="526"/>
      <c r="L1115" s="526"/>
      <c r="M1115" s="527"/>
      <c r="N1115" s="536">
        <f t="shared" ref="N1115:V1115" si="104">SUM(N873:N1108)</f>
        <v>1841404366.4699998</v>
      </c>
      <c r="O1115" s="536">
        <f t="shared" si="104"/>
        <v>1826749913.0699999</v>
      </c>
      <c r="P1115" s="536">
        <f t="shared" si="104"/>
        <v>1943174066.3466678</v>
      </c>
      <c r="Q1115" s="537">
        <f t="shared" si="104"/>
        <v>2001499033.6800001</v>
      </c>
      <c r="R1115" s="537">
        <f t="shared" ref="R1115:S1115" si="105">SUM(R873:R1108)</f>
        <v>2034649108.4448504</v>
      </c>
      <c r="S1115" s="537">
        <f t="shared" si="105"/>
        <v>2031331945.2468343</v>
      </c>
      <c r="T1115" s="538">
        <f t="shared" si="104"/>
        <v>154038751.91999975</v>
      </c>
      <c r="U1115" s="539">
        <f>IF(N1115=0,"",T1115/N1115)</f>
        <v>8.3652865565478365E-2</v>
      </c>
      <c r="V1115" s="538">
        <f t="shared" si="104"/>
        <v>174149120.6099999</v>
      </c>
      <c r="W1115" s="539">
        <f>IF(O1115=0,"",V1115/O1115)</f>
        <v>9.5332765237321579E-2</v>
      </c>
      <c r="X1115" s="538">
        <f t="shared" ref="X1115" si="106">SUM(X873:X1108)</f>
        <v>57586990.813333198</v>
      </c>
      <c r="Y1115" s="539">
        <f t="shared" ref="Y1115:Y1116" si="107">IF(P1115=0,"",X1115/P1115)</f>
        <v>2.9635528700525337E-2</v>
      </c>
    </row>
    <row r="1116" spans="1:25">
      <c r="E1116" s="92" t="s">
        <v>529</v>
      </c>
      <c r="F1116" s="540" t="s">
        <v>3634</v>
      </c>
      <c r="G1116" s="541"/>
      <c r="H1116" s="541"/>
      <c r="I1116" s="542"/>
      <c r="J1116" s="543"/>
      <c r="K1116" s="526"/>
      <c r="L1116" s="526"/>
      <c r="M1116" s="527"/>
      <c r="N1116" s="544">
        <f t="shared" ref="N1116:P1116" si="108">N1115-N1114</f>
        <v>36059715.770001173</v>
      </c>
      <c r="O1116" s="545">
        <f t="shared" si="108"/>
        <v>0</v>
      </c>
      <c r="P1116" s="544">
        <f t="shared" si="108"/>
        <v>14228347.724318027</v>
      </c>
      <c r="Q1116" s="546">
        <f>Q1115-Q1114</f>
        <v>0</v>
      </c>
      <c r="R1116" s="546">
        <f>R1115-R1114</f>
        <v>-10898900.628022671</v>
      </c>
      <c r="S1116" s="546">
        <f>S1115-S1114</f>
        <v>-41168163.287275076</v>
      </c>
      <c r="T1116" s="547">
        <f>T1115-T1114</f>
        <v>-32884422.419999808</v>
      </c>
      <c r="U1116" s="548">
        <f>IF(N1116=0,"",T1116/N1116)</f>
        <v>-0.91194347259267761</v>
      </c>
      <c r="V1116" s="547">
        <f>V1115-V1114</f>
        <v>4023838.8899998963</v>
      </c>
      <c r="W1116" s="548" t="str">
        <f>IF(O1116=0,"",V1116/O1116)</f>
        <v/>
      </c>
      <c r="X1116" s="547">
        <f>X1115-X1114</f>
        <v>-8807068.9643167853</v>
      </c>
      <c r="Y1116" s="548">
        <f t="shared" si="107"/>
        <v>-0.61898044206948932</v>
      </c>
    </row>
    <row r="1117" spans="1:25">
      <c r="P1117" s="549"/>
      <c r="Q1117" s="508"/>
      <c r="R1117" s="508"/>
      <c r="S1117" s="508"/>
    </row>
  </sheetData>
  <autoFilter ref="A4:AK1108" xr:uid="{1E5E7A8D-47C3-4F69-97EA-6CCAD2AFD106}"/>
  <mergeCells count="18">
    <mergeCell ref="T2:U2"/>
    <mergeCell ref="V2:W2"/>
    <mergeCell ref="X2:Y2"/>
    <mergeCell ref="T3:U3"/>
    <mergeCell ref="V3:W3"/>
    <mergeCell ref="X3:Y3"/>
    <mergeCell ref="N1:S1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</mergeCells>
  <phoneticPr fontId="38" type="noConversion"/>
  <pageMargins left="0.23622047244094491" right="0.23622047244094491" top="0.51181102362204722" bottom="0.51181102362204722" header="0.59055118110236227" footer="0.35433070866141736"/>
  <pageSetup paperSize="9" scale="50" fitToHeight="0" orientation="landscape" r:id="rId1"/>
  <headerFooter alignWithMargins="0">
    <oddFooter>&amp;C&amp;"Verdana,Normale"pagina n. / Seite Nr. &amp;P/&amp;N</oddFooter>
  </headerFooter>
  <rowBreaks count="1" manualBreakCount="1">
    <brk id="864" max="16383" man="1"/>
  </rowBreaks>
  <colBreaks count="1" manualBreakCount="1">
    <brk id="10" max="111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30296-6D55-49C6-ADAD-3B3C57859B94}">
  <sheetPr>
    <tabColor rgb="FFFF0000"/>
  </sheetPr>
  <dimension ref="A1:AD603"/>
  <sheetViews>
    <sheetView showGridLines="0" view="pageBreakPreview" topLeftCell="A576" zoomScaleNormal="90" zoomScaleSheetLayoutView="100" workbookViewId="0">
      <selection activeCell="B594" sqref="B594"/>
    </sheetView>
  </sheetViews>
  <sheetFormatPr defaultColWidth="10.28515625" defaultRowHeight="18"/>
  <cols>
    <col min="1" max="1" width="9.5703125" style="219" customWidth="1"/>
    <col min="2" max="2" width="10.5703125" style="217" customWidth="1"/>
    <col min="3" max="3" width="53" style="217" customWidth="1"/>
    <col min="4" max="4" width="23.7109375" style="235" customWidth="1"/>
    <col min="5" max="5" width="3.42578125" style="324" customWidth="1"/>
    <col min="6" max="6" width="3.28515625" style="324" customWidth="1"/>
    <col min="7" max="8" width="3.28515625" style="324" bestFit="1" customWidth="1"/>
    <col min="9" max="9" width="3.28515625" style="324" customWidth="1"/>
    <col min="10" max="10" width="12.42578125" style="324" customWidth="1"/>
    <col min="11" max="11" width="1.7109375" style="324" customWidth="1"/>
    <col min="12" max="12" width="3.140625" style="324" customWidth="1"/>
    <col min="13" max="21" width="3.28515625" style="324" customWidth="1"/>
    <col min="22" max="22" width="1.7109375" style="324" customWidth="1"/>
    <col min="23" max="23" width="3.42578125" style="219" customWidth="1"/>
    <col min="24" max="24" width="3.28515625" style="219" customWidth="1"/>
    <col min="25" max="25" width="5.28515625" style="219" customWidth="1"/>
    <col min="26" max="28" width="3.28515625" style="219" customWidth="1"/>
    <col min="29" max="29" width="12.5703125" style="223" customWidth="1"/>
    <col min="30" max="30" width="13" style="323" customWidth="1"/>
    <col min="31" max="230" width="10.28515625" style="219"/>
    <col min="231" max="239" width="9.140625" style="219" customWidth="1"/>
    <col min="240" max="240" width="1" style="219" customWidth="1"/>
    <col min="241" max="244" width="3.28515625" style="219" customWidth="1"/>
    <col min="245" max="245" width="1.85546875" style="219" customWidth="1"/>
    <col min="246" max="246" width="17.85546875" style="219" customWidth="1"/>
    <col min="247" max="247" width="1.85546875" style="219" customWidth="1"/>
    <col min="248" max="251" width="3.28515625" style="219" customWidth="1"/>
    <col min="252" max="252" width="1.85546875" style="219" customWidth="1"/>
    <col min="253" max="253" width="12.42578125" style="219" customWidth="1"/>
    <col min="254" max="254" width="1.85546875" style="219" customWidth="1"/>
    <col min="255" max="257" width="3" style="219" customWidth="1"/>
    <col min="258" max="258" width="4.42578125" style="219" customWidth="1"/>
    <col min="259" max="260" width="3" style="219" customWidth="1"/>
    <col min="261" max="266" width="3.28515625" style="219" customWidth="1"/>
    <col min="267" max="268" width="9.140625" style="219" customWidth="1"/>
    <col min="269" max="272" width="3.28515625" style="219" customWidth="1"/>
    <col min="273" max="273" width="4.140625" style="219" customWidth="1"/>
    <col min="274" max="486" width="10.28515625" style="219"/>
    <col min="487" max="495" width="9.140625" style="219" customWidth="1"/>
    <col min="496" max="496" width="1" style="219" customWidth="1"/>
    <col min="497" max="500" width="3.28515625" style="219" customWidth="1"/>
    <col min="501" max="501" width="1.85546875" style="219" customWidth="1"/>
    <col min="502" max="502" width="17.85546875" style="219" customWidth="1"/>
    <col min="503" max="503" width="1.85546875" style="219" customWidth="1"/>
    <col min="504" max="507" width="3.28515625" style="219" customWidth="1"/>
    <col min="508" max="508" width="1.85546875" style="219" customWidth="1"/>
    <col min="509" max="509" width="12.42578125" style="219" customWidth="1"/>
    <col min="510" max="510" width="1.85546875" style="219" customWidth="1"/>
    <col min="511" max="513" width="3" style="219" customWidth="1"/>
    <col min="514" max="514" width="4.42578125" style="219" customWidth="1"/>
    <col min="515" max="516" width="3" style="219" customWidth="1"/>
    <col min="517" max="522" width="3.28515625" style="219" customWidth="1"/>
    <col min="523" max="524" width="9.140625" style="219" customWidth="1"/>
    <col min="525" max="528" width="3.28515625" style="219" customWidth="1"/>
    <col min="529" max="529" width="4.140625" style="219" customWidth="1"/>
    <col min="530" max="742" width="10.28515625" style="219"/>
    <col min="743" max="751" width="9.140625" style="219" customWidth="1"/>
    <col min="752" max="752" width="1" style="219" customWidth="1"/>
    <col min="753" max="756" width="3.28515625" style="219" customWidth="1"/>
    <col min="757" max="757" width="1.85546875" style="219" customWidth="1"/>
    <col min="758" max="758" width="17.85546875" style="219" customWidth="1"/>
    <col min="759" max="759" width="1.85546875" style="219" customWidth="1"/>
    <col min="760" max="763" width="3.28515625" style="219" customWidth="1"/>
    <col min="764" max="764" width="1.85546875" style="219" customWidth="1"/>
    <col min="765" max="765" width="12.42578125" style="219" customWidth="1"/>
    <col min="766" max="766" width="1.85546875" style="219" customWidth="1"/>
    <col min="767" max="769" width="3" style="219" customWidth="1"/>
    <col min="770" max="770" width="4.42578125" style="219" customWidth="1"/>
    <col min="771" max="772" width="3" style="219" customWidth="1"/>
    <col min="773" max="778" width="3.28515625" style="219" customWidth="1"/>
    <col min="779" max="780" width="9.140625" style="219" customWidth="1"/>
    <col min="781" max="784" width="3.28515625" style="219" customWidth="1"/>
    <col min="785" max="785" width="4.140625" style="219" customWidth="1"/>
    <col min="786" max="998" width="10.28515625" style="219"/>
    <col min="999" max="1007" width="9.140625" style="219" customWidth="1"/>
    <col min="1008" max="1008" width="1" style="219" customWidth="1"/>
    <col min="1009" max="1012" width="3.28515625" style="219" customWidth="1"/>
    <col min="1013" max="1013" width="1.85546875" style="219" customWidth="1"/>
    <col min="1014" max="1014" width="17.85546875" style="219" customWidth="1"/>
    <col min="1015" max="1015" width="1.85546875" style="219" customWidth="1"/>
    <col min="1016" max="1019" width="3.28515625" style="219" customWidth="1"/>
    <col min="1020" max="1020" width="1.85546875" style="219" customWidth="1"/>
    <col min="1021" max="1021" width="12.42578125" style="219" customWidth="1"/>
    <col min="1022" max="1022" width="1.85546875" style="219" customWidth="1"/>
    <col min="1023" max="1025" width="3" style="219" customWidth="1"/>
    <col min="1026" max="1026" width="4.42578125" style="219" customWidth="1"/>
    <col min="1027" max="1028" width="3" style="219" customWidth="1"/>
    <col min="1029" max="1034" width="3.28515625" style="219" customWidth="1"/>
    <col min="1035" max="1036" width="9.140625" style="219" customWidth="1"/>
    <col min="1037" max="1040" width="3.28515625" style="219" customWidth="1"/>
    <col min="1041" max="1041" width="4.140625" style="219" customWidth="1"/>
    <col min="1042" max="1254" width="10.28515625" style="219"/>
    <col min="1255" max="1263" width="9.140625" style="219" customWidth="1"/>
    <col min="1264" max="1264" width="1" style="219" customWidth="1"/>
    <col min="1265" max="1268" width="3.28515625" style="219" customWidth="1"/>
    <col min="1269" max="1269" width="1.85546875" style="219" customWidth="1"/>
    <col min="1270" max="1270" width="17.85546875" style="219" customWidth="1"/>
    <col min="1271" max="1271" width="1.85546875" style="219" customWidth="1"/>
    <col min="1272" max="1275" width="3.28515625" style="219" customWidth="1"/>
    <col min="1276" max="1276" width="1.85546875" style="219" customWidth="1"/>
    <col min="1277" max="1277" width="12.42578125" style="219" customWidth="1"/>
    <col min="1278" max="1278" width="1.85546875" style="219" customWidth="1"/>
    <col min="1279" max="1281" width="3" style="219" customWidth="1"/>
    <col min="1282" max="1282" width="4.42578125" style="219" customWidth="1"/>
    <col min="1283" max="1284" width="3" style="219" customWidth="1"/>
    <col min="1285" max="1290" width="3.28515625" style="219" customWidth="1"/>
    <col min="1291" max="1292" width="9.140625" style="219" customWidth="1"/>
    <col min="1293" max="1296" width="3.28515625" style="219" customWidth="1"/>
    <col min="1297" max="1297" width="4.140625" style="219" customWidth="1"/>
    <col min="1298" max="1510" width="10.28515625" style="219"/>
    <col min="1511" max="1519" width="9.140625" style="219" customWidth="1"/>
    <col min="1520" max="1520" width="1" style="219" customWidth="1"/>
    <col min="1521" max="1524" width="3.28515625" style="219" customWidth="1"/>
    <col min="1525" max="1525" width="1.85546875" style="219" customWidth="1"/>
    <col min="1526" max="1526" width="17.85546875" style="219" customWidth="1"/>
    <col min="1527" max="1527" width="1.85546875" style="219" customWidth="1"/>
    <col min="1528" max="1531" width="3.28515625" style="219" customWidth="1"/>
    <col min="1532" max="1532" width="1.85546875" style="219" customWidth="1"/>
    <col min="1533" max="1533" width="12.42578125" style="219" customWidth="1"/>
    <col min="1534" max="1534" width="1.85546875" style="219" customWidth="1"/>
    <col min="1535" max="1537" width="3" style="219" customWidth="1"/>
    <col min="1538" max="1538" width="4.42578125" style="219" customWidth="1"/>
    <col min="1539" max="1540" width="3" style="219" customWidth="1"/>
    <col min="1541" max="1546" width="3.28515625" style="219" customWidth="1"/>
    <col min="1547" max="1548" width="9.140625" style="219" customWidth="1"/>
    <col min="1549" max="1552" width="3.28515625" style="219" customWidth="1"/>
    <col min="1553" max="1553" width="4.140625" style="219" customWidth="1"/>
    <col min="1554" max="1766" width="10.28515625" style="219"/>
    <col min="1767" max="1775" width="9.140625" style="219" customWidth="1"/>
    <col min="1776" max="1776" width="1" style="219" customWidth="1"/>
    <col min="1777" max="1780" width="3.28515625" style="219" customWidth="1"/>
    <col min="1781" max="1781" width="1.85546875" style="219" customWidth="1"/>
    <col min="1782" max="1782" width="17.85546875" style="219" customWidth="1"/>
    <col min="1783" max="1783" width="1.85546875" style="219" customWidth="1"/>
    <col min="1784" max="1787" width="3.28515625" style="219" customWidth="1"/>
    <col min="1788" max="1788" width="1.85546875" style="219" customWidth="1"/>
    <col min="1789" max="1789" width="12.42578125" style="219" customWidth="1"/>
    <col min="1790" max="1790" width="1.85546875" style="219" customWidth="1"/>
    <col min="1791" max="1793" width="3" style="219" customWidth="1"/>
    <col min="1794" max="1794" width="4.42578125" style="219" customWidth="1"/>
    <col min="1795" max="1796" width="3" style="219" customWidth="1"/>
    <col min="1797" max="1802" width="3.28515625" style="219" customWidth="1"/>
    <col min="1803" max="1804" width="9.140625" style="219" customWidth="1"/>
    <col min="1805" max="1808" width="3.28515625" style="219" customWidth="1"/>
    <col min="1809" max="1809" width="4.140625" style="219" customWidth="1"/>
    <col min="1810" max="2022" width="10.28515625" style="219"/>
    <col min="2023" max="2031" width="9.140625" style="219" customWidth="1"/>
    <col min="2032" max="2032" width="1" style="219" customWidth="1"/>
    <col min="2033" max="2036" width="3.28515625" style="219" customWidth="1"/>
    <col min="2037" max="2037" width="1.85546875" style="219" customWidth="1"/>
    <col min="2038" max="2038" width="17.85546875" style="219" customWidth="1"/>
    <col min="2039" max="2039" width="1.85546875" style="219" customWidth="1"/>
    <col min="2040" max="2043" width="3.28515625" style="219" customWidth="1"/>
    <col min="2044" max="2044" width="1.85546875" style="219" customWidth="1"/>
    <col min="2045" max="2045" width="12.42578125" style="219" customWidth="1"/>
    <col min="2046" max="2046" width="1.85546875" style="219" customWidth="1"/>
    <col min="2047" max="2049" width="3" style="219" customWidth="1"/>
    <col min="2050" max="2050" width="4.42578125" style="219" customWidth="1"/>
    <col min="2051" max="2052" width="3" style="219" customWidth="1"/>
    <col min="2053" max="2058" width="3.28515625" style="219" customWidth="1"/>
    <col min="2059" max="2060" width="9.140625" style="219" customWidth="1"/>
    <col min="2061" max="2064" width="3.28515625" style="219" customWidth="1"/>
    <col min="2065" max="2065" width="4.140625" style="219" customWidth="1"/>
    <col min="2066" max="2278" width="10.28515625" style="219"/>
    <col min="2279" max="2287" width="9.140625" style="219" customWidth="1"/>
    <col min="2288" max="2288" width="1" style="219" customWidth="1"/>
    <col min="2289" max="2292" width="3.28515625" style="219" customWidth="1"/>
    <col min="2293" max="2293" width="1.85546875" style="219" customWidth="1"/>
    <col min="2294" max="2294" width="17.85546875" style="219" customWidth="1"/>
    <col min="2295" max="2295" width="1.85546875" style="219" customWidth="1"/>
    <col min="2296" max="2299" width="3.28515625" style="219" customWidth="1"/>
    <col min="2300" max="2300" width="1.85546875" style="219" customWidth="1"/>
    <col min="2301" max="2301" width="12.42578125" style="219" customWidth="1"/>
    <col min="2302" max="2302" width="1.85546875" style="219" customWidth="1"/>
    <col min="2303" max="2305" width="3" style="219" customWidth="1"/>
    <col min="2306" max="2306" width="4.42578125" style="219" customWidth="1"/>
    <col min="2307" max="2308" width="3" style="219" customWidth="1"/>
    <col min="2309" max="2314" width="3.28515625" style="219" customWidth="1"/>
    <col min="2315" max="2316" width="9.140625" style="219" customWidth="1"/>
    <col min="2317" max="2320" width="3.28515625" style="219" customWidth="1"/>
    <col min="2321" max="2321" width="4.140625" style="219" customWidth="1"/>
    <col min="2322" max="2534" width="10.28515625" style="219"/>
    <col min="2535" max="2543" width="9.140625" style="219" customWidth="1"/>
    <col min="2544" max="2544" width="1" style="219" customWidth="1"/>
    <col min="2545" max="2548" width="3.28515625" style="219" customWidth="1"/>
    <col min="2549" max="2549" width="1.85546875" style="219" customWidth="1"/>
    <col min="2550" max="2550" width="17.85546875" style="219" customWidth="1"/>
    <col min="2551" max="2551" width="1.85546875" style="219" customWidth="1"/>
    <col min="2552" max="2555" width="3.28515625" style="219" customWidth="1"/>
    <col min="2556" max="2556" width="1.85546875" style="219" customWidth="1"/>
    <col min="2557" max="2557" width="12.42578125" style="219" customWidth="1"/>
    <col min="2558" max="2558" width="1.85546875" style="219" customWidth="1"/>
    <col min="2559" max="2561" width="3" style="219" customWidth="1"/>
    <col min="2562" max="2562" width="4.42578125" style="219" customWidth="1"/>
    <col min="2563" max="2564" width="3" style="219" customWidth="1"/>
    <col min="2565" max="2570" width="3.28515625" style="219" customWidth="1"/>
    <col min="2571" max="2572" width="9.140625" style="219" customWidth="1"/>
    <col min="2573" max="2576" width="3.28515625" style="219" customWidth="1"/>
    <col min="2577" max="2577" width="4.140625" style="219" customWidth="1"/>
    <col min="2578" max="2790" width="10.28515625" style="219"/>
    <col min="2791" max="2799" width="9.140625" style="219" customWidth="1"/>
    <col min="2800" max="2800" width="1" style="219" customWidth="1"/>
    <col min="2801" max="2804" width="3.28515625" style="219" customWidth="1"/>
    <col min="2805" max="2805" width="1.85546875" style="219" customWidth="1"/>
    <col min="2806" max="2806" width="17.85546875" style="219" customWidth="1"/>
    <col min="2807" max="2807" width="1.85546875" style="219" customWidth="1"/>
    <col min="2808" max="2811" width="3.28515625" style="219" customWidth="1"/>
    <col min="2812" max="2812" width="1.85546875" style="219" customWidth="1"/>
    <col min="2813" max="2813" width="12.42578125" style="219" customWidth="1"/>
    <col min="2814" max="2814" width="1.85546875" style="219" customWidth="1"/>
    <col min="2815" max="2817" width="3" style="219" customWidth="1"/>
    <col min="2818" max="2818" width="4.42578125" style="219" customWidth="1"/>
    <col min="2819" max="2820" width="3" style="219" customWidth="1"/>
    <col min="2821" max="2826" width="3.28515625" style="219" customWidth="1"/>
    <col min="2827" max="2828" width="9.140625" style="219" customWidth="1"/>
    <col min="2829" max="2832" width="3.28515625" style="219" customWidth="1"/>
    <col min="2833" max="2833" width="4.140625" style="219" customWidth="1"/>
    <col min="2834" max="3046" width="10.28515625" style="219"/>
    <col min="3047" max="3055" width="9.140625" style="219" customWidth="1"/>
    <col min="3056" max="3056" width="1" style="219" customWidth="1"/>
    <col min="3057" max="3060" width="3.28515625" style="219" customWidth="1"/>
    <col min="3061" max="3061" width="1.85546875" style="219" customWidth="1"/>
    <col min="3062" max="3062" width="17.85546875" style="219" customWidth="1"/>
    <col min="3063" max="3063" width="1.85546875" style="219" customWidth="1"/>
    <col min="3064" max="3067" width="3.28515625" style="219" customWidth="1"/>
    <col min="3068" max="3068" width="1.85546875" style="219" customWidth="1"/>
    <col min="3069" max="3069" width="12.42578125" style="219" customWidth="1"/>
    <col min="3070" max="3070" width="1.85546875" style="219" customWidth="1"/>
    <col min="3071" max="3073" width="3" style="219" customWidth="1"/>
    <col min="3074" max="3074" width="4.42578125" style="219" customWidth="1"/>
    <col min="3075" max="3076" width="3" style="219" customWidth="1"/>
    <col min="3077" max="3082" width="3.28515625" style="219" customWidth="1"/>
    <col min="3083" max="3084" width="9.140625" style="219" customWidth="1"/>
    <col min="3085" max="3088" width="3.28515625" style="219" customWidth="1"/>
    <col min="3089" max="3089" width="4.140625" style="219" customWidth="1"/>
    <col min="3090" max="3302" width="10.28515625" style="219"/>
    <col min="3303" max="3311" width="9.140625" style="219" customWidth="1"/>
    <col min="3312" max="3312" width="1" style="219" customWidth="1"/>
    <col min="3313" max="3316" width="3.28515625" style="219" customWidth="1"/>
    <col min="3317" max="3317" width="1.85546875" style="219" customWidth="1"/>
    <col min="3318" max="3318" width="17.85546875" style="219" customWidth="1"/>
    <col min="3319" max="3319" width="1.85546875" style="219" customWidth="1"/>
    <col min="3320" max="3323" width="3.28515625" style="219" customWidth="1"/>
    <col min="3324" max="3324" width="1.85546875" style="219" customWidth="1"/>
    <col min="3325" max="3325" width="12.42578125" style="219" customWidth="1"/>
    <col min="3326" max="3326" width="1.85546875" style="219" customWidth="1"/>
    <col min="3327" max="3329" width="3" style="219" customWidth="1"/>
    <col min="3330" max="3330" width="4.42578125" style="219" customWidth="1"/>
    <col min="3331" max="3332" width="3" style="219" customWidth="1"/>
    <col min="3333" max="3338" width="3.28515625" style="219" customWidth="1"/>
    <col min="3339" max="3340" width="9.140625" style="219" customWidth="1"/>
    <col min="3341" max="3344" width="3.28515625" style="219" customWidth="1"/>
    <col min="3345" max="3345" width="4.140625" style="219" customWidth="1"/>
    <col min="3346" max="3558" width="10.28515625" style="219"/>
    <col min="3559" max="3567" width="9.140625" style="219" customWidth="1"/>
    <col min="3568" max="3568" width="1" style="219" customWidth="1"/>
    <col min="3569" max="3572" width="3.28515625" style="219" customWidth="1"/>
    <col min="3573" max="3573" width="1.85546875" style="219" customWidth="1"/>
    <col min="3574" max="3574" width="17.85546875" style="219" customWidth="1"/>
    <col min="3575" max="3575" width="1.85546875" style="219" customWidth="1"/>
    <col min="3576" max="3579" width="3.28515625" style="219" customWidth="1"/>
    <col min="3580" max="3580" width="1.85546875" style="219" customWidth="1"/>
    <col min="3581" max="3581" width="12.42578125" style="219" customWidth="1"/>
    <col min="3582" max="3582" width="1.85546875" style="219" customWidth="1"/>
    <col min="3583" max="3585" width="3" style="219" customWidth="1"/>
    <col min="3586" max="3586" width="4.42578125" style="219" customWidth="1"/>
    <col min="3587" max="3588" width="3" style="219" customWidth="1"/>
    <col min="3589" max="3594" width="3.28515625" style="219" customWidth="1"/>
    <col min="3595" max="3596" width="9.140625" style="219" customWidth="1"/>
    <col min="3597" max="3600" width="3.28515625" style="219" customWidth="1"/>
    <col min="3601" max="3601" width="4.140625" style="219" customWidth="1"/>
    <col min="3602" max="3814" width="10.28515625" style="219"/>
    <col min="3815" max="3823" width="9.140625" style="219" customWidth="1"/>
    <col min="3824" max="3824" width="1" style="219" customWidth="1"/>
    <col min="3825" max="3828" width="3.28515625" style="219" customWidth="1"/>
    <col min="3829" max="3829" width="1.85546875" style="219" customWidth="1"/>
    <col min="3830" max="3830" width="17.85546875" style="219" customWidth="1"/>
    <col min="3831" max="3831" width="1.85546875" style="219" customWidth="1"/>
    <col min="3832" max="3835" width="3.28515625" style="219" customWidth="1"/>
    <col min="3836" max="3836" width="1.85546875" style="219" customWidth="1"/>
    <col min="3837" max="3837" width="12.42578125" style="219" customWidth="1"/>
    <col min="3838" max="3838" width="1.85546875" style="219" customWidth="1"/>
    <col min="3839" max="3841" width="3" style="219" customWidth="1"/>
    <col min="3842" max="3842" width="4.42578125" style="219" customWidth="1"/>
    <col min="3843" max="3844" width="3" style="219" customWidth="1"/>
    <col min="3845" max="3850" width="3.28515625" style="219" customWidth="1"/>
    <col min="3851" max="3852" width="9.140625" style="219" customWidth="1"/>
    <col min="3853" max="3856" width="3.28515625" style="219" customWidth="1"/>
    <col min="3857" max="3857" width="4.140625" style="219" customWidth="1"/>
    <col min="3858" max="4070" width="10.28515625" style="219"/>
    <col min="4071" max="4079" width="9.140625" style="219" customWidth="1"/>
    <col min="4080" max="4080" width="1" style="219" customWidth="1"/>
    <col min="4081" max="4084" width="3.28515625" style="219" customWidth="1"/>
    <col min="4085" max="4085" width="1.85546875" style="219" customWidth="1"/>
    <col min="4086" max="4086" width="17.85546875" style="219" customWidth="1"/>
    <col min="4087" max="4087" width="1.85546875" style="219" customWidth="1"/>
    <col min="4088" max="4091" width="3.28515625" style="219" customWidth="1"/>
    <col min="4092" max="4092" width="1.85546875" style="219" customWidth="1"/>
    <col min="4093" max="4093" width="12.42578125" style="219" customWidth="1"/>
    <col min="4094" max="4094" width="1.85546875" style="219" customWidth="1"/>
    <col min="4095" max="4097" width="3" style="219" customWidth="1"/>
    <col min="4098" max="4098" width="4.42578125" style="219" customWidth="1"/>
    <col min="4099" max="4100" width="3" style="219" customWidth="1"/>
    <col min="4101" max="4106" width="3.28515625" style="219" customWidth="1"/>
    <col min="4107" max="4108" width="9.140625" style="219" customWidth="1"/>
    <col min="4109" max="4112" width="3.28515625" style="219" customWidth="1"/>
    <col min="4113" max="4113" width="4.140625" style="219" customWidth="1"/>
    <col min="4114" max="4326" width="10.28515625" style="219"/>
    <col min="4327" max="4335" width="9.140625" style="219" customWidth="1"/>
    <col min="4336" max="4336" width="1" style="219" customWidth="1"/>
    <col min="4337" max="4340" width="3.28515625" style="219" customWidth="1"/>
    <col min="4341" max="4341" width="1.85546875" style="219" customWidth="1"/>
    <col min="4342" max="4342" width="17.85546875" style="219" customWidth="1"/>
    <col min="4343" max="4343" width="1.85546875" style="219" customWidth="1"/>
    <col min="4344" max="4347" width="3.28515625" style="219" customWidth="1"/>
    <col min="4348" max="4348" width="1.85546875" style="219" customWidth="1"/>
    <col min="4349" max="4349" width="12.42578125" style="219" customWidth="1"/>
    <col min="4350" max="4350" width="1.85546875" style="219" customWidth="1"/>
    <col min="4351" max="4353" width="3" style="219" customWidth="1"/>
    <col min="4354" max="4354" width="4.42578125" style="219" customWidth="1"/>
    <col min="4355" max="4356" width="3" style="219" customWidth="1"/>
    <col min="4357" max="4362" width="3.28515625" style="219" customWidth="1"/>
    <col min="4363" max="4364" width="9.140625" style="219" customWidth="1"/>
    <col min="4365" max="4368" width="3.28515625" style="219" customWidth="1"/>
    <col min="4369" max="4369" width="4.140625" style="219" customWidth="1"/>
    <col min="4370" max="4582" width="10.28515625" style="219"/>
    <col min="4583" max="4591" width="9.140625" style="219" customWidth="1"/>
    <col min="4592" max="4592" width="1" style="219" customWidth="1"/>
    <col min="4593" max="4596" width="3.28515625" style="219" customWidth="1"/>
    <col min="4597" max="4597" width="1.85546875" style="219" customWidth="1"/>
    <col min="4598" max="4598" width="17.85546875" style="219" customWidth="1"/>
    <col min="4599" max="4599" width="1.85546875" style="219" customWidth="1"/>
    <col min="4600" max="4603" width="3.28515625" style="219" customWidth="1"/>
    <col min="4604" max="4604" width="1.85546875" style="219" customWidth="1"/>
    <col min="4605" max="4605" width="12.42578125" style="219" customWidth="1"/>
    <col min="4606" max="4606" width="1.85546875" style="219" customWidth="1"/>
    <col min="4607" max="4609" width="3" style="219" customWidth="1"/>
    <col min="4610" max="4610" width="4.42578125" style="219" customWidth="1"/>
    <col min="4611" max="4612" width="3" style="219" customWidth="1"/>
    <col min="4613" max="4618" width="3.28515625" style="219" customWidth="1"/>
    <col min="4619" max="4620" width="9.140625" style="219" customWidth="1"/>
    <col min="4621" max="4624" width="3.28515625" style="219" customWidth="1"/>
    <col min="4625" max="4625" width="4.140625" style="219" customWidth="1"/>
    <col min="4626" max="4838" width="10.28515625" style="219"/>
    <col min="4839" max="4847" width="9.140625" style="219" customWidth="1"/>
    <col min="4848" max="4848" width="1" style="219" customWidth="1"/>
    <col min="4849" max="4852" width="3.28515625" style="219" customWidth="1"/>
    <col min="4853" max="4853" width="1.85546875" style="219" customWidth="1"/>
    <col min="4854" max="4854" width="17.85546875" style="219" customWidth="1"/>
    <col min="4855" max="4855" width="1.85546875" style="219" customWidth="1"/>
    <col min="4856" max="4859" width="3.28515625" style="219" customWidth="1"/>
    <col min="4860" max="4860" width="1.85546875" style="219" customWidth="1"/>
    <col min="4861" max="4861" width="12.42578125" style="219" customWidth="1"/>
    <col min="4862" max="4862" width="1.85546875" style="219" customWidth="1"/>
    <col min="4863" max="4865" width="3" style="219" customWidth="1"/>
    <col min="4866" max="4866" width="4.42578125" style="219" customWidth="1"/>
    <col min="4867" max="4868" width="3" style="219" customWidth="1"/>
    <col min="4869" max="4874" width="3.28515625" style="219" customWidth="1"/>
    <col min="4875" max="4876" width="9.140625" style="219" customWidth="1"/>
    <col min="4877" max="4880" width="3.28515625" style="219" customWidth="1"/>
    <col min="4881" max="4881" width="4.140625" style="219" customWidth="1"/>
    <col min="4882" max="5094" width="10.28515625" style="219"/>
    <col min="5095" max="5103" width="9.140625" style="219" customWidth="1"/>
    <col min="5104" max="5104" width="1" style="219" customWidth="1"/>
    <col min="5105" max="5108" width="3.28515625" style="219" customWidth="1"/>
    <col min="5109" max="5109" width="1.85546875" style="219" customWidth="1"/>
    <col min="5110" max="5110" width="17.85546875" style="219" customWidth="1"/>
    <col min="5111" max="5111" width="1.85546875" style="219" customWidth="1"/>
    <col min="5112" max="5115" width="3.28515625" style="219" customWidth="1"/>
    <col min="5116" max="5116" width="1.85546875" style="219" customWidth="1"/>
    <col min="5117" max="5117" width="12.42578125" style="219" customWidth="1"/>
    <col min="5118" max="5118" width="1.85546875" style="219" customWidth="1"/>
    <col min="5119" max="5121" width="3" style="219" customWidth="1"/>
    <col min="5122" max="5122" width="4.42578125" style="219" customWidth="1"/>
    <col min="5123" max="5124" width="3" style="219" customWidth="1"/>
    <col min="5125" max="5130" width="3.28515625" style="219" customWidth="1"/>
    <col min="5131" max="5132" width="9.140625" style="219" customWidth="1"/>
    <col min="5133" max="5136" width="3.28515625" style="219" customWidth="1"/>
    <col min="5137" max="5137" width="4.140625" style="219" customWidth="1"/>
    <col min="5138" max="5350" width="10.28515625" style="219"/>
    <col min="5351" max="5359" width="9.140625" style="219" customWidth="1"/>
    <col min="5360" max="5360" width="1" style="219" customWidth="1"/>
    <col min="5361" max="5364" width="3.28515625" style="219" customWidth="1"/>
    <col min="5365" max="5365" width="1.85546875" style="219" customWidth="1"/>
    <col min="5366" max="5366" width="17.85546875" style="219" customWidth="1"/>
    <col min="5367" max="5367" width="1.85546875" style="219" customWidth="1"/>
    <col min="5368" max="5371" width="3.28515625" style="219" customWidth="1"/>
    <col min="5372" max="5372" width="1.85546875" style="219" customWidth="1"/>
    <col min="5373" max="5373" width="12.42578125" style="219" customWidth="1"/>
    <col min="5374" max="5374" width="1.85546875" style="219" customWidth="1"/>
    <col min="5375" max="5377" width="3" style="219" customWidth="1"/>
    <col min="5378" max="5378" width="4.42578125" style="219" customWidth="1"/>
    <col min="5379" max="5380" width="3" style="219" customWidth="1"/>
    <col min="5381" max="5386" width="3.28515625" style="219" customWidth="1"/>
    <col min="5387" max="5388" width="9.140625" style="219" customWidth="1"/>
    <col min="5389" max="5392" width="3.28515625" style="219" customWidth="1"/>
    <col min="5393" max="5393" width="4.140625" style="219" customWidth="1"/>
    <col min="5394" max="5606" width="10.28515625" style="219"/>
    <col min="5607" max="5615" width="9.140625" style="219" customWidth="1"/>
    <col min="5616" max="5616" width="1" style="219" customWidth="1"/>
    <col min="5617" max="5620" width="3.28515625" style="219" customWidth="1"/>
    <col min="5621" max="5621" width="1.85546875" style="219" customWidth="1"/>
    <col min="5622" max="5622" width="17.85546875" style="219" customWidth="1"/>
    <col min="5623" max="5623" width="1.85546875" style="219" customWidth="1"/>
    <col min="5624" max="5627" width="3.28515625" style="219" customWidth="1"/>
    <col min="5628" max="5628" width="1.85546875" style="219" customWidth="1"/>
    <col min="5629" max="5629" width="12.42578125" style="219" customWidth="1"/>
    <col min="5630" max="5630" width="1.85546875" style="219" customWidth="1"/>
    <col min="5631" max="5633" width="3" style="219" customWidth="1"/>
    <col min="5634" max="5634" width="4.42578125" style="219" customWidth="1"/>
    <col min="5635" max="5636" width="3" style="219" customWidth="1"/>
    <col min="5637" max="5642" width="3.28515625" style="219" customWidth="1"/>
    <col min="5643" max="5644" width="9.140625" style="219" customWidth="1"/>
    <col min="5645" max="5648" width="3.28515625" style="219" customWidth="1"/>
    <col min="5649" max="5649" width="4.140625" style="219" customWidth="1"/>
    <col min="5650" max="5862" width="10.28515625" style="219"/>
    <col min="5863" max="5871" width="9.140625" style="219" customWidth="1"/>
    <col min="5872" max="5872" width="1" style="219" customWidth="1"/>
    <col min="5873" max="5876" width="3.28515625" style="219" customWidth="1"/>
    <col min="5877" max="5877" width="1.85546875" style="219" customWidth="1"/>
    <col min="5878" max="5878" width="17.85546875" style="219" customWidth="1"/>
    <col min="5879" max="5879" width="1.85546875" style="219" customWidth="1"/>
    <col min="5880" max="5883" width="3.28515625" style="219" customWidth="1"/>
    <col min="5884" max="5884" width="1.85546875" style="219" customWidth="1"/>
    <col min="5885" max="5885" width="12.42578125" style="219" customWidth="1"/>
    <col min="5886" max="5886" width="1.85546875" style="219" customWidth="1"/>
    <col min="5887" max="5889" width="3" style="219" customWidth="1"/>
    <col min="5890" max="5890" width="4.42578125" style="219" customWidth="1"/>
    <col min="5891" max="5892" width="3" style="219" customWidth="1"/>
    <col min="5893" max="5898" width="3.28515625" style="219" customWidth="1"/>
    <col min="5899" max="5900" width="9.140625" style="219" customWidth="1"/>
    <col min="5901" max="5904" width="3.28515625" style="219" customWidth="1"/>
    <col min="5905" max="5905" width="4.140625" style="219" customWidth="1"/>
    <col min="5906" max="6118" width="10.28515625" style="219"/>
    <col min="6119" max="6127" width="9.140625" style="219" customWidth="1"/>
    <col min="6128" max="6128" width="1" style="219" customWidth="1"/>
    <col min="6129" max="6132" width="3.28515625" style="219" customWidth="1"/>
    <col min="6133" max="6133" width="1.85546875" style="219" customWidth="1"/>
    <col min="6134" max="6134" width="17.85546875" style="219" customWidth="1"/>
    <col min="6135" max="6135" width="1.85546875" style="219" customWidth="1"/>
    <col min="6136" max="6139" width="3.28515625" style="219" customWidth="1"/>
    <col min="6140" max="6140" width="1.85546875" style="219" customWidth="1"/>
    <col min="6141" max="6141" width="12.42578125" style="219" customWidth="1"/>
    <col min="6142" max="6142" width="1.85546875" style="219" customWidth="1"/>
    <col min="6143" max="6145" width="3" style="219" customWidth="1"/>
    <col min="6146" max="6146" width="4.42578125" style="219" customWidth="1"/>
    <col min="6147" max="6148" width="3" style="219" customWidth="1"/>
    <col min="6149" max="6154" width="3.28515625" style="219" customWidth="1"/>
    <col min="6155" max="6156" width="9.140625" style="219" customWidth="1"/>
    <col min="6157" max="6160" width="3.28515625" style="219" customWidth="1"/>
    <col min="6161" max="6161" width="4.140625" style="219" customWidth="1"/>
    <col min="6162" max="6374" width="10.28515625" style="219"/>
    <col min="6375" max="6383" width="9.140625" style="219" customWidth="1"/>
    <col min="6384" max="6384" width="1" style="219" customWidth="1"/>
    <col min="6385" max="6388" width="3.28515625" style="219" customWidth="1"/>
    <col min="6389" max="6389" width="1.85546875" style="219" customWidth="1"/>
    <col min="6390" max="6390" width="17.85546875" style="219" customWidth="1"/>
    <col min="6391" max="6391" width="1.85546875" style="219" customWidth="1"/>
    <col min="6392" max="6395" width="3.28515625" style="219" customWidth="1"/>
    <col min="6396" max="6396" width="1.85546875" style="219" customWidth="1"/>
    <col min="6397" max="6397" width="12.42578125" style="219" customWidth="1"/>
    <col min="6398" max="6398" width="1.85546875" style="219" customWidth="1"/>
    <col min="6399" max="6401" width="3" style="219" customWidth="1"/>
    <col min="6402" max="6402" width="4.42578125" style="219" customWidth="1"/>
    <col min="6403" max="6404" width="3" style="219" customWidth="1"/>
    <col min="6405" max="6410" width="3.28515625" style="219" customWidth="1"/>
    <col min="6411" max="6412" width="9.140625" style="219" customWidth="1"/>
    <col min="6413" max="6416" width="3.28515625" style="219" customWidth="1"/>
    <col min="6417" max="6417" width="4.140625" style="219" customWidth="1"/>
    <col min="6418" max="6630" width="10.28515625" style="219"/>
    <col min="6631" max="6639" width="9.140625" style="219" customWidth="1"/>
    <col min="6640" max="6640" width="1" style="219" customWidth="1"/>
    <col min="6641" max="6644" width="3.28515625" style="219" customWidth="1"/>
    <col min="6645" max="6645" width="1.85546875" style="219" customWidth="1"/>
    <col min="6646" max="6646" width="17.85546875" style="219" customWidth="1"/>
    <col min="6647" max="6647" width="1.85546875" style="219" customWidth="1"/>
    <col min="6648" max="6651" width="3.28515625" style="219" customWidth="1"/>
    <col min="6652" max="6652" width="1.85546875" style="219" customWidth="1"/>
    <col min="6653" max="6653" width="12.42578125" style="219" customWidth="1"/>
    <col min="6654" max="6654" width="1.85546875" style="219" customWidth="1"/>
    <col min="6655" max="6657" width="3" style="219" customWidth="1"/>
    <col min="6658" max="6658" width="4.42578125" style="219" customWidth="1"/>
    <col min="6659" max="6660" width="3" style="219" customWidth="1"/>
    <col min="6661" max="6666" width="3.28515625" style="219" customWidth="1"/>
    <col min="6667" max="6668" width="9.140625" style="219" customWidth="1"/>
    <col min="6669" max="6672" width="3.28515625" style="219" customWidth="1"/>
    <col min="6673" max="6673" width="4.140625" style="219" customWidth="1"/>
    <col min="6674" max="6886" width="10.28515625" style="219"/>
    <col min="6887" max="6895" width="9.140625" style="219" customWidth="1"/>
    <col min="6896" max="6896" width="1" style="219" customWidth="1"/>
    <col min="6897" max="6900" width="3.28515625" style="219" customWidth="1"/>
    <col min="6901" max="6901" width="1.85546875" style="219" customWidth="1"/>
    <col min="6902" max="6902" width="17.85546875" style="219" customWidth="1"/>
    <col min="6903" max="6903" width="1.85546875" style="219" customWidth="1"/>
    <col min="6904" max="6907" width="3.28515625" style="219" customWidth="1"/>
    <col min="6908" max="6908" width="1.85546875" style="219" customWidth="1"/>
    <col min="6909" max="6909" width="12.42578125" style="219" customWidth="1"/>
    <col min="6910" max="6910" width="1.85546875" style="219" customWidth="1"/>
    <col min="6911" max="6913" width="3" style="219" customWidth="1"/>
    <col min="6914" max="6914" width="4.42578125" style="219" customWidth="1"/>
    <col min="6915" max="6916" width="3" style="219" customWidth="1"/>
    <col min="6917" max="6922" width="3.28515625" style="219" customWidth="1"/>
    <col min="6923" max="6924" width="9.140625" style="219" customWidth="1"/>
    <col min="6925" max="6928" width="3.28515625" style="219" customWidth="1"/>
    <col min="6929" max="6929" width="4.140625" style="219" customWidth="1"/>
    <col min="6930" max="7142" width="10.28515625" style="219"/>
    <col min="7143" max="7151" width="9.140625" style="219" customWidth="1"/>
    <col min="7152" max="7152" width="1" style="219" customWidth="1"/>
    <col min="7153" max="7156" width="3.28515625" style="219" customWidth="1"/>
    <col min="7157" max="7157" width="1.85546875" style="219" customWidth="1"/>
    <col min="7158" max="7158" width="17.85546875" style="219" customWidth="1"/>
    <col min="7159" max="7159" width="1.85546875" style="219" customWidth="1"/>
    <col min="7160" max="7163" width="3.28515625" style="219" customWidth="1"/>
    <col min="7164" max="7164" width="1.85546875" style="219" customWidth="1"/>
    <col min="7165" max="7165" width="12.42578125" style="219" customWidth="1"/>
    <col min="7166" max="7166" width="1.85546875" style="219" customWidth="1"/>
    <col min="7167" max="7169" width="3" style="219" customWidth="1"/>
    <col min="7170" max="7170" width="4.42578125" style="219" customWidth="1"/>
    <col min="7171" max="7172" width="3" style="219" customWidth="1"/>
    <col min="7173" max="7178" width="3.28515625" style="219" customWidth="1"/>
    <col min="7179" max="7180" width="9.140625" style="219" customWidth="1"/>
    <col min="7181" max="7184" width="3.28515625" style="219" customWidth="1"/>
    <col min="7185" max="7185" width="4.140625" style="219" customWidth="1"/>
    <col min="7186" max="7398" width="10.28515625" style="219"/>
    <col min="7399" max="7407" width="9.140625" style="219" customWidth="1"/>
    <col min="7408" max="7408" width="1" style="219" customWidth="1"/>
    <col min="7409" max="7412" width="3.28515625" style="219" customWidth="1"/>
    <col min="7413" max="7413" width="1.85546875" style="219" customWidth="1"/>
    <col min="7414" max="7414" width="17.85546875" style="219" customWidth="1"/>
    <col min="7415" max="7415" width="1.85546875" style="219" customWidth="1"/>
    <col min="7416" max="7419" width="3.28515625" style="219" customWidth="1"/>
    <col min="7420" max="7420" width="1.85546875" style="219" customWidth="1"/>
    <col min="7421" max="7421" width="12.42578125" style="219" customWidth="1"/>
    <col min="7422" max="7422" width="1.85546875" style="219" customWidth="1"/>
    <col min="7423" max="7425" width="3" style="219" customWidth="1"/>
    <col min="7426" max="7426" width="4.42578125" style="219" customWidth="1"/>
    <col min="7427" max="7428" width="3" style="219" customWidth="1"/>
    <col min="7429" max="7434" width="3.28515625" style="219" customWidth="1"/>
    <col min="7435" max="7436" width="9.140625" style="219" customWidth="1"/>
    <col min="7437" max="7440" width="3.28515625" style="219" customWidth="1"/>
    <col min="7441" max="7441" width="4.140625" style="219" customWidth="1"/>
    <col min="7442" max="7654" width="10.28515625" style="219"/>
    <col min="7655" max="7663" width="9.140625" style="219" customWidth="1"/>
    <col min="7664" max="7664" width="1" style="219" customWidth="1"/>
    <col min="7665" max="7668" width="3.28515625" style="219" customWidth="1"/>
    <col min="7669" max="7669" width="1.85546875" style="219" customWidth="1"/>
    <col min="7670" max="7670" width="17.85546875" style="219" customWidth="1"/>
    <col min="7671" max="7671" width="1.85546875" style="219" customWidth="1"/>
    <col min="7672" max="7675" width="3.28515625" style="219" customWidth="1"/>
    <col min="7676" max="7676" width="1.85546875" style="219" customWidth="1"/>
    <col min="7677" max="7677" width="12.42578125" style="219" customWidth="1"/>
    <col min="7678" max="7678" width="1.85546875" style="219" customWidth="1"/>
    <col min="7679" max="7681" width="3" style="219" customWidth="1"/>
    <col min="7682" max="7682" width="4.42578125" style="219" customWidth="1"/>
    <col min="7683" max="7684" width="3" style="219" customWidth="1"/>
    <col min="7685" max="7690" width="3.28515625" style="219" customWidth="1"/>
    <col min="7691" max="7692" width="9.140625" style="219" customWidth="1"/>
    <col min="7693" max="7696" width="3.28515625" style="219" customWidth="1"/>
    <col min="7697" max="7697" width="4.140625" style="219" customWidth="1"/>
    <col min="7698" max="7910" width="10.28515625" style="219"/>
    <col min="7911" max="7919" width="9.140625" style="219" customWidth="1"/>
    <col min="7920" max="7920" width="1" style="219" customWidth="1"/>
    <col min="7921" max="7924" width="3.28515625" style="219" customWidth="1"/>
    <col min="7925" max="7925" width="1.85546875" style="219" customWidth="1"/>
    <col min="7926" max="7926" width="17.85546875" style="219" customWidth="1"/>
    <col min="7927" max="7927" width="1.85546875" style="219" customWidth="1"/>
    <col min="7928" max="7931" width="3.28515625" style="219" customWidth="1"/>
    <col min="7932" max="7932" width="1.85546875" style="219" customWidth="1"/>
    <col min="7933" max="7933" width="12.42578125" style="219" customWidth="1"/>
    <col min="7934" max="7934" width="1.85546875" style="219" customWidth="1"/>
    <col min="7935" max="7937" width="3" style="219" customWidth="1"/>
    <col min="7938" max="7938" width="4.42578125" style="219" customWidth="1"/>
    <col min="7939" max="7940" width="3" style="219" customWidth="1"/>
    <col min="7941" max="7946" width="3.28515625" style="219" customWidth="1"/>
    <col min="7947" max="7948" width="9.140625" style="219" customWidth="1"/>
    <col min="7949" max="7952" width="3.28515625" style="219" customWidth="1"/>
    <col min="7953" max="7953" width="4.140625" style="219" customWidth="1"/>
    <col min="7954" max="8166" width="10.28515625" style="219"/>
    <col min="8167" max="8175" width="9.140625" style="219" customWidth="1"/>
    <col min="8176" max="8176" width="1" style="219" customWidth="1"/>
    <col min="8177" max="8180" width="3.28515625" style="219" customWidth="1"/>
    <col min="8181" max="8181" width="1.85546875" style="219" customWidth="1"/>
    <col min="8182" max="8182" width="17.85546875" style="219" customWidth="1"/>
    <col min="8183" max="8183" width="1.85546875" style="219" customWidth="1"/>
    <col min="8184" max="8187" width="3.28515625" style="219" customWidth="1"/>
    <col min="8188" max="8188" width="1.85546875" style="219" customWidth="1"/>
    <col min="8189" max="8189" width="12.42578125" style="219" customWidth="1"/>
    <col min="8190" max="8190" width="1.85546875" style="219" customWidth="1"/>
    <col min="8191" max="8193" width="3" style="219" customWidth="1"/>
    <col min="8194" max="8194" width="4.42578125" style="219" customWidth="1"/>
    <col min="8195" max="8196" width="3" style="219" customWidth="1"/>
    <col min="8197" max="8202" width="3.28515625" style="219" customWidth="1"/>
    <col min="8203" max="8204" width="9.140625" style="219" customWidth="1"/>
    <col min="8205" max="8208" width="3.28515625" style="219" customWidth="1"/>
    <col min="8209" max="8209" width="4.140625" style="219" customWidth="1"/>
    <col min="8210" max="8422" width="10.28515625" style="219"/>
    <col min="8423" max="8431" width="9.140625" style="219" customWidth="1"/>
    <col min="8432" max="8432" width="1" style="219" customWidth="1"/>
    <col min="8433" max="8436" width="3.28515625" style="219" customWidth="1"/>
    <col min="8437" max="8437" width="1.85546875" style="219" customWidth="1"/>
    <col min="8438" max="8438" width="17.85546875" style="219" customWidth="1"/>
    <col min="8439" max="8439" width="1.85546875" style="219" customWidth="1"/>
    <col min="8440" max="8443" width="3.28515625" style="219" customWidth="1"/>
    <col min="8444" max="8444" width="1.85546875" style="219" customWidth="1"/>
    <col min="8445" max="8445" width="12.42578125" style="219" customWidth="1"/>
    <col min="8446" max="8446" width="1.85546875" style="219" customWidth="1"/>
    <col min="8447" max="8449" width="3" style="219" customWidth="1"/>
    <col min="8450" max="8450" width="4.42578125" style="219" customWidth="1"/>
    <col min="8451" max="8452" width="3" style="219" customWidth="1"/>
    <col min="8453" max="8458" width="3.28515625" style="219" customWidth="1"/>
    <col min="8459" max="8460" width="9.140625" style="219" customWidth="1"/>
    <col min="8461" max="8464" width="3.28515625" style="219" customWidth="1"/>
    <col min="8465" max="8465" width="4.140625" style="219" customWidth="1"/>
    <col min="8466" max="8678" width="10.28515625" style="219"/>
    <col min="8679" max="8687" width="9.140625" style="219" customWidth="1"/>
    <col min="8688" max="8688" width="1" style="219" customWidth="1"/>
    <col min="8689" max="8692" width="3.28515625" style="219" customWidth="1"/>
    <col min="8693" max="8693" width="1.85546875" style="219" customWidth="1"/>
    <col min="8694" max="8694" width="17.85546875" style="219" customWidth="1"/>
    <col min="8695" max="8695" width="1.85546875" style="219" customWidth="1"/>
    <col min="8696" max="8699" width="3.28515625" style="219" customWidth="1"/>
    <col min="8700" max="8700" width="1.85546875" style="219" customWidth="1"/>
    <col min="8701" max="8701" width="12.42578125" style="219" customWidth="1"/>
    <col min="8702" max="8702" width="1.85546875" style="219" customWidth="1"/>
    <col min="8703" max="8705" width="3" style="219" customWidth="1"/>
    <col min="8706" max="8706" width="4.42578125" style="219" customWidth="1"/>
    <col min="8707" max="8708" width="3" style="219" customWidth="1"/>
    <col min="8709" max="8714" width="3.28515625" style="219" customWidth="1"/>
    <col min="8715" max="8716" width="9.140625" style="219" customWidth="1"/>
    <col min="8717" max="8720" width="3.28515625" style="219" customWidth="1"/>
    <col min="8721" max="8721" width="4.140625" style="219" customWidth="1"/>
    <col min="8722" max="8934" width="10.28515625" style="219"/>
    <col min="8935" max="8943" width="9.140625" style="219" customWidth="1"/>
    <col min="8944" max="8944" width="1" style="219" customWidth="1"/>
    <col min="8945" max="8948" width="3.28515625" style="219" customWidth="1"/>
    <col min="8949" max="8949" width="1.85546875" style="219" customWidth="1"/>
    <col min="8950" max="8950" width="17.85546875" style="219" customWidth="1"/>
    <col min="8951" max="8951" width="1.85546875" style="219" customWidth="1"/>
    <col min="8952" max="8955" width="3.28515625" style="219" customWidth="1"/>
    <col min="8956" max="8956" width="1.85546875" style="219" customWidth="1"/>
    <col min="8957" max="8957" width="12.42578125" style="219" customWidth="1"/>
    <col min="8958" max="8958" width="1.85546875" style="219" customWidth="1"/>
    <col min="8959" max="8961" width="3" style="219" customWidth="1"/>
    <col min="8962" max="8962" width="4.42578125" style="219" customWidth="1"/>
    <col min="8963" max="8964" width="3" style="219" customWidth="1"/>
    <col min="8965" max="8970" width="3.28515625" style="219" customWidth="1"/>
    <col min="8971" max="8972" width="9.140625" style="219" customWidth="1"/>
    <col min="8973" max="8976" width="3.28515625" style="219" customWidth="1"/>
    <col min="8977" max="8977" width="4.140625" style="219" customWidth="1"/>
    <col min="8978" max="9190" width="10.28515625" style="219"/>
    <col min="9191" max="9199" width="9.140625" style="219" customWidth="1"/>
    <col min="9200" max="9200" width="1" style="219" customWidth="1"/>
    <col min="9201" max="9204" width="3.28515625" style="219" customWidth="1"/>
    <col min="9205" max="9205" width="1.85546875" style="219" customWidth="1"/>
    <col min="9206" max="9206" width="17.85546875" style="219" customWidth="1"/>
    <col min="9207" max="9207" width="1.85546875" style="219" customWidth="1"/>
    <col min="9208" max="9211" width="3.28515625" style="219" customWidth="1"/>
    <col min="9212" max="9212" width="1.85546875" style="219" customWidth="1"/>
    <col min="9213" max="9213" width="12.42578125" style="219" customWidth="1"/>
    <col min="9214" max="9214" width="1.85546875" style="219" customWidth="1"/>
    <col min="9215" max="9217" width="3" style="219" customWidth="1"/>
    <col min="9218" max="9218" width="4.42578125" style="219" customWidth="1"/>
    <col min="9219" max="9220" width="3" style="219" customWidth="1"/>
    <col min="9221" max="9226" width="3.28515625" style="219" customWidth="1"/>
    <col min="9227" max="9228" width="9.140625" style="219" customWidth="1"/>
    <col min="9229" max="9232" width="3.28515625" style="219" customWidth="1"/>
    <col min="9233" max="9233" width="4.140625" style="219" customWidth="1"/>
    <col min="9234" max="9446" width="10.28515625" style="219"/>
    <col min="9447" max="9455" width="9.140625" style="219" customWidth="1"/>
    <col min="9456" max="9456" width="1" style="219" customWidth="1"/>
    <col min="9457" max="9460" width="3.28515625" style="219" customWidth="1"/>
    <col min="9461" max="9461" width="1.85546875" style="219" customWidth="1"/>
    <col min="9462" max="9462" width="17.85546875" style="219" customWidth="1"/>
    <col min="9463" max="9463" width="1.85546875" style="219" customWidth="1"/>
    <col min="9464" max="9467" width="3.28515625" style="219" customWidth="1"/>
    <col min="9468" max="9468" width="1.85546875" style="219" customWidth="1"/>
    <col min="9469" max="9469" width="12.42578125" style="219" customWidth="1"/>
    <col min="9470" max="9470" width="1.85546875" style="219" customWidth="1"/>
    <col min="9471" max="9473" width="3" style="219" customWidth="1"/>
    <col min="9474" max="9474" width="4.42578125" style="219" customWidth="1"/>
    <col min="9475" max="9476" width="3" style="219" customWidth="1"/>
    <col min="9477" max="9482" width="3.28515625" style="219" customWidth="1"/>
    <col min="9483" max="9484" width="9.140625" style="219" customWidth="1"/>
    <col min="9485" max="9488" width="3.28515625" style="219" customWidth="1"/>
    <col min="9489" max="9489" width="4.140625" style="219" customWidth="1"/>
    <col min="9490" max="9702" width="10.28515625" style="219"/>
    <col min="9703" max="9711" width="9.140625" style="219" customWidth="1"/>
    <col min="9712" max="9712" width="1" style="219" customWidth="1"/>
    <col min="9713" max="9716" width="3.28515625" style="219" customWidth="1"/>
    <col min="9717" max="9717" width="1.85546875" style="219" customWidth="1"/>
    <col min="9718" max="9718" width="17.85546875" style="219" customWidth="1"/>
    <col min="9719" max="9719" width="1.85546875" style="219" customWidth="1"/>
    <col min="9720" max="9723" width="3.28515625" style="219" customWidth="1"/>
    <col min="9724" max="9724" width="1.85546875" style="219" customWidth="1"/>
    <col min="9725" max="9725" width="12.42578125" style="219" customWidth="1"/>
    <col min="9726" max="9726" width="1.85546875" style="219" customWidth="1"/>
    <col min="9727" max="9729" width="3" style="219" customWidth="1"/>
    <col min="9730" max="9730" width="4.42578125" style="219" customWidth="1"/>
    <col min="9731" max="9732" width="3" style="219" customWidth="1"/>
    <col min="9733" max="9738" width="3.28515625" style="219" customWidth="1"/>
    <col min="9739" max="9740" width="9.140625" style="219" customWidth="1"/>
    <col min="9741" max="9744" width="3.28515625" style="219" customWidth="1"/>
    <col min="9745" max="9745" width="4.140625" style="219" customWidth="1"/>
    <col min="9746" max="9958" width="10.28515625" style="219"/>
    <col min="9959" max="9967" width="9.140625" style="219" customWidth="1"/>
    <col min="9968" max="9968" width="1" style="219" customWidth="1"/>
    <col min="9969" max="9972" width="3.28515625" style="219" customWidth="1"/>
    <col min="9973" max="9973" width="1.85546875" style="219" customWidth="1"/>
    <col min="9974" max="9974" width="17.85546875" style="219" customWidth="1"/>
    <col min="9975" max="9975" width="1.85546875" style="219" customWidth="1"/>
    <col min="9976" max="9979" width="3.28515625" style="219" customWidth="1"/>
    <col min="9980" max="9980" width="1.85546875" style="219" customWidth="1"/>
    <col min="9981" max="9981" width="12.42578125" style="219" customWidth="1"/>
    <col min="9982" max="9982" width="1.85546875" style="219" customWidth="1"/>
    <col min="9983" max="9985" width="3" style="219" customWidth="1"/>
    <col min="9986" max="9986" width="4.42578125" style="219" customWidth="1"/>
    <col min="9987" max="9988" width="3" style="219" customWidth="1"/>
    <col min="9989" max="9994" width="3.28515625" style="219" customWidth="1"/>
    <col min="9995" max="9996" width="9.140625" style="219" customWidth="1"/>
    <col min="9997" max="10000" width="3.28515625" style="219" customWidth="1"/>
    <col min="10001" max="10001" width="4.140625" style="219" customWidth="1"/>
    <col min="10002" max="10214" width="10.28515625" style="219"/>
    <col min="10215" max="10223" width="9.140625" style="219" customWidth="1"/>
    <col min="10224" max="10224" width="1" style="219" customWidth="1"/>
    <col min="10225" max="10228" width="3.28515625" style="219" customWidth="1"/>
    <col min="10229" max="10229" width="1.85546875" style="219" customWidth="1"/>
    <col min="10230" max="10230" width="17.85546875" style="219" customWidth="1"/>
    <col min="10231" max="10231" width="1.85546875" style="219" customWidth="1"/>
    <col min="10232" max="10235" width="3.28515625" style="219" customWidth="1"/>
    <col min="10236" max="10236" width="1.85546875" style="219" customWidth="1"/>
    <col min="10237" max="10237" width="12.42578125" style="219" customWidth="1"/>
    <col min="10238" max="10238" width="1.85546875" style="219" customWidth="1"/>
    <col min="10239" max="10241" width="3" style="219" customWidth="1"/>
    <col min="10242" max="10242" width="4.42578125" style="219" customWidth="1"/>
    <col min="10243" max="10244" width="3" style="219" customWidth="1"/>
    <col min="10245" max="10250" width="3.28515625" style="219" customWidth="1"/>
    <col min="10251" max="10252" width="9.140625" style="219" customWidth="1"/>
    <col min="10253" max="10256" width="3.28515625" style="219" customWidth="1"/>
    <col min="10257" max="10257" width="4.140625" style="219" customWidth="1"/>
    <col min="10258" max="10470" width="10.28515625" style="219"/>
    <col min="10471" max="10479" width="9.140625" style="219" customWidth="1"/>
    <col min="10480" max="10480" width="1" style="219" customWidth="1"/>
    <col min="10481" max="10484" width="3.28515625" style="219" customWidth="1"/>
    <col min="10485" max="10485" width="1.85546875" style="219" customWidth="1"/>
    <col min="10486" max="10486" width="17.85546875" style="219" customWidth="1"/>
    <col min="10487" max="10487" width="1.85546875" style="219" customWidth="1"/>
    <col min="10488" max="10491" width="3.28515625" style="219" customWidth="1"/>
    <col min="10492" max="10492" width="1.85546875" style="219" customWidth="1"/>
    <col min="10493" max="10493" width="12.42578125" style="219" customWidth="1"/>
    <col min="10494" max="10494" width="1.85546875" style="219" customWidth="1"/>
    <col min="10495" max="10497" width="3" style="219" customWidth="1"/>
    <col min="10498" max="10498" width="4.42578125" style="219" customWidth="1"/>
    <col min="10499" max="10500" width="3" style="219" customWidth="1"/>
    <col min="10501" max="10506" width="3.28515625" style="219" customWidth="1"/>
    <col min="10507" max="10508" width="9.140625" style="219" customWidth="1"/>
    <col min="10509" max="10512" width="3.28515625" style="219" customWidth="1"/>
    <col min="10513" max="10513" width="4.140625" style="219" customWidth="1"/>
    <col min="10514" max="10726" width="10.28515625" style="219"/>
    <col min="10727" max="10735" width="9.140625" style="219" customWidth="1"/>
    <col min="10736" max="10736" width="1" style="219" customWidth="1"/>
    <col min="10737" max="10740" width="3.28515625" style="219" customWidth="1"/>
    <col min="10741" max="10741" width="1.85546875" style="219" customWidth="1"/>
    <col min="10742" max="10742" width="17.85546875" style="219" customWidth="1"/>
    <col min="10743" max="10743" width="1.85546875" style="219" customWidth="1"/>
    <col min="10744" max="10747" width="3.28515625" style="219" customWidth="1"/>
    <col min="10748" max="10748" width="1.85546875" style="219" customWidth="1"/>
    <col min="10749" max="10749" width="12.42578125" style="219" customWidth="1"/>
    <col min="10750" max="10750" width="1.85546875" style="219" customWidth="1"/>
    <col min="10751" max="10753" width="3" style="219" customWidth="1"/>
    <col min="10754" max="10754" width="4.42578125" style="219" customWidth="1"/>
    <col min="10755" max="10756" width="3" style="219" customWidth="1"/>
    <col min="10757" max="10762" width="3.28515625" style="219" customWidth="1"/>
    <col min="10763" max="10764" width="9.140625" style="219" customWidth="1"/>
    <col min="10765" max="10768" width="3.28515625" style="219" customWidth="1"/>
    <col min="10769" max="10769" width="4.140625" style="219" customWidth="1"/>
    <col min="10770" max="10982" width="10.28515625" style="219"/>
    <col min="10983" max="10991" width="9.140625" style="219" customWidth="1"/>
    <col min="10992" max="10992" width="1" style="219" customWidth="1"/>
    <col min="10993" max="10996" width="3.28515625" style="219" customWidth="1"/>
    <col min="10997" max="10997" width="1.85546875" style="219" customWidth="1"/>
    <col min="10998" max="10998" width="17.85546875" style="219" customWidth="1"/>
    <col min="10999" max="10999" width="1.85546875" style="219" customWidth="1"/>
    <col min="11000" max="11003" width="3.28515625" style="219" customWidth="1"/>
    <col min="11004" max="11004" width="1.85546875" style="219" customWidth="1"/>
    <col min="11005" max="11005" width="12.42578125" style="219" customWidth="1"/>
    <col min="11006" max="11006" width="1.85546875" style="219" customWidth="1"/>
    <col min="11007" max="11009" width="3" style="219" customWidth="1"/>
    <col min="11010" max="11010" width="4.42578125" style="219" customWidth="1"/>
    <col min="11011" max="11012" width="3" style="219" customWidth="1"/>
    <col min="11013" max="11018" width="3.28515625" style="219" customWidth="1"/>
    <col min="11019" max="11020" width="9.140625" style="219" customWidth="1"/>
    <col min="11021" max="11024" width="3.28515625" style="219" customWidth="1"/>
    <col min="11025" max="11025" width="4.140625" style="219" customWidth="1"/>
    <col min="11026" max="11238" width="10.28515625" style="219"/>
    <col min="11239" max="11247" width="9.140625" style="219" customWidth="1"/>
    <col min="11248" max="11248" width="1" style="219" customWidth="1"/>
    <col min="11249" max="11252" width="3.28515625" style="219" customWidth="1"/>
    <col min="11253" max="11253" width="1.85546875" style="219" customWidth="1"/>
    <col min="11254" max="11254" width="17.85546875" style="219" customWidth="1"/>
    <col min="11255" max="11255" width="1.85546875" style="219" customWidth="1"/>
    <col min="11256" max="11259" width="3.28515625" style="219" customWidth="1"/>
    <col min="11260" max="11260" width="1.85546875" style="219" customWidth="1"/>
    <col min="11261" max="11261" width="12.42578125" style="219" customWidth="1"/>
    <col min="11262" max="11262" width="1.85546875" style="219" customWidth="1"/>
    <col min="11263" max="11265" width="3" style="219" customWidth="1"/>
    <col min="11266" max="11266" width="4.42578125" style="219" customWidth="1"/>
    <col min="11267" max="11268" width="3" style="219" customWidth="1"/>
    <col min="11269" max="11274" width="3.28515625" style="219" customWidth="1"/>
    <col min="11275" max="11276" width="9.140625" style="219" customWidth="1"/>
    <col min="11277" max="11280" width="3.28515625" style="219" customWidth="1"/>
    <col min="11281" max="11281" width="4.140625" style="219" customWidth="1"/>
    <col min="11282" max="11494" width="10.28515625" style="219"/>
    <col min="11495" max="11503" width="9.140625" style="219" customWidth="1"/>
    <col min="11504" max="11504" width="1" style="219" customWidth="1"/>
    <col min="11505" max="11508" width="3.28515625" style="219" customWidth="1"/>
    <col min="11509" max="11509" width="1.85546875" style="219" customWidth="1"/>
    <col min="11510" max="11510" width="17.85546875" style="219" customWidth="1"/>
    <col min="11511" max="11511" width="1.85546875" style="219" customWidth="1"/>
    <col min="11512" max="11515" width="3.28515625" style="219" customWidth="1"/>
    <col min="11516" max="11516" width="1.85546875" style="219" customWidth="1"/>
    <col min="11517" max="11517" width="12.42578125" style="219" customWidth="1"/>
    <col min="11518" max="11518" width="1.85546875" style="219" customWidth="1"/>
    <col min="11519" max="11521" width="3" style="219" customWidth="1"/>
    <col min="11522" max="11522" width="4.42578125" style="219" customWidth="1"/>
    <col min="11523" max="11524" width="3" style="219" customWidth="1"/>
    <col min="11525" max="11530" width="3.28515625" style="219" customWidth="1"/>
    <col min="11531" max="11532" width="9.140625" style="219" customWidth="1"/>
    <col min="11533" max="11536" width="3.28515625" style="219" customWidth="1"/>
    <col min="11537" max="11537" width="4.140625" style="219" customWidth="1"/>
    <col min="11538" max="11750" width="10.28515625" style="219"/>
    <col min="11751" max="11759" width="9.140625" style="219" customWidth="1"/>
    <col min="11760" max="11760" width="1" style="219" customWidth="1"/>
    <col min="11761" max="11764" width="3.28515625" style="219" customWidth="1"/>
    <col min="11765" max="11765" width="1.85546875" style="219" customWidth="1"/>
    <col min="11766" max="11766" width="17.85546875" style="219" customWidth="1"/>
    <col min="11767" max="11767" width="1.85546875" style="219" customWidth="1"/>
    <col min="11768" max="11771" width="3.28515625" style="219" customWidth="1"/>
    <col min="11772" max="11772" width="1.85546875" style="219" customWidth="1"/>
    <col min="11773" max="11773" width="12.42578125" style="219" customWidth="1"/>
    <col min="11774" max="11774" width="1.85546875" style="219" customWidth="1"/>
    <col min="11775" max="11777" width="3" style="219" customWidth="1"/>
    <col min="11778" max="11778" width="4.42578125" style="219" customWidth="1"/>
    <col min="11779" max="11780" width="3" style="219" customWidth="1"/>
    <col min="11781" max="11786" width="3.28515625" style="219" customWidth="1"/>
    <col min="11787" max="11788" width="9.140625" style="219" customWidth="1"/>
    <col min="11789" max="11792" width="3.28515625" style="219" customWidth="1"/>
    <col min="11793" max="11793" width="4.140625" style="219" customWidth="1"/>
    <col min="11794" max="12006" width="10.28515625" style="219"/>
    <col min="12007" max="12015" width="9.140625" style="219" customWidth="1"/>
    <col min="12016" max="12016" width="1" style="219" customWidth="1"/>
    <col min="12017" max="12020" width="3.28515625" style="219" customWidth="1"/>
    <col min="12021" max="12021" width="1.85546875" style="219" customWidth="1"/>
    <col min="12022" max="12022" width="17.85546875" style="219" customWidth="1"/>
    <col min="12023" max="12023" width="1.85546875" style="219" customWidth="1"/>
    <col min="12024" max="12027" width="3.28515625" style="219" customWidth="1"/>
    <col min="12028" max="12028" width="1.85546875" style="219" customWidth="1"/>
    <col min="12029" max="12029" width="12.42578125" style="219" customWidth="1"/>
    <col min="12030" max="12030" width="1.85546875" style="219" customWidth="1"/>
    <col min="12031" max="12033" width="3" style="219" customWidth="1"/>
    <col min="12034" max="12034" width="4.42578125" style="219" customWidth="1"/>
    <col min="12035" max="12036" width="3" style="219" customWidth="1"/>
    <col min="12037" max="12042" width="3.28515625" style="219" customWidth="1"/>
    <col min="12043" max="12044" width="9.140625" style="219" customWidth="1"/>
    <col min="12045" max="12048" width="3.28515625" style="219" customWidth="1"/>
    <col min="12049" max="12049" width="4.140625" style="219" customWidth="1"/>
    <col min="12050" max="12262" width="10.28515625" style="219"/>
    <col min="12263" max="12271" width="9.140625" style="219" customWidth="1"/>
    <col min="12272" max="12272" width="1" style="219" customWidth="1"/>
    <col min="12273" max="12276" width="3.28515625" style="219" customWidth="1"/>
    <col min="12277" max="12277" width="1.85546875" style="219" customWidth="1"/>
    <col min="12278" max="12278" width="17.85546875" style="219" customWidth="1"/>
    <col min="12279" max="12279" width="1.85546875" style="219" customWidth="1"/>
    <col min="12280" max="12283" width="3.28515625" style="219" customWidth="1"/>
    <col min="12284" max="12284" width="1.85546875" style="219" customWidth="1"/>
    <col min="12285" max="12285" width="12.42578125" style="219" customWidth="1"/>
    <col min="12286" max="12286" width="1.85546875" style="219" customWidth="1"/>
    <col min="12287" max="12289" width="3" style="219" customWidth="1"/>
    <col min="12290" max="12290" width="4.42578125" style="219" customWidth="1"/>
    <col min="12291" max="12292" width="3" style="219" customWidth="1"/>
    <col min="12293" max="12298" width="3.28515625" style="219" customWidth="1"/>
    <col min="12299" max="12300" width="9.140625" style="219" customWidth="1"/>
    <col min="12301" max="12304" width="3.28515625" style="219" customWidth="1"/>
    <col min="12305" max="12305" width="4.140625" style="219" customWidth="1"/>
    <col min="12306" max="12518" width="10.28515625" style="219"/>
    <col min="12519" max="12527" width="9.140625" style="219" customWidth="1"/>
    <col min="12528" max="12528" width="1" style="219" customWidth="1"/>
    <col min="12529" max="12532" width="3.28515625" style="219" customWidth="1"/>
    <col min="12533" max="12533" width="1.85546875" style="219" customWidth="1"/>
    <col min="12534" max="12534" width="17.85546875" style="219" customWidth="1"/>
    <col min="12535" max="12535" width="1.85546875" style="219" customWidth="1"/>
    <col min="12536" max="12539" width="3.28515625" style="219" customWidth="1"/>
    <col min="12540" max="12540" width="1.85546875" style="219" customWidth="1"/>
    <col min="12541" max="12541" width="12.42578125" style="219" customWidth="1"/>
    <col min="12542" max="12542" width="1.85546875" style="219" customWidth="1"/>
    <col min="12543" max="12545" width="3" style="219" customWidth="1"/>
    <col min="12546" max="12546" width="4.42578125" style="219" customWidth="1"/>
    <col min="12547" max="12548" width="3" style="219" customWidth="1"/>
    <col min="12549" max="12554" width="3.28515625" style="219" customWidth="1"/>
    <col min="12555" max="12556" width="9.140625" style="219" customWidth="1"/>
    <col min="12557" max="12560" width="3.28515625" style="219" customWidth="1"/>
    <col min="12561" max="12561" width="4.140625" style="219" customWidth="1"/>
    <col min="12562" max="12774" width="10.28515625" style="219"/>
    <col min="12775" max="12783" width="9.140625" style="219" customWidth="1"/>
    <col min="12784" max="12784" width="1" style="219" customWidth="1"/>
    <col min="12785" max="12788" width="3.28515625" style="219" customWidth="1"/>
    <col min="12789" max="12789" width="1.85546875" style="219" customWidth="1"/>
    <col min="12790" max="12790" width="17.85546875" style="219" customWidth="1"/>
    <col min="12791" max="12791" width="1.85546875" style="219" customWidth="1"/>
    <col min="12792" max="12795" width="3.28515625" style="219" customWidth="1"/>
    <col min="12796" max="12796" width="1.85546875" style="219" customWidth="1"/>
    <col min="12797" max="12797" width="12.42578125" style="219" customWidth="1"/>
    <col min="12798" max="12798" width="1.85546875" style="219" customWidth="1"/>
    <col min="12799" max="12801" width="3" style="219" customWidth="1"/>
    <col min="12802" max="12802" width="4.42578125" style="219" customWidth="1"/>
    <col min="12803" max="12804" width="3" style="219" customWidth="1"/>
    <col min="12805" max="12810" width="3.28515625" style="219" customWidth="1"/>
    <col min="12811" max="12812" width="9.140625" style="219" customWidth="1"/>
    <col min="12813" max="12816" width="3.28515625" style="219" customWidth="1"/>
    <col min="12817" max="12817" width="4.140625" style="219" customWidth="1"/>
    <col min="12818" max="13030" width="10.28515625" style="219"/>
    <col min="13031" max="13039" width="9.140625" style="219" customWidth="1"/>
    <col min="13040" max="13040" width="1" style="219" customWidth="1"/>
    <col min="13041" max="13044" width="3.28515625" style="219" customWidth="1"/>
    <col min="13045" max="13045" width="1.85546875" style="219" customWidth="1"/>
    <col min="13046" max="13046" width="17.85546875" style="219" customWidth="1"/>
    <col min="13047" max="13047" width="1.85546875" style="219" customWidth="1"/>
    <col min="13048" max="13051" width="3.28515625" style="219" customWidth="1"/>
    <col min="13052" max="13052" width="1.85546875" style="219" customWidth="1"/>
    <col min="13053" max="13053" width="12.42578125" style="219" customWidth="1"/>
    <col min="13054" max="13054" width="1.85546875" style="219" customWidth="1"/>
    <col min="13055" max="13057" width="3" style="219" customWidth="1"/>
    <col min="13058" max="13058" width="4.42578125" style="219" customWidth="1"/>
    <col min="13059" max="13060" width="3" style="219" customWidth="1"/>
    <col min="13061" max="13066" width="3.28515625" style="219" customWidth="1"/>
    <col min="13067" max="13068" width="9.140625" style="219" customWidth="1"/>
    <col min="13069" max="13072" width="3.28515625" style="219" customWidth="1"/>
    <col min="13073" max="13073" width="4.140625" style="219" customWidth="1"/>
    <col min="13074" max="13286" width="10.28515625" style="219"/>
    <col min="13287" max="13295" width="9.140625" style="219" customWidth="1"/>
    <col min="13296" max="13296" width="1" style="219" customWidth="1"/>
    <col min="13297" max="13300" width="3.28515625" style="219" customWidth="1"/>
    <col min="13301" max="13301" width="1.85546875" style="219" customWidth="1"/>
    <col min="13302" max="13302" width="17.85546875" style="219" customWidth="1"/>
    <col min="13303" max="13303" width="1.85546875" style="219" customWidth="1"/>
    <col min="13304" max="13307" width="3.28515625" style="219" customWidth="1"/>
    <col min="13308" max="13308" width="1.85546875" style="219" customWidth="1"/>
    <col min="13309" max="13309" width="12.42578125" style="219" customWidth="1"/>
    <col min="13310" max="13310" width="1.85546875" style="219" customWidth="1"/>
    <col min="13311" max="13313" width="3" style="219" customWidth="1"/>
    <col min="13314" max="13314" width="4.42578125" style="219" customWidth="1"/>
    <col min="13315" max="13316" width="3" style="219" customWidth="1"/>
    <col min="13317" max="13322" width="3.28515625" style="219" customWidth="1"/>
    <col min="13323" max="13324" width="9.140625" style="219" customWidth="1"/>
    <col min="13325" max="13328" width="3.28515625" style="219" customWidth="1"/>
    <col min="13329" max="13329" width="4.140625" style="219" customWidth="1"/>
    <col min="13330" max="13542" width="10.28515625" style="219"/>
    <col min="13543" max="13551" width="9.140625" style="219" customWidth="1"/>
    <col min="13552" max="13552" width="1" style="219" customWidth="1"/>
    <col min="13553" max="13556" width="3.28515625" style="219" customWidth="1"/>
    <col min="13557" max="13557" width="1.85546875" style="219" customWidth="1"/>
    <col min="13558" max="13558" width="17.85546875" style="219" customWidth="1"/>
    <col min="13559" max="13559" width="1.85546875" style="219" customWidth="1"/>
    <col min="13560" max="13563" width="3.28515625" style="219" customWidth="1"/>
    <col min="13564" max="13564" width="1.85546875" style="219" customWidth="1"/>
    <col min="13565" max="13565" width="12.42578125" style="219" customWidth="1"/>
    <col min="13566" max="13566" width="1.85546875" style="219" customWidth="1"/>
    <col min="13567" max="13569" width="3" style="219" customWidth="1"/>
    <col min="13570" max="13570" width="4.42578125" style="219" customWidth="1"/>
    <col min="13571" max="13572" width="3" style="219" customWidth="1"/>
    <col min="13573" max="13578" width="3.28515625" style="219" customWidth="1"/>
    <col min="13579" max="13580" width="9.140625" style="219" customWidth="1"/>
    <col min="13581" max="13584" width="3.28515625" style="219" customWidth="1"/>
    <col min="13585" max="13585" width="4.140625" style="219" customWidth="1"/>
    <col min="13586" max="13798" width="10.28515625" style="219"/>
    <col min="13799" max="13807" width="9.140625" style="219" customWidth="1"/>
    <col min="13808" max="13808" width="1" style="219" customWidth="1"/>
    <col min="13809" max="13812" width="3.28515625" style="219" customWidth="1"/>
    <col min="13813" max="13813" width="1.85546875" style="219" customWidth="1"/>
    <col min="13814" max="13814" width="17.85546875" style="219" customWidth="1"/>
    <col min="13815" max="13815" width="1.85546875" style="219" customWidth="1"/>
    <col min="13816" max="13819" width="3.28515625" style="219" customWidth="1"/>
    <col min="13820" max="13820" width="1.85546875" style="219" customWidth="1"/>
    <col min="13821" max="13821" width="12.42578125" style="219" customWidth="1"/>
    <col min="13822" max="13822" width="1.85546875" style="219" customWidth="1"/>
    <col min="13823" max="13825" width="3" style="219" customWidth="1"/>
    <col min="13826" max="13826" width="4.42578125" style="219" customWidth="1"/>
    <col min="13827" max="13828" width="3" style="219" customWidth="1"/>
    <col min="13829" max="13834" width="3.28515625" style="219" customWidth="1"/>
    <col min="13835" max="13836" width="9.140625" style="219" customWidth="1"/>
    <col min="13837" max="13840" width="3.28515625" style="219" customWidth="1"/>
    <col min="13841" max="13841" width="4.140625" style="219" customWidth="1"/>
    <col min="13842" max="14054" width="10.28515625" style="219"/>
    <col min="14055" max="14063" width="9.140625" style="219" customWidth="1"/>
    <col min="14064" max="14064" width="1" style="219" customWidth="1"/>
    <col min="14065" max="14068" width="3.28515625" style="219" customWidth="1"/>
    <col min="14069" max="14069" width="1.85546875" style="219" customWidth="1"/>
    <col min="14070" max="14070" width="17.85546875" style="219" customWidth="1"/>
    <col min="14071" max="14071" width="1.85546875" style="219" customWidth="1"/>
    <col min="14072" max="14075" width="3.28515625" style="219" customWidth="1"/>
    <col min="14076" max="14076" width="1.85546875" style="219" customWidth="1"/>
    <col min="14077" max="14077" width="12.42578125" style="219" customWidth="1"/>
    <col min="14078" max="14078" width="1.85546875" style="219" customWidth="1"/>
    <col min="14079" max="14081" width="3" style="219" customWidth="1"/>
    <col min="14082" max="14082" width="4.42578125" style="219" customWidth="1"/>
    <col min="14083" max="14084" width="3" style="219" customWidth="1"/>
    <col min="14085" max="14090" width="3.28515625" style="219" customWidth="1"/>
    <col min="14091" max="14092" width="9.140625" style="219" customWidth="1"/>
    <col min="14093" max="14096" width="3.28515625" style="219" customWidth="1"/>
    <col min="14097" max="14097" width="4.140625" style="219" customWidth="1"/>
    <col min="14098" max="14310" width="10.28515625" style="219"/>
    <col min="14311" max="14319" width="9.140625" style="219" customWidth="1"/>
    <col min="14320" max="14320" width="1" style="219" customWidth="1"/>
    <col min="14321" max="14324" width="3.28515625" style="219" customWidth="1"/>
    <col min="14325" max="14325" width="1.85546875" style="219" customWidth="1"/>
    <col min="14326" max="14326" width="17.85546875" style="219" customWidth="1"/>
    <col min="14327" max="14327" width="1.85546875" style="219" customWidth="1"/>
    <col min="14328" max="14331" width="3.28515625" style="219" customWidth="1"/>
    <col min="14332" max="14332" width="1.85546875" style="219" customWidth="1"/>
    <col min="14333" max="14333" width="12.42578125" style="219" customWidth="1"/>
    <col min="14334" max="14334" width="1.85546875" style="219" customWidth="1"/>
    <col min="14335" max="14337" width="3" style="219" customWidth="1"/>
    <col min="14338" max="14338" width="4.42578125" style="219" customWidth="1"/>
    <col min="14339" max="14340" width="3" style="219" customWidth="1"/>
    <col min="14341" max="14346" width="3.28515625" style="219" customWidth="1"/>
    <col min="14347" max="14348" width="9.140625" style="219" customWidth="1"/>
    <col min="14349" max="14352" width="3.28515625" style="219" customWidth="1"/>
    <col min="14353" max="14353" width="4.140625" style="219" customWidth="1"/>
    <col min="14354" max="14566" width="10.28515625" style="219"/>
    <col min="14567" max="14575" width="9.140625" style="219" customWidth="1"/>
    <col min="14576" max="14576" width="1" style="219" customWidth="1"/>
    <col min="14577" max="14580" width="3.28515625" style="219" customWidth="1"/>
    <col min="14581" max="14581" width="1.85546875" style="219" customWidth="1"/>
    <col min="14582" max="14582" width="17.85546875" style="219" customWidth="1"/>
    <col min="14583" max="14583" width="1.85546875" style="219" customWidth="1"/>
    <col min="14584" max="14587" width="3.28515625" style="219" customWidth="1"/>
    <col min="14588" max="14588" width="1.85546875" style="219" customWidth="1"/>
    <col min="14589" max="14589" width="12.42578125" style="219" customWidth="1"/>
    <col min="14590" max="14590" width="1.85546875" style="219" customWidth="1"/>
    <col min="14591" max="14593" width="3" style="219" customWidth="1"/>
    <col min="14594" max="14594" width="4.42578125" style="219" customWidth="1"/>
    <col min="14595" max="14596" width="3" style="219" customWidth="1"/>
    <col min="14597" max="14602" width="3.28515625" style="219" customWidth="1"/>
    <col min="14603" max="14604" width="9.140625" style="219" customWidth="1"/>
    <col min="14605" max="14608" width="3.28515625" style="219" customWidth="1"/>
    <col min="14609" max="14609" width="4.140625" style="219" customWidth="1"/>
    <col min="14610" max="14822" width="10.28515625" style="219"/>
    <col min="14823" max="14831" width="9.140625" style="219" customWidth="1"/>
    <col min="14832" max="14832" width="1" style="219" customWidth="1"/>
    <col min="14833" max="14836" width="3.28515625" style="219" customWidth="1"/>
    <col min="14837" max="14837" width="1.85546875" style="219" customWidth="1"/>
    <col min="14838" max="14838" width="17.85546875" style="219" customWidth="1"/>
    <col min="14839" max="14839" width="1.85546875" style="219" customWidth="1"/>
    <col min="14840" max="14843" width="3.28515625" style="219" customWidth="1"/>
    <col min="14844" max="14844" width="1.85546875" style="219" customWidth="1"/>
    <col min="14845" max="14845" width="12.42578125" style="219" customWidth="1"/>
    <col min="14846" max="14846" width="1.85546875" style="219" customWidth="1"/>
    <col min="14847" max="14849" width="3" style="219" customWidth="1"/>
    <col min="14850" max="14850" width="4.42578125" style="219" customWidth="1"/>
    <col min="14851" max="14852" width="3" style="219" customWidth="1"/>
    <col min="14853" max="14858" width="3.28515625" style="219" customWidth="1"/>
    <col min="14859" max="14860" width="9.140625" style="219" customWidth="1"/>
    <col min="14861" max="14864" width="3.28515625" style="219" customWidth="1"/>
    <col min="14865" max="14865" width="4.140625" style="219" customWidth="1"/>
    <col min="14866" max="15078" width="10.28515625" style="219"/>
    <col min="15079" max="15087" width="9.140625" style="219" customWidth="1"/>
    <col min="15088" max="15088" width="1" style="219" customWidth="1"/>
    <col min="15089" max="15092" width="3.28515625" style="219" customWidth="1"/>
    <col min="15093" max="15093" width="1.85546875" style="219" customWidth="1"/>
    <col min="15094" max="15094" width="17.85546875" style="219" customWidth="1"/>
    <col min="15095" max="15095" width="1.85546875" style="219" customWidth="1"/>
    <col min="15096" max="15099" width="3.28515625" style="219" customWidth="1"/>
    <col min="15100" max="15100" width="1.85546875" style="219" customWidth="1"/>
    <col min="15101" max="15101" width="12.42578125" style="219" customWidth="1"/>
    <col min="15102" max="15102" width="1.85546875" style="219" customWidth="1"/>
    <col min="15103" max="15105" width="3" style="219" customWidth="1"/>
    <col min="15106" max="15106" width="4.42578125" style="219" customWidth="1"/>
    <col min="15107" max="15108" width="3" style="219" customWidth="1"/>
    <col min="15109" max="15114" width="3.28515625" style="219" customWidth="1"/>
    <col min="15115" max="15116" width="9.140625" style="219" customWidth="1"/>
    <col min="15117" max="15120" width="3.28515625" style="219" customWidth="1"/>
    <col min="15121" max="15121" width="4.140625" style="219" customWidth="1"/>
    <col min="15122" max="15334" width="10.28515625" style="219"/>
    <col min="15335" max="15343" width="9.140625" style="219" customWidth="1"/>
    <col min="15344" max="15344" width="1" style="219" customWidth="1"/>
    <col min="15345" max="15348" width="3.28515625" style="219" customWidth="1"/>
    <col min="15349" max="15349" width="1.85546875" style="219" customWidth="1"/>
    <col min="15350" max="15350" width="17.85546875" style="219" customWidth="1"/>
    <col min="15351" max="15351" width="1.85546875" style="219" customWidth="1"/>
    <col min="15352" max="15355" width="3.28515625" style="219" customWidth="1"/>
    <col min="15356" max="15356" width="1.85546875" style="219" customWidth="1"/>
    <col min="15357" max="15357" width="12.42578125" style="219" customWidth="1"/>
    <col min="15358" max="15358" width="1.85546875" style="219" customWidth="1"/>
    <col min="15359" max="15361" width="3" style="219" customWidth="1"/>
    <col min="15362" max="15362" width="4.42578125" style="219" customWidth="1"/>
    <col min="15363" max="15364" width="3" style="219" customWidth="1"/>
    <col min="15365" max="15370" width="3.28515625" style="219" customWidth="1"/>
    <col min="15371" max="15372" width="9.140625" style="219" customWidth="1"/>
    <col min="15373" max="15376" width="3.28515625" style="219" customWidth="1"/>
    <col min="15377" max="15377" width="4.140625" style="219" customWidth="1"/>
    <col min="15378" max="15590" width="10.28515625" style="219"/>
    <col min="15591" max="15599" width="9.140625" style="219" customWidth="1"/>
    <col min="15600" max="15600" width="1" style="219" customWidth="1"/>
    <col min="15601" max="15604" width="3.28515625" style="219" customWidth="1"/>
    <col min="15605" max="15605" width="1.85546875" style="219" customWidth="1"/>
    <col min="15606" max="15606" width="17.85546875" style="219" customWidth="1"/>
    <col min="15607" max="15607" width="1.85546875" style="219" customWidth="1"/>
    <col min="15608" max="15611" width="3.28515625" style="219" customWidth="1"/>
    <col min="15612" max="15612" width="1.85546875" style="219" customWidth="1"/>
    <col min="15613" max="15613" width="12.42578125" style="219" customWidth="1"/>
    <col min="15614" max="15614" width="1.85546875" style="219" customWidth="1"/>
    <col min="15615" max="15617" width="3" style="219" customWidth="1"/>
    <col min="15618" max="15618" width="4.42578125" style="219" customWidth="1"/>
    <col min="15619" max="15620" width="3" style="219" customWidth="1"/>
    <col min="15621" max="15626" width="3.28515625" style="219" customWidth="1"/>
    <col min="15627" max="15628" width="9.140625" style="219" customWidth="1"/>
    <col min="15629" max="15632" width="3.28515625" style="219" customWidth="1"/>
    <col min="15633" max="15633" width="4.140625" style="219" customWidth="1"/>
    <col min="15634" max="15846" width="10.28515625" style="219"/>
    <col min="15847" max="15855" width="9.140625" style="219" customWidth="1"/>
    <col min="15856" max="15856" width="1" style="219" customWidth="1"/>
    <col min="15857" max="15860" width="3.28515625" style="219" customWidth="1"/>
    <col min="15861" max="15861" width="1.85546875" style="219" customWidth="1"/>
    <col min="15862" max="15862" width="17.85546875" style="219" customWidth="1"/>
    <col min="15863" max="15863" width="1.85546875" style="219" customWidth="1"/>
    <col min="15864" max="15867" width="3.28515625" style="219" customWidth="1"/>
    <col min="15868" max="15868" width="1.85546875" style="219" customWidth="1"/>
    <col min="15869" max="15869" width="12.42578125" style="219" customWidth="1"/>
    <col min="15870" max="15870" width="1.85546875" style="219" customWidth="1"/>
    <col min="15871" max="15873" width="3" style="219" customWidth="1"/>
    <col min="15874" max="15874" width="4.42578125" style="219" customWidth="1"/>
    <col min="15875" max="15876" width="3" style="219" customWidth="1"/>
    <col min="15877" max="15882" width="3.28515625" style="219" customWidth="1"/>
    <col min="15883" max="15884" width="9.140625" style="219" customWidth="1"/>
    <col min="15885" max="15888" width="3.28515625" style="219" customWidth="1"/>
    <col min="15889" max="15889" width="4.140625" style="219" customWidth="1"/>
    <col min="15890" max="16102" width="10.28515625" style="219"/>
    <col min="16103" max="16111" width="9.140625" style="219" customWidth="1"/>
    <col min="16112" max="16112" width="1" style="219" customWidth="1"/>
    <col min="16113" max="16116" width="3.28515625" style="219" customWidth="1"/>
    <col min="16117" max="16117" width="1.85546875" style="219" customWidth="1"/>
    <col min="16118" max="16118" width="17.85546875" style="219" customWidth="1"/>
    <col min="16119" max="16119" width="1.85546875" style="219" customWidth="1"/>
    <col min="16120" max="16123" width="3.28515625" style="219" customWidth="1"/>
    <col min="16124" max="16124" width="1.85546875" style="219" customWidth="1"/>
    <col min="16125" max="16125" width="12.42578125" style="219" customWidth="1"/>
    <col min="16126" max="16126" width="1.85546875" style="219" customWidth="1"/>
    <col min="16127" max="16129" width="3" style="219" customWidth="1"/>
    <col min="16130" max="16130" width="4.42578125" style="219" customWidth="1"/>
    <col min="16131" max="16132" width="3" style="219" customWidth="1"/>
    <col min="16133" max="16138" width="3.28515625" style="219" customWidth="1"/>
    <col min="16139" max="16140" width="9.140625" style="219" customWidth="1"/>
    <col min="16141" max="16144" width="3.28515625" style="219" customWidth="1"/>
    <col min="16145" max="16145" width="4.140625" style="219" customWidth="1"/>
    <col min="16146" max="16384" width="10.28515625" style="219"/>
  </cols>
  <sheetData>
    <row r="1" spans="1:30" ht="15" customHeight="1">
      <c r="A1" s="216" t="s">
        <v>3727</v>
      </c>
      <c r="C1" s="28"/>
      <c r="D1" s="218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Y1" s="220" t="s">
        <v>267</v>
      </c>
      <c r="Z1" s="221"/>
      <c r="AA1" s="221"/>
      <c r="AB1" s="222"/>
      <c r="AD1" s="219"/>
    </row>
    <row r="2" spans="1:30" ht="15.95" customHeight="1" thickBot="1">
      <c r="A2" s="217"/>
      <c r="C2" s="28"/>
      <c r="D2" s="218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Y2" s="224"/>
      <c r="Z2" s="225"/>
      <c r="AA2" s="225"/>
      <c r="AB2" s="226"/>
      <c r="AD2" s="219"/>
    </row>
    <row r="3" spans="1:30">
      <c r="A3" s="227" t="s">
        <v>3728</v>
      </c>
      <c r="C3" s="28"/>
      <c r="D3" s="218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AD3" s="219"/>
    </row>
    <row r="4" spans="1:30">
      <c r="A4" s="227" t="s">
        <v>3729</v>
      </c>
      <c r="C4" s="28"/>
      <c r="D4" s="218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AD4" s="219"/>
    </row>
    <row r="5" spans="1:30">
      <c r="A5" s="217"/>
      <c r="C5" s="28"/>
      <c r="D5" s="218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AD5" s="219"/>
    </row>
    <row r="6" spans="1:30" ht="76.5" customHeight="1">
      <c r="A6" s="228" t="s">
        <v>5507</v>
      </c>
      <c r="C6" s="229"/>
      <c r="D6" s="230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2"/>
      <c r="AD6" s="233"/>
    </row>
    <row r="7" spans="1:30" ht="21" customHeight="1" thickBot="1">
      <c r="A7" s="234"/>
      <c r="B7" s="41"/>
      <c r="C7" s="41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2"/>
      <c r="AD7" s="233"/>
    </row>
    <row r="8" spans="1:30" ht="18.75" thickBot="1">
      <c r="A8" s="236" t="s">
        <v>3730</v>
      </c>
      <c r="B8" s="237"/>
      <c r="C8" s="238"/>
      <c r="D8" s="239"/>
      <c r="E8" s="239"/>
      <c r="F8" s="239"/>
      <c r="G8" s="239"/>
      <c r="H8" s="239"/>
      <c r="I8" s="240"/>
      <c r="J8" s="234"/>
      <c r="K8" s="241" t="s">
        <v>3731</v>
      </c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40"/>
      <c r="AC8" s="232"/>
      <c r="AD8" s="233"/>
    </row>
    <row r="9" spans="1:30">
      <c r="A9" s="242"/>
      <c r="B9" s="243"/>
      <c r="C9" s="244"/>
      <c r="D9" s="245"/>
      <c r="E9" s="245"/>
      <c r="F9" s="245"/>
      <c r="G9" s="245"/>
      <c r="H9" s="245"/>
      <c r="I9" s="246"/>
      <c r="J9" s="234"/>
      <c r="K9" s="247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6"/>
      <c r="AC9" s="232"/>
      <c r="AD9" s="233"/>
    </row>
    <row r="10" spans="1:30">
      <c r="A10" s="248" t="s">
        <v>3732</v>
      </c>
      <c r="B10" s="336" t="s">
        <v>4843</v>
      </c>
      <c r="C10" s="249" t="s">
        <v>5824</v>
      </c>
      <c r="D10" s="234" t="s">
        <v>3733</v>
      </c>
      <c r="E10" s="250"/>
      <c r="F10" s="250">
        <v>2</v>
      </c>
      <c r="G10" s="250">
        <v>0</v>
      </c>
      <c r="H10" s="250">
        <v>1</v>
      </c>
      <c r="I10" s="251"/>
      <c r="J10" s="234"/>
      <c r="K10" s="252" t="s">
        <v>5508</v>
      </c>
      <c r="L10" s="253" t="s">
        <v>5509</v>
      </c>
      <c r="M10" s="253"/>
      <c r="N10" s="253"/>
      <c r="O10" s="253"/>
      <c r="P10" s="234"/>
      <c r="Q10" s="234"/>
      <c r="R10" s="250">
        <f>'CE MINISTERIALE 2019'!R10</f>
        <v>2</v>
      </c>
      <c r="S10" s="250">
        <f>'CE MINISTERIALE 2019'!S10</f>
        <v>0</v>
      </c>
      <c r="T10" s="250">
        <f>'CE MINISTERIALE 2019'!T10</f>
        <v>2</v>
      </c>
      <c r="U10" s="250">
        <f>'CE MINISTERIALE 2019'!U10</f>
        <v>6</v>
      </c>
      <c r="V10" s="234"/>
      <c r="W10" s="234"/>
      <c r="X10" s="234"/>
      <c r="Y10" s="234"/>
      <c r="Z10" s="234"/>
      <c r="AA10" s="234"/>
      <c r="AB10" s="251"/>
      <c r="AC10" s="232"/>
      <c r="AD10" s="233"/>
    </row>
    <row r="11" spans="1:30">
      <c r="A11" s="248"/>
      <c r="B11" s="41"/>
      <c r="C11" s="254"/>
      <c r="D11" s="234"/>
      <c r="E11" s="234"/>
      <c r="F11" s="234"/>
      <c r="G11" s="234"/>
      <c r="H11" s="234"/>
      <c r="I11" s="251"/>
      <c r="J11" s="234"/>
      <c r="K11" s="255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51"/>
      <c r="AC11" s="232"/>
      <c r="AD11" s="233"/>
    </row>
    <row r="12" spans="1:30">
      <c r="A12" s="248"/>
      <c r="B12" s="41"/>
      <c r="C12" s="254"/>
      <c r="D12" s="234"/>
      <c r="E12" s="234"/>
      <c r="F12" s="234"/>
      <c r="G12" s="234"/>
      <c r="H12" s="234"/>
      <c r="I12" s="251"/>
      <c r="J12" s="234"/>
      <c r="K12" s="252" t="s">
        <v>5870</v>
      </c>
      <c r="L12" s="253"/>
      <c r="M12" s="253"/>
      <c r="N12" s="253"/>
      <c r="O12" s="253"/>
      <c r="P12" s="253"/>
      <c r="Q12" s="234">
        <v>1</v>
      </c>
      <c r="R12" s="250"/>
      <c r="S12" s="234"/>
      <c r="T12" s="234">
        <v>2</v>
      </c>
      <c r="U12" s="250"/>
      <c r="V12" s="234"/>
      <c r="W12" s="234">
        <v>3</v>
      </c>
      <c r="X12" s="250"/>
      <c r="Y12" s="234"/>
      <c r="Z12" s="234">
        <v>4</v>
      </c>
      <c r="AA12" s="250"/>
      <c r="AB12" s="251"/>
      <c r="AC12" s="232"/>
      <c r="AD12" s="233"/>
    </row>
    <row r="13" spans="1:30">
      <c r="A13" s="248"/>
      <c r="B13" s="41"/>
      <c r="C13" s="254"/>
      <c r="D13" s="234"/>
      <c r="E13" s="234"/>
      <c r="F13" s="234"/>
      <c r="G13" s="234"/>
      <c r="H13" s="234"/>
      <c r="I13" s="251"/>
      <c r="J13" s="234"/>
      <c r="K13" s="255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51"/>
      <c r="AC13" s="232"/>
      <c r="AD13" s="233"/>
    </row>
    <row r="14" spans="1:30">
      <c r="A14" s="248"/>
      <c r="B14" s="41"/>
      <c r="C14" s="254"/>
      <c r="D14" s="234"/>
      <c r="E14" s="234"/>
      <c r="F14" s="234"/>
      <c r="G14" s="234"/>
      <c r="H14" s="234"/>
      <c r="I14" s="251"/>
      <c r="J14" s="234"/>
      <c r="K14" s="252" t="s">
        <v>3734</v>
      </c>
      <c r="L14" s="253"/>
      <c r="M14" s="253"/>
      <c r="N14" s="253"/>
      <c r="O14" s="253"/>
      <c r="P14" s="253"/>
      <c r="Q14" s="234"/>
      <c r="R14" s="250" t="str">
        <f>'CE MINISTERIALE 2019'!R14</f>
        <v>X</v>
      </c>
      <c r="S14" s="234"/>
      <c r="T14" s="234"/>
      <c r="U14" s="234"/>
      <c r="V14" s="253"/>
      <c r="W14" s="253"/>
      <c r="X14" s="253"/>
      <c r="Y14" s="256" t="s">
        <v>3735</v>
      </c>
      <c r="Z14" s="234"/>
      <c r="AA14" s="250"/>
      <c r="AB14" s="251"/>
      <c r="AC14" s="232"/>
      <c r="AD14" s="233"/>
    </row>
    <row r="15" spans="1:30" ht="18.75" thickBot="1">
      <c r="A15" s="257"/>
      <c r="B15" s="258"/>
      <c r="C15" s="259"/>
      <c r="D15" s="260"/>
      <c r="E15" s="260"/>
      <c r="F15" s="260"/>
      <c r="G15" s="260"/>
      <c r="H15" s="260"/>
      <c r="I15" s="261"/>
      <c r="J15" s="234"/>
      <c r="K15" s="262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1"/>
      <c r="AC15" s="232"/>
      <c r="AD15" s="233"/>
    </row>
    <row r="16" spans="1:30">
      <c r="B16" s="41"/>
      <c r="C16" s="41"/>
      <c r="D16" s="25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2"/>
      <c r="AD16" s="233"/>
    </row>
    <row r="17" spans="1:30" ht="18.75" thickBot="1">
      <c r="B17" s="41"/>
      <c r="C17" s="41"/>
      <c r="D17" s="25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2"/>
      <c r="AD17" s="233"/>
    </row>
    <row r="18" spans="1:30" ht="15.95" customHeight="1" thickBot="1">
      <c r="A18" s="612" t="s">
        <v>3736</v>
      </c>
      <c r="B18" s="613"/>
      <c r="C18" s="613"/>
      <c r="D18" s="613"/>
      <c r="E18" s="613"/>
      <c r="F18" s="613"/>
      <c r="G18" s="613"/>
      <c r="H18" s="613"/>
      <c r="I18" s="613"/>
      <c r="J18" s="613"/>
      <c r="K18" s="613"/>
      <c r="L18" s="613"/>
      <c r="M18" s="613"/>
      <c r="N18" s="613"/>
      <c r="O18" s="613"/>
      <c r="P18" s="613"/>
      <c r="Q18" s="613"/>
      <c r="R18" s="613"/>
      <c r="S18" s="613"/>
      <c r="T18" s="613"/>
      <c r="U18" s="613"/>
      <c r="V18" s="613"/>
      <c r="W18" s="613"/>
      <c r="X18" s="613"/>
      <c r="Y18" s="613"/>
      <c r="Z18" s="613"/>
      <c r="AA18" s="613"/>
      <c r="AB18" s="614"/>
      <c r="AC18" s="232"/>
      <c r="AD18" s="233"/>
    </row>
    <row r="19" spans="1:30">
      <c r="A19" s="263"/>
      <c r="B19" s="264"/>
      <c r="C19" s="264"/>
      <c r="D19" s="265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7"/>
      <c r="AC19" s="232"/>
      <c r="AD19" s="233"/>
    </row>
    <row r="20" spans="1:30">
      <c r="A20" s="268"/>
      <c r="B20" s="41"/>
      <c r="C20" s="41"/>
      <c r="D20" s="254"/>
      <c r="E20" s="234"/>
      <c r="F20" s="234"/>
      <c r="G20" s="256"/>
      <c r="H20" s="256" t="s">
        <v>5510</v>
      </c>
      <c r="I20" s="250" t="str">
        <f>'CE MINISTERIALE 2019'!I20</f>
        <v>X</v>
      </c>
      <c r="J20" s="234"/>
      <c r="K20" s="256" t="s">
        <v>3737</v>
      </c>
      <c r="L20" s="250">
        <f>'CE MINISTERIALE 2019'!L20</f>
        <v>0</v>
      </c>
      <c r="M20" s="233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51"/>
      <c r="AC20" s="232"/>
      <c r="AD20" s="233"/>
    </row>
    <row r="21" spans="1:30" ht="18.75" thickBot="1">
      <c r="A21" s="269"/>
      <c r="B21" s="258"/>
      <c r="C21" s="258"/>
      <c r="D21" s="259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1"/>
      <c r="AC21" s="232"/>
      <c r="AD21" s="233"/>
    </row>
    <row r="22" spans="1:30">
      <c r="B22" s="41"/>
      <c r="C22" s="41"/>
      <c r="D22" s="25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2"/>
      <c r="AD22" s="233"/>
    </row>
    <row r="23" spans="1:30">
      <c r="A23" s="234"/>
      <c r="B23" s="41"/>
      <c r="C23" s="41"/>
      <c r="D23" s="25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2"/>
      <c r="AD23" s="233"/>
    </row>
    <row r="24" spans="1:30" s="272" customFormat="1" ht="22.5" customHeight="1" thickBot="1">
      <c r="A24" s="270"/>
      <c r="B24" s="271"/>
      <c r="C24" s="271"/>
      <c r="D24" s="259" t="s">
        <v>5511</v>
      </c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Y24" s="273"/>
      <c r="Z24" s="273"/>
      <c r="AA24" s="273"/>
      <c r="AB24" s="273"/>
      <c r="AC24" s="274"/>
      <c r="AD24" s="275"/>
    </row>
    <row r="25" spans="1:30" s="272" customFormat="1" ht="25.5" customHeight="1" thickBot="1">
      <c r="A25" s="371" t="s">
        <v>279</v>
      </c>
      <c r="B25" s="276" t="s">
        <v>3738</v>
      </c>
      <c r="C25" s="277" t="s">
        <v>5512</v>
      </c>
      <c r="D25" s="278" t="s">
        <v>3739</v>
      </c>
      <c r="E25" s="223"/>
      <c r="F25" s="279"/>
      <c r="G25" s="279"/>
      <c r="H25" s="279"/>
      <c r="I25" s="279"/>
      <c r="J25" s="280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Y25" s="280"/>
      <c r="Z25" s="280"/>
      <c r="AA25" s="280"/>
      <c r="AB25" s="280"/>
      <c r="AD25" s="275"/>
    </row>
    <row r="26" spans="1:30" s="286" customFormat="1" ht="24.95" customHeight="1">
      <c r="A26" s="372"/>
      <c r="B26" s="281"/>
      <c r="C26" s="282" t="s">
        <v>3740</v>
      </c>
      <c r="D26" s="283">
        <f>'CE MINISTERIALE 2019'!D26</f>
        <v>0</v>
      </c>
      <c r="E26" s="284"/>
      <c r="F26" s="285"/>
    </row>
    <row r="27" spans="1:30" s="292" customFormat="1" ht="24.95" customHeight="1">
      <c r="A27" s="307"/>
      <c r="B27" s="287" t="s">
        <v>283</v>
      </c>
      <c r="C27" s="288" t="s">
        <v>3741</v>
      </c>
      <c r="D27" s="289">
        <f>'CE MINISTERIALE 2019 MOB'!D27</f>
        <v>1835757267.3499999</v>
      </c>
      <c r="E27" s="290"/>
      <c r="F27" s="291"/>
      <c r="J27" s="286"/>
    </row>
    <row r="28" spans="1:30" s="296" customFormat="1" ht="24.95" customHeight="1">
      <c r="A28" s="373"/>
      <c r="B28" s="293" t="s">
        <v>285</v>
      </c>
      <c r="C28" s="294" t="s">
        <v>5513</v>
      </c>
      <c r="D28" s="289">
        <f>'CE MINISTERIALE 2019 MOB'!D28</f>
        <v>1122848288.22</v>
      </c>
      <c r="E28" s="295"/>
      <c r="F28" s="291"/>
      <c r="G28" s="292"/>
      <c r="H28" s="292"/>
      <c r="J28" s="286"/>
      <c r="L28" s="292"/>
    </row>
    <row r="29" spans="1:30" s="299" customFormat="1" ht="25.5">
      <c r="A29" s="307"/>
      <c r="B29" s="297" t="s">
        <v>287</v>
      </c>
      <c r="C29" s="298" t="s">
        <v>5514</v>
      </c>
      <c r="D29" s="289">
        <f>'CE MINISTERIALE 2019 MOB'!D29</f>
        <v>1119022882.76</v>
      </c>
      <c r="E29" s="274"/>
      <c r="F29" s="291"/>
      <c r="G29" s="292"/>
      <c r="H29" s="292"/>
      <c r="J29" s="286"/>
      <c r="L29" s="292"/>
    </row>
    <row r="30" spans="1:30" s="299" customFormat="1" ht="24.95" customHeight="1">
      <c r="A30" s="307"/>
      <c r="B30" s="300" t="s">
        <v>4581</v>
      </c>
      <c r="C30" s="301" t="s">
        <v>5515</v>
      </c>
      <c r="D30" s="337">
        <f>'CE MINISTERIALE 2019 MOB'!D30</f>
        <v>1080391236.5899999</v>
      </c>
      <c r="E30" s="274"/>
      <c r="F30" s="275"/>
      <c r="G30" s="292"/>
      <c r="H30" s="292"/>
      <c r="J30" s="286"/>
      <c r="L30" s="292"/>
    </row>
    <row r="31" spans="1:30" s="299" customFormat="1" ht="25.5">
      <c r="A31" s="307"/>
      <c r="B31" s="300" t="s">
        <v>4583</v>
      </c>
      <c r="C31" s="301" t="s">
        <v>5516</v>
      </c>
      <c r="D31" s="337">
        <f>'CE MINISTERIALE 2019 MOB'!D31</f>
        <v>38631646.170000002</v>
      </c>
      <c r="E31" s="274"/>
      <c r="F31" s="275"/>
      <c r="G31" s="292"/>
      <c r="H31" s="292"/>
      <c r="J31" s="286"/>
      <c r="L31" s="292"/>
    </row>
    <row r="32" spans="1:30" s="299" customFormat="1" ht="24.95" customHeight="1">
      <c r="A32" s="307"/>
      <c r="B32" s="302" t="s">
        <v>4585</v>
      </c>
      <c r="C32" s="303" t="s">
        <v>5517</v>
      </c>
      <c r="D32" s="289">
        <f>'CE MINISTERIALE 2019 MOB'!D32</f>
        <v>0</v>
      </c>
      <c r="E32" s="274"/>
      <c r="F32" s="275"/>
      <c r="G32" s="292"/>
      <c r="H32" s="292"/>
      <c r="J32" s="286"/>
      <c r="L32" s="292"/>
    </row>
    <row r="33" spans="1:12" s="299" customFormat="1" ht="24.95" customHeight="1">
      <c r="A33" s="307"/>
      <c r="B33" s="302" t="s">
        <v>4587</v>
      </c>
      <c r="C33" s="303" t="s">
        <v>5518</v>
      </c>
      <c r="D33" s="337">
        <f>'CE MINISTERIALE 2019 MOB'!D33</f>
        <v>0</v>
      </c>
      <c r="E33" s="274"/>
      <c r="F33" s="275"/>
      <c r="G33" s="292"/>
      <c r="H33" s="292"/>
      <c r="J33" s="286"/>
      <c r="L33" s="292"/>
    </row>
    <row r="34" spans="1:12" s="299" customFormat="1" ht="24.95" customHeight="1">
      <c r="A34" s="307"/>
      <c r="B34" s="302" t="s">
        <v>4589</v>
      </c>
      <c r="C34" s="303" t="s">
        <v>5519</v>
      </c>
      <c r="D34" s="337">
        <f>'CE MINISTERIALE 2019 MOB'!D34</f>
        <v>0</v>
      </c>
      <c r="E34" s="274"/>
      <c r="F34" s="275"/>
      <c r="G34" s="292"/>
      <c r="H34" s="292"/>
      <c r="J34" s="286"/>
      <c r="L34" s="292"/>
    </row>
    <row r="35" spans="1:12" s="299" customFormat="1" ht="25.5">
      <c r="A35" s="307"/>
      <c r="B35" s="300" t="s">
        <v>4591</v>
      </c>
      <c r="C35" s="301" t="s">
        <v>5520</v>
      </c>
      <c r="D35" s="337">
        <f>'CE MINISTERIALE 2019 MOB'!D35</f>
        <v>0</v>
      </c>
      <c r="E35" s="274"/>
      <c r="F35" s="275"/>
      <c r="G35" s="292"/>
      <c r="H35" s="292"/>
      <c r="J35" s="286"/>
      <c r="L35" s="292"/>
    </row>
    <row r="36" spans="1:12" s="299" customFormat="1" ht="25.5">
      <c r="A36" s="307"/>
      <c r="B36" s="297" t="s">
        <v>289</v>
      </c>
      <c r="C36" s="298" t="s">
        <v>5521</v>
      </c>
      <c r="D36" s="337">
        <f>'CE MINISTERIALE 2019 MOB'!D36</f>
        <v>3825405.46</v>
      </c>
      <c r="E36" s="274"/>
      <c r="F36" s="275"/>
      <c r="G36" s="292"/>
      <c r="H36" s="292"/>
      <c r="J36" s="286"/>
      <c r="L36" s="292"/>
    </row>
    <row r="37" spans="1:12" s="299" customFormat="1" ht="24.95" customHeight="1">
      <c r="A37" s="307"/>
      <c r="B37" s="293" t="s">
        <v>291</v>
      </c>
      <c r="C37" s="294" t="s">
        <v>3742</v>
      </c>
      <c r="D37" s="289">
        <f>'CE MINISTERIALE 2019 MOB'!D37</f>
        <v>712248979.13</v>
      </c>
      <c r="E37" s="274"/>
      <c r="F37" s="291"/>
      <c r="G37" s="292"/>
      <c r="H37" s="292"/>
      <c r="J37" s="286"/>
      <c r="L37" s="292"/>
    </row>
    <row r="38" spans="1:12" s="299" customFormat="1" ht="24.95" customHeight="1">
      <c r="A38" s="307"/>
      <c r="B38" s="297" t="s">
        <v>293</v>
      </c>
      <c r="C38" s="298" t="s">
        <v>5522</v>
      </c>
      <c r="D38" s="289">
        <f>'CE MINISTERIALE 2019 MOB'!D38</f>
        <v>711412919.87</v>
      </c>
      <c r="E38" s="274"/>
      <c r="F38" s="291"/>
      <c r="G38" s="292"/>
      <c r="H38" s="292"/>
      <c r="J38" s="286"/>
      <c r="L38" s="292"/>
    </row>
    <row r="39" spans="1:12" s="299" customFormat="1" ht="25.5">
      <c r="A39" s="307"/>
      <c r="B39" s="300" t="s">
        <v>295</v>
      </c>
      <c r="C39" s="301" t="s">
        <v>5523</v>
      </c>
      <c r="D39" s="337">
        <f>'CE MINISTERIALE 2019 MOB'!D39</f>
        <v>320000</v>
      </c>
      <c r="E39" s="274"/>
      <c r="F39" s="275"/>
      <c r="G39" s="292"/>
      <c r="H39" s="292"/>
      <c r="J39" s="286"/>
      <c r="L39" s="292"/>
    </row>
    <row r="40" spans="1:12" s="299" customFormat="1" ht="38.25">
      <c r="A40" s="307"/>
      <c r="B40" s="300" t="s">
        <v>297</v>
      </c>
      <c r="C40" s="301" t="s">
        <v>5524</v>
      </c>
      <c r="D40" s="337">
        <f>'CE MINISTERIALE 2019 MOB'!D40</f>
        <v>665692919.87</v>
      </c>
      <c r="E40" s="274"/>
      <c r="F40" s="275"/>
      <c r="G40" s="292"/>
      <c r="H40" s="292"/>
      <c r="J40" s="286"/>
      <c r="L40" s="292"/>
    </row>
    <row r="41" spans="1:12" s="299" customFormat="1" ht="38.25">
      <c r="A41" s="307"/>
      <c r="B41" s="300" t="s">
        <v>299</v>
      </c>
      <c r="C41" s="301" t="s">
        <v>5525</v>
      </c>
      <c r="D41" s="337">
        <f>'CE MINISTERIALE 2019 MOB'!D41</f>
        <v>45400000</v>
      </c>
      <c r="E41" s="274"/>
      <c r="F41" s="275"/>
      <c r="G41" s="292"/>
      <c r="H41" s="292"/>
      <c r="J41" s="286"/>
      <c r="L41" s="292"/>
    </row>
    <row r="42" spans="1:12" s="299" customFormat="1" ht="25.5">
      <c r="A42" s="307"/>
      <c r="B42" s="300" t="s">
        <v>301</v>
      </c>
      <c r="C42" s="301" t="s">
        <v>3743</v>
      </c>
      <c r="D42" s="337">
        <f>'CE MINISTERIALE 2019 MOB'!D42</f>
        <v>0</v>
      </c>
      <c r="E42" s="274"/>
      <c r="F42" s="275"/>
      <c r="G42" s="292"/>
      <c r="H42" s="292"/>
      <c r="J42" s="286"/>
      <c r="L42" s="292"/>
    </row>
    <row r="43" spans="1:12" s="299" customFormat="1" ht="25.5">
      <c r="A43" s="307"/>
      <c r="B43" s="297" t="s">
        <v>3143</v>
      </c>
      <c r="C43" s="298" t="s">
        <v>3744</v>
      </c>
      <c r="D43" s="289">
        <f>'CE MINISTERIALE 2019 MOB'!D43</f>
        <v>0</v>
      </c>
      <c r="E43" s="274"/>
      <c r="F43" s="291"/>
      <c r="G43" s="292"/>
      <c r="H43" s="292"/>
      <c r="J43" s="286"/>
      <c r="L43" s="292"/>
    </row>
    <row r="44" spans="1:12" s="299" customFormat="1" ht="25.5">
      <c r="A44" s="307" t="s">
        <v>304</v>
      </c>
      <c r="B44" s="300" t="s">
        <v>3147</v>
      </c>
      <c r="C44" s="301" t="s">
        <v>5526</v>
      </c>
      <c r="D44" s="337">
        <f>'CE MINISTERIALE 2019 MOB'!D44</f>
        <v>0</v>
      </c>
      <c r="E44" s="274"/>
      <c r="F44" s="275"/>
      <c r="G44" s="292"/>
      <c r="H44" s="292"/>
      <c r="J44" s="286"/>
      <c r="L44" s="292"/>
    </row>
    <row r="45" spans="1:12" s="299" customFormat="1" ht="25.5">
      <c r="A45" s="307" t="s">
        <v>304</v>
      </c>
      <c r="B45" s="300" t="s">
        <v>306</v>
      </c>
      <c r="C45" s="301" t="s">
        <v>3745</v>
      </c>
      <c r="D45" s="337">
        <f>'CE MINISTERIALE 2019 MOB'!D45</f>
        <v>0</v>
      </c>
      <c r="E45" s="274"/>
      <c r="F45" s="275"/>
      <c r="G45" s="292"/>
      <c r="H45" s="292"/>
      <c r="J45" s="286"/>
      <c r="L45" s="292"/>
    </row>
    <row r="46" spans="1:12" s="275" customFormat="1" ht="25.5">
      <c r="A46" s="304"/>
      <c r="B46" s="297" t="s">
        <v>308</v>
      </c>
      <c r="C46" s="298" t="s">
        <v>3746</v>
      </c>
      <c r="D46" s="289">
        <f>'CE MINISTERIALE 2019 MOB'!D46</f>
        <v>836059.26</v>
      </c>
      <c r="E46" s="274"/>
      <c r="F46" s="291"/>
      <c r="G46" s="292"/>
      <c r="H46" s="292"/>
      <c r="J46" s="286"/>
      <c r="L46" s="292"/>
    </row>
    <row r="47" spans="1:12" s="275" customFormat="1" ht="25.5">
      <c r="A47" s="304"/>
      <c r="B47" s="300" t="s">
        <v>4594</v>
      </c>
      <c r="C47" s="301" t="s">
        <v>5527</v>
      </c>
      <c r="D47" s="337">
        <f>'CE MINISTERIALE 2019 MOB'!D47</f>
        <v>836059.26</v>
      </c>
      <c r="E47" s="274"/>
      <c r="G47" s="292"/>
      <c r="H47" s="292"/>
      <c r="J47" s="286"/>
      <c r="L47" s="292"/>
    </row>
    <row r="48" spans="1:12" s="275" customFormat="1" ht="25.5">
      <c r="A48" s="304"/>
      <c r="B48" s="300" t="s">
        <v>309</v>
      </c>
      <c r="C48" s="301" t="s">
        <v>5528</v>
      </c>
      <c r="D48" s="337">
        <f>'CE MINISTERIALE 2019 MOB'!D48</f>
        <v>0</v>
      </c>
      <c r="E48" s="274"/>
      <c r="G48" s="292"/>
      <c r="H48" s="292"/>
      <c r="J48" s="286"/>
      <c r="L48" s="292"/>
    </row>
    <row r="49" spans="1:12" s="275" customFormat="1" ht="25.5">
      <c r="A49" s="304"/>
      <c r="B49" s="300" t="s">
        <v>310</v>
      </c>
      <c r="C49" s="301" t="s">
        <v>5529</v>
      </c>
      <c r="D49" s="337">
        <f>'CE MINISTERIALE 2019 MOB'!D49</f>
        <v>0</v>
      </c>
      <c r="E49" s="274"/>
      <c r="G49" s="292"/>
      <c r="H49" s="292"/>
      <c r="J49" s="286"/>
      <c r="L49" s="292"/>
    </row>
    <row r="50" spans="1:12" s="275" customFormat="1" ht="25.5">
      <c r="A50" s="304"/>
      <c r="B50" s="300" t="s">
        <v>311</v>
      </c>
      <c r="C50" s="301" t="s">
        <v>5530</v>
      </c>
      <c r="D50" s="337">
        <f>'CE MINISTERIALE 2019 MOB'!D50</f>
        <v>0</v>
      </c>
      <c r="E50" s="274"/>
      <c r="G50" s="292"/>
      <c r="H50" s="292"/>
      <c r="J50" s="286"/>
      <c r="L50" s="292"/>
    </row>
    <row r="51" spans="1:12" s="275" customFormat="1" ht="63.75">
      <c r="A51" s="304"/>
      <c r="B51" s="300" t="s">
        <v>4599</v>
      </c>
      <c r="C51" s="301" t="s">
        <v>5531</v>
      </c>
      <c r="D51" s="337">
        <f>'CE MINISTERIALE 2019 MOB'!D51</f>
        <v>0</v>
      </c>
      <c r="E51" s="274"/>
      <c r="G51" s="292"/>
      <c r="H51" s="292"/>
      <c r="J51" s="286"/>
      <c r="L51" s="292"/>
    </row>
    <row r="52" spans="1:12" s="299" customFormat="1" ht="25.5">
      <c r="A52" s="307"/>
      <c r="B52" s="293" t="s">
        <v>312</v>
      </c>
      <c r="C52" s="294" t="s">
        <v>5532</v>
      </c>
      <c r="D52" s="289">
        <f>'CE MINISTERIALE 2019 MOB'!D52</f>
        <v>660000</v>
      </c>
      <c r="E52" s="274"/>
      <c r="F52" s="291"/>
      <c r="G52" s="292"/>
      <c r="H52" s="292"/>
      <c r="J52" s="286"/>
      <c r="L52" s="292"/>
    </row>
    <row r="53" spans="1:12" s="299" customFormat="1" ht="25.5">
      <c r="A53" s="307"/>
      <c r="B53" s="297" t="s">
        <v>314</v>
      </c>
      <c r="C53" s="298" t="s">
        <v>3747</v>
      </c>
      <c r="D53" s="337">
        <f>'CE MINISTERIALE 2019 MOB'!D53</f>
        <v>0</v>
      </c>
      <c r="E53" s="274"/>
      <c r="F53" s="275"/>
      <c r="G53" s="292"/>
      <c r="H53" s="292"/>
      <c r="J53" s="286"/>
      <c r="L53" s="292"/>
    </row>
    <row r="54" spans="1:12" s="299" customFormat="1" ht="25.5">
      <c r="A54" s="307"/>
      <c r="B54" s="297" t="s">
        <v>86</v>
      </c>
      <c r="C54" s="298" t="s">
        <v>3748</v>
      </c>
      <c r="D54" s="337">
        <f>'CE MINISTERIALE 2019 MOB'!D54</f>
        <v>0</v>
      </c>
      <c r="E54" s="274"/>
      <c r="F54" s="275"/>
      <c r="G54" s="292"/>
      <c r="H54" s="292"/>
      <c r="J54" s="286"/>
      <c r="L54" s="292"/>
    </row>
    <row r="55" spans="1:12" s="299" customFormat="1" ht="25.5">
      <c r="A55" s="307"/>
      <c r="B55" s="297" t="s">
        <v>88</v>
      </c>
      <c r="C55" s="298" t="s">
        <v>3749</v>
      </c>
      <c r="D55" s="337">
        <f>'CE MINISTERIALE 2019 MOB'!D55</f>
        <v>660000</v>
      </c>
      <c r="E55" s="274"/>
      <c r="F55" s="275"/>
      <c r="G55" s="292"/>
      <c r="H55" s="292"/>
      <c r="J55" s="286"/>
      <c r="L55" s="292"/>
    </row>
    <row r="56" spans="1:12" s="299" customFormat="1" ht="24.95" customHeight="1">
      <c r="A56" s="307"/>
      <c r="B56" s="297" t="s">
        <v>90</v>
      </c>
      <c r="C56" s="298" t="s">
        <v>3750</v>
      </c>
      <c r="D56" s="337">
        <f>'CE MINISTERIALE 2019 MOB'!D56</f>
        <v>0</v>
      </c>
      <c r="E56" s="274"/>
      <c r="F56" s="275"/>
      <c r="G56" s="292"/>
      <c r="H56" s="292"/>
      <c r="J56" s="286"/>
      <c r="L56" s="292"/>
    </row>
    <row r="57" spans="1:12" s="299" customFormat="1" ht="24.95" customHeight="1">
      <c r="A57" s="307"/>
      <c r="B57" s="293" t="s">
        <v>92</v>
      </c>
      <c r="C57" s="294" t="s">
        <v>3751</v>
      </c>
      <c r="D57" s="337">
        <f>'CE MINISTERIALE 2019 MOB'!D57</f>
        <v>0</v>
      </c>
      <c r="E57" s="274"/>
      <c r="F57" s="275"/>
      <c r="G57" s="292"/>
      <c r="H57" s="292"/>
      <c r="J57" s="286"/>
      <c r="L57" s="292"/>
    </row>
    <row r="58" spans="1:12" s="299" customFormat="1" ht="25.5">
      <c r="A58" s="307"/>
      <c r="B58" s="287" t="s">
        <v>2247</v>
      </c>
      <c r="C58" s="288" t="s">
        <v>3752</v>
      </c>
      <c r="D58" s="289">
        <f>'CE MINISTERIALE 2019 MOB'!D58</f>
        <v>0</v>
      </c>
      <c r="E58" s="274"/>
      <c r="F58" s="291"/>
      <c r="G58" s="292"/>
      <c r="H58" s="292"/>
      <c r="J58" s="286"/>
      <c r="L58" s="292"/>
    </row>
    <row r="59" spans="1:12" s="299" customFormat="1" ht="51">
      <c r="A59" s="307"/>
      <c r="B59" s="293" t="s">
        <v>95</v>
      </c>
      <c r="C59" s="294" t="s">
        <v>5533</v>
      </c>
      <c r="D59" s="337">
        <f>'CE MINISTERIALE 2019 MOB'!D59</f>
        <v>0</v>
      </c>
      <c r="E59" s="274"/>
      <c r="F59" s="275"/>
      <c r="G59" s="292"/>
      <c r="H59" s="292"/>
      <c r="J59" s="286"/>
      <c r="L59" s="292"/>
    </row>
    <row r="60" spans="1:12" s="299" customFormat="1" ht="38.25">
      <c r="A60" s="307"/>
      <c r="B60" s="293" t="s">
        <v>97</v>
      </c>
      <c r="C60" s="294" t="s">
        <v>5534</v>
      </c>
      <c r="D60" s="337">
        <f>'CE MINISTERIALE 2019 MOB'!D60</f>
        <v>0</v>
      </c>
      <c r="E60" s="274"/>
      <c r="F60" s="275"/>
      <c r="G60" s="292"/>
      <c r="H60" s="292"/>
      <c r="J60" s="286"/>
      <c r="L60" s="292"/>
    </row>
    <row r="61" spans="1:12" s="275" customFormat="1" ht="38.25">
      <c r="A61" s="304"/>
      <c r="B61" s="287" t="s">
        <v>99</v>
      </c>
      <c r="C61" s="288" t="s">
        <v>5535</v>
      </c>
      <c r="D61" s="289">
        <f>'CE MINISTERIALE 2019 MOB'!D61</f>
        <v>0</v>
      </c>
      <c r="E61" s="274"/>
      <c r="F61" s="291"/>
      <c r="G61" s="292"/>
      <c r="H61" s="292"/>
      <c r="J61" s="286"/>
      <c r="L61" s="292"/>
    </row>
    <row r="62" spans="1:12" s="274" customFormat="1" ht="63.75">
      <c r="A62" s="304"/>
      <c r="B62" s="293" t="s">
        <v>4602</v>
      </c>
      <c r="C62" s="294" t="s">
        <v>5536</v>
      </c>
      <c r="D62" s="337">
        <f>'CE MINISTERIALE 2019 MOB'!D62</f>
        <v>0</v>
      </c>
      <c r="G62" s="292"/>
      <c r="H62" s="292"/>
      <c r="J62" s="286"/>
      <c r="L62" s="292"/>
    </row>
    <row r="63" spans="1:12" s="275" customFormat="1" ht="51">
      <c r="A63" s="304"/>
      <c r="B63" s="293" t="s">
        <v>100</v>
      </c>
      <c r="C63" s="294" t="s">
        <v>5537</v>
      </c>
      <c r="D63" s="337">
        <f>'CE MINISTERIALE 2019 MOB'!D63</f>
        <v>0</v>
      </c>
      <c r="E63" s="274"/>
      <c r="G63" s="292"/>
      <c r="H63" s="292"/>
      <c r="J63" s="286"/>
      <c r="L63" s="292"/>
    </row>
    <row r="64" spans="1:12" s="275" customFormat="1" ht="51">
      <c r="A64" s="304"/>
      <c r="B64" s="293" t="s">
        <v>101</v>
      </c>
      <c r="C64" s="294" t="s">
        <v>5538</v>
      </c>
      <c r="D64" s="337">
        <f>'CE MINISTERIALE 2019 MOB'!D64</f>
        <v>0</v>
      </c>
      <c r="E64" s="274"/>
      <c r="G64" s="292"/>
      <c r="H64" s="292"/>
      <c r="J64" s="286"/>
      <c r="L64" s="292"/>
    </row>
    <row r="65" spans="1:12" s="275" customFormat="1" ht="38.25">
      <c r="A65" s="304"/>
      <c r="B65" s="293" t="s">
        <v>102</v>
      </c>
      <c r="C65" s="294" t="s">
        <v>3753</v>
      </c>
      <c r="D65" s="337">
        <f>'CE MINISTERIALE 2019 MOB'!D65</f>
        <v>0</v>
      </c>
      <c r="E65" s="274"/>
      <c r="G65" s="292"/>
      <c r="H65" s="292"/>
      <c r="J65" s="286"/>
      <c r="L65" s="292"/>
    </row>
    <row r="66" spans="1:12" s="275" customFormat="1" ht="38.25">
      <c r="A66" s="304"/>
      <c r="B66" s="293" t="s">
        <v>2112</v>
      </c>
      <c r="C66" s="294" t="s">
        <v>5539</v>
      </c>
      <c r="D66" s="337">
        <f>'CE MINISTERIALE 2019 MOB'!D66</f>
        <v>0</v>
      </c>
      <c r="E66" s="274"/>
      <c r="G66" s="292"/>
      <c r="H66" s="292"/>
      <c r="J66" s="286"/>
      <c r="L66" s="292"/>
    </row>
    <row r="67" spans="1:12" s="299" customFormat="1" ht="25.5">
      <c r="A67" s="307"/>
      <c r="B67" s="287" t="s">
        <v>103</v>
      </c>
      <c r="C67" s="288" t="s">
        <v>5540</v>
      </c>
      <c r="D67" s="289">
        <f>'CE MINISTERIALE 2019 MOB'!D67</f>
        <v>70801989.800000012</v>
      </c>
      <c r="E67" s="274"/>
      <c r="F67" s="291"/>
      <c r="G67" s="292"/>
      <c r="H67" s="292"/>
      <c r="J67" s="286"/>
      <c r="L67" s="292"/>
    </row>
    <row r="68" spans="1:12" s="299" customFormat="1" ht="25.5">
      <c r="A68" s="307"/>
      <c r="B68" s="293" t="s">
        <v>105</v>
      </c>
      <c r="C68" s="294" t="s">
        <v>5541</v>
      </c>
      <c r="D68" s="289">
        <f>'CE MINISTERIALE 2019 MOB'!D68</f>
        <v>51998815.320000008</v>
      </c>
      <c r="E68" s="274"/>
      <c r="F68" s="291"/>
      <c r="G68" s="292"/>
      <c r="H68" s="292"/>
      <c r="J68" s="286"/>
      <c r="L68" s="292"/>
    </row>
    <row r="69" spans="1:12" s="299" customFormat="1" ht="38.25">
      <c r="A69" s="307" t="s">
        <v>304</v>
      </c>
      <c r="B69" s="297" t="s">
        <v>107</v>
      </c>
      <c r="C69" s="298" t="s">
        <v>5542</v>
      </c>
      <c r="D69" s="289">
        <f>'CE MINISTERIALE 2019 MOB'!D69</f>
        <v>0</v>
      </c>
      <c r="E69" s="274"/>
      <c r="F69" s="291"/>
      <c r="G69" s="292"/>
      <c r="H69" s="292"/>
      <c r="J69" s="286"/>
      <c r="L69" s="292"/>
    </row>
    <row r="70" spans="1:12" s="299" customFormat="1" ht="24.95" customHeight="1">
      <c r="A70" s="307" t="s">
        <v>304</v>
      </c>
      <c r="B70" s="300" t="s">
        <v>109</v>
      </c>
      <c r="C70" s="301" t="s">
        <v>3754</v>
      </c>
      <c r="D70" s="337">
        <f>'CE MINISTERIALE 2019 MOB'!D70</f>
        <v>0</v>
      </c>
      <c r="E70" s="274"/>
      <c r="F70" s="275"/>
      <c r="G70" s="292"/>
      <c r="H70" s="292"/>
      <c r="J70" s="286"/>
      <c r="L70" s="292"/>
    </row>
    <row r="71" spans="1:12" s="275" customFormat="1" ht="24.95" customHeight="1">
      <c r="A71" s="304" t="s">
        <v>304</v>
      </c>
      <c r="B71" s="300" t="s">
        <v>111</v>
      </c>
      <c r="C71" s="301" t="s">
        <v>3755</v>
      </c>
      <c r="D71" s="337">
        <f>'CE MINISTERIALE 2019 MOB'!D71</f>
        <v>0</v>
      </c>
      <c r="E71" s="274"/>
      <c r="G71" s="292"/>
      <c r="H71" s="292"/>
      <c r="J71" s="286"/>
      <c r="L71" s="292"/>
    </row>
    <row r="72" spans="1:12" s="275" customFormat="1" ht="25.5">
      <c r="A72" s="304" t="s">
        <v>304</v>
      </c>
      <c r="B72" s="300" t="s">
        <v>4608</v>
      </c>
      <c r="C72" s="301" t="s">
        <v>5543</v>
      </c>
      <c r="D72" s="337">
        <f>'CE MINISTERIALE 2019 MOB'!D72</f>
        <v>0</v>
      </c>
      <c r="E72" s="274"/>
      <c r="G72" s="292"/>
      <c r="H72" s="292"/>
      <c r="J72" s="286"/>
      <c r="L72" s="292"/>
    </row>
    <row r="73" spans="1:12" s="275" customFormat="1" ht="25.5">
      <c r="A73" s="304" t="s">
        <v>304</v>
      </c>
      <c r="B73" s="300" t="s">
        <v>113</v>
      </c>
      <c r="C73" s="301" t="s">
        <v>5544</v>
      </c>
      <c r="D73" s="337">
        <f>'CE MINISTERIALE 2019 MOB'!D73</f>
        <v>0</v>
      </c>
      <c r="E73" s="274"/>
      <c r="G73" s="292"/>
      <c r="H73" s="292"/>
      <c r="J73" s="286"/>
      <c r="L73" s="292"/>
    </row>
    <row r="74" spans="1:12" s="275" customFormat="1" ht="24.95" customHeight="1">
      <c r="A74" s="304" t="s">
        <v>304</v>
      </c>
      <c r="B74" s="300" t="s">
        <v>114</v>
      </c>
      <c r="C74" s="301" t="s">
        <v>5545</v>
      </c>
      <c r="D74" s="337">
        <f>'CE MINISTERIALE 2019 MOB'!D74</f>
        <v>0</v>
      </c>
      <c r="E74" s="274"/>
      <c r="G74" s="292"/>
      <c r="H74" s="292"/>
      <c r="J74" s="286"/>
      <c r="L74" s="292"/>
    </row>
    <row r="75" spans="1:12" s="275" customFormat="1" ht="25.5">
      <c r="A75" s="304" t="s">
        <v>304</v>
      </c>
      <c r="B75" s="300" t="s">
        <v>115</v>
      </c>
      <c r="C75" s="301" t="s">
        <v>5546</v>
      </c>
      <c r="D75" s="337">
        <f>'CE MINISTERIALE 2019 MOB'!D75</f>
        <v>0</v>
      </c>
      <c r="E75" s="274"/>
      <c r="G75" s="292"/>
      <c r="H75" s="292"/>
      <c r="J75" s="286"/>
      <c r="L75" s="292"/>
    </row>
    <row r="76" spans="1:12" s="275" customFormat="1" ht="25.5">
      <c r="A76" s="304" t="s">
        <v>304</v>
      </c>
      <c r="B76" s="300" t="s">
        <v>784</v>
      </c>
      <c r="C76" s="301" t="s">
        <v>5547</v>
      </c>
      <c r="D76" s="337">
        <f>'CE MINISTERIALE 2019 MOB'!D76</f>
        <v>0</v>
      </c>
      <c r="E76" s="274"/>
      <c r="G76" s="292"/>
      <c r="H76" s="292"/>
      <c r="J76" s="286"/>
      <c r="L76" s="292"/>
    </row>
    <row r="77" spans="1:12" s="275" customFormat="1" ht="24.95" customHeight="1">
      <c r="A77" s="304" t="s">
        <v>304</v>
      </c>
      <c r="B77" s="300" t="s">
        <v>785</v>
      </c>
      <c r="C77" s="301" t="s">
        <v>5548</v>
      </c>
      <c r="D77" s="337">
        <f>'CE MINISTERIALE 2019 MOB'!D77</f>
        <v>0</v>
      </c>
      <c r="E77" s="274"/>
      <c r="G77" s="292"/>
      <c r="H77" s="292"/>
      <c r="J77" s="286"/>
      <c r="L77" s="292"/>
    </row>
    <row r="78" spans="1:12" s="275" customFormat="1" ht="24.95" customHeight="1">
      <c r="A78" s="304" t="s">
        <v>304</v>
      </c>
      <c r="B78" s="300" t="s">
        <v>786</v>
      </c>
      <c r="C78" s="301" t="s">
        <v>5549</v>
      </c>
      <c r="D78" s="337">
        <f>'CE MINISTERIALE 2019 MOB'!D78</f>
        <v>0</v>
      </c>
      <c r="E78" s="274"/>
      <c r="G78" s="292"/>
      <c r="H78" s="292"/>
      <c r="J78" s="286"/>
      <c r="L78" s="292"/>
    </row>
    <row r="79" spans="1:12" s="275" customFormat="1" ht="24.95" customHeight="1">
      <c r="A79" s="304" t="s">
        <v>304</v>
      </c>
      <c r="B79" s="300" t="s">
        <v>4616</v>
      </c>
      <c r="C79" s="301" t="s">
        <v>5550</v>
      </c>
      <c r="D79" s="337">
        <f>'CE MINISTERIALE 2019 MOB'!D79</f>
        <v>0</v>
      </c>
      <c r="E79" s="274"/>
      <c r="G79" s="292"/>
      <c r="H79" s="292"/>
      <c r="J79" s="286"/>
      <c r="L79" s="292"/>
    </row>
    <row r="80" spans="1:12" s="275" customFormat="1" ht="24.95" customHeight="1">
      <c r="A80" s="304" t="s">
        <v>304</v>
      </c>
      <c r="B80" s="300" t="s">
        <v>4618</v>
      </c>
      <c r="C80" s="301" t="s">
        <v>5551</v>
      </c>
      <c r="D80" s="337">
        <f>'CE MINISTERIALE 2019 MOB'!D80</f>
        <v>0</v>
      </c>
      <c r="E80" s="274"/>
      <c r="F80" s="615"/>
      <c r="G80" s="292"/>
      <c r="H80" s="292"/>
      <c r="J80" s="286"/>
      <c r="L80" s="292"/>
    </row>
    <row r="81" spans="1:12" s="275" customFormat="1" ht="25.5">
      <c r="A81" s="307" t="s">
        <v>304</v>
      </c>
      <c r="B81" s="300" t="s">
        <v>4620</v>
      </c>
      <c r="C81" s="301" t="s">
        <v>5552</v>
      </c>
      <c r="D81" s="337">
        <f>'CE MINISTERIALE 2019 MOB'!D81</f>
        <v>0</v>
      </c>
      <c r="E81" s="274"/>
      <c r="F81" s="615"/>
      <c r="G81" s="292"/>
      <c r="H81" s="292"/>
      <c r="J81" s="286"/>
      <c r="L81" s="292"/>
    </row>
    <row r="82" spans="1:12" s="299" customFormat="1" ht="25.5">
      <c r="A82" s="307" t="s">
        <v>304</v>
      </c>
      <c r="B82" s="300" t="s">
        <v>4622</v>
      </c>
      <c r="C82" s="301" t="s">
        <v>5553</v>
      </c>
      <c r="D82" s="337">
        <f>'CE MINISTERIALE 2019 MOB'!D82</f>
        <v>0</v>
      </c>
      <c r="E82" s="274"/>
      <c r="F82" s="615"/>
      <c r="G82" s="292"/>
      <c r="H82" s="292"/>
      <c r="J82" s="286"/>
      <c r="L82" s="292"/>
    </row>
    <row r="83" spans="1:12" s="275" customFormat="1" ht="18.75">
      <c r="A83" s="307" t="s">
        <v>304</v>
      </c>
      <c r="B83" s="300" t="s">
        <v>4624</v>
      </c>
      <c r="C83" s="301" t="s">
        <v>5554</v>
      </c>
      <c r="D83" s="337">
        <f>'CE MINISTERIALE 2019 MOB'!D83</f>
        <v>0</v>
      </c>
      <c r="E83" s="274"/>
      <c r="F83" s="615"/>
      <c r="G83" s="292"/>
      <c r="H83" s="292"/>
      <c r="J83" s="286"/>
      <c r="L83" s="292"/>
    </row>
    <row r="84" spans="1:12" s="275" customFormat="1" ht="25.5">
      <c r="A84" s="307" t="s">
        <v>304</v>
      </c>
      <c r="B84" s="300" t="s">
        <v>787</v>
      </c>
      <c r="C84" s="301" t="s">
        <v>5555</v>
      </c>
      <c r="D84" s="337">
        <f>'CE MINISTERIALE 2019 MOB'!D84</f>
        <v>0</v>
      </c>
      <c r="E84" s="274"/>
      <c r="F84" s="615"/>
      <c r="G84" s="292"/>
      <c r="H84" s="292"/>
      <c r="J84" s="286"/>
      <c r="L84" s="292"/>
    </row>
    <row r="85" spans="1:12" s="299" customFormat="1" ht="25.5">
      <c r="A85" s="307"/>
      <c r="B85" s="297" t="s">
        <v>788</v>
      </c>
      <c r="C85" s="298" t="s">
        <v>5556</v>
      </c>
      <c r="D85" s="337">
        <f>'CE MINISTERIALE 2019 MOB'!D85</f>
        <v>81800</v>
      </c>
      <c r="E85" s="274"/>
      <c r="F85" s="275"/>
      <c r="G85" s="292"/>
      <c r="H85" s="292"/>
      <c r="J85" s="286"/>
      <c r="L85" s="292"/>
    </row>
    <row r="86" spans="1:12" s="299" customFormat="1" ht="38.25">
      <c r="A86" s="307"/>
      <c r="B86" s="297" t="s">
        <v>789</v>
      </c>
      <c r="C86" s="298" t="s">
        <v>5557</v>
      </c>
      <c r="D86" s="289">
        <f>'CE MINISTERIALE 2019 MOB'!D86</f>
        <v>51917015.320000008</v>
      </c>
      <c r="E86" s="274"/>
      <c r="F86" s="291"/>
      <c r="G86" s="292"/>
      <c r="H86" s="292"/>
      <c r="J86" s="286"/>
      <c r="L86" s="292"/>
    </row>
    <row r="87" spans="1:12" s="299" customFormat="1" ht="24.95" customHeight="1">
      <c r="A87" s="307" t="s">
        <v>1575</v>
      </c>
      <c r="B87" s="300" t="s">
        <v>1576</v>
      </c>
      <c r="C87" s="301" t="s">
        <v>3756</v>
      </c>
      <c r="D87" s="337">
        <f>'CE MINISTERIALE 2019 MOB'!D87</f>
        <v>16350722.619999999</v>
      </c>
      <c r="E87" s="274"/>
      <c r="F87" s="275"/>
      <c r="G87" s="292"/>
      <c r="H87" s="292"/>
      <c r="J87" s="286"/>
      <c r="L87" s="292"/>
    </row>
    <row r="88" spans="1:12" s="299" customFormat="1" ht="24.95" customHeight="1">
      <c r="A88" s="307" t="s">
        <v>1575</v>
      </c>
      <c r="B88" s="300" t="s">
        <v>1578</v>
      </c>
      <c r="C88" s="301" t="s">
        <v>5558</v>
      </c>
      <c r="D88" s="337">
        <f>'CE MINISTERIALE 2019 MOB'!D88</f>
        <v>4714223.46</v>
      </c>
      <c r="E88" s="274"/>
      <c r="F88" s="275"/>
      <c r="G88" s="292"/>
      <c r="H88" s="292"/>
      <c r="J88" s="286"/>
      <c r="L88" s="292"/>
    </row>
    <row r="89" spans="1:12" s="275" customFormat="1" ht="25.5">
      <c r="A89" s="307" t="s">
        <v>1575</v>
      </c>
      <c r="B89" s="300" t="s">
        <v>4629</v>
      </c>
      <c r="C89" s="301" t="s">
        <v>5559</v>
      </c>
      <c r="D89" s="337">
        <f>'CE MINISTERIALE 2019 MOB'!D89</f>
        <v>242642.51</v>
      </c>
      <c r="E89" s="274"/>
      <c r="G89" s="292"/>
      <c r="H89" s="292"/>
      <c r="J89" s="286"/>
      <c r="L89" s="292"/>
    </row>
    <row r="90" spans="1:12" s="275" customFormat="1" ht="25.5">
      <c r="A90" s="304" t="s">
        <v>1580</v>
      </c>
      <c r="B90" s="300" t="s">
        <v>1581</v>
      </c>
      <c r="C90" s="301" t="s">
        <v>5560</v>
      </c>
      <c r="D90" s="337">
        <f>'CE MINISTERIALE 2019 MOB'!D90</f>
        <v>0</v>
      </c>
      <c r="E90" s="274"/>
      <c r="G90" s="292"/>
      <c r="H90" s="292"/>
      <c r="J90" s="286"/>
      <c r="L90" s="292"/>
    </row>
    <row r="91" spans="1:12" s="299" customFormat="1" ht="24.95" customHeight="1">
      <c r="A91" s="304" t="s">
        <v>1575</v>
      </c>
      <c r="B91" s="300" t="s">
        <v>1582</v>
      </c>
      <c r="C91" s="301" t="s">
        <v>5561</v>
      </c>
      <c r="D91" s="337">
        <f>'CE MINISTERIALE 2019 MOB'!D91</f>
        <v>3512480.85</v>
      </c>
      <c r="E91" s="274"/>
      <c r="F91" s="275"/>
      <c r="G91" s="292"/>
      <c r="H91" s="292"/>
      <c r="J91" s="286"/>
      <c r="L91" s="292"/>
    </row>
    <row r="92" spans="1:12" s="275" customFormat="1" ht="25.5">
      <c r="A92" s="304" t="s">
        <v>1575</v>
      </c>
      <c r="B92" s="300" t="s">
        <v>1583</v>
      </c>
      <c r="C92" s="301" t="s">
        <v>5562</v>
      </c>
      <c r="D92" s="337">
        <f>'CE MINISTERIALE 2019 MOB'!D92</f>
        <v>163858.79</v>
      </c>
      <c r="E92" s="274"/>
      <c r="G92" s="292"/>
      <c r="H92" s="292"/>
      <c r="J92" s="286"/>
      <c r="L92" s="292"/>
    </row>
    <row r="93" spans="1:12" s="275" customFormat="1" ht="25.5">
      <c r="A93" s="304" t="s">
        <v>1575</v>
      </c>
      <c r="B93" s="300" t="s">
        <v>1584</v>
      </c>
      <c r="C93" s="301" t="s">
        <v>5563</v>
      </c>
      <c r="D93" s="337">
        <f>'CE MINISTERIALE 2019 MOB'!D93</f>
        <v>668363.73</v>
      </c>
      <c r="E93" s="274"/>
      <c r="G93" s="292"/>
      <c r="H93" s="292"/>
      <c r="J93" s="286"/>
      <c r="L93" s="292"/>
    </row>
    <row r="94" spans="1:12" s="275" customFormat="1" ht="24.95" customHeight="1">
      <c r="A94" s="304" t="s">
        <v>1575</v>
      </c>
      <c r="B94" s="300" t="s">
        <v>1585</v>
      </c>
      <c r="C94" s="301" t="s">
        <v>5564</v>
      </c>
      <c r="D94" s="337">
        <f>'CE MINISTERIALE 2019 MOB'!D94</f>
        <v>5438.57</v>
      </c>
      <c r="E94" s="274"/>
      <c r="G94" s="292"/>
      <c r="H94" s="292"/>
      <c r="J94" s="286"/>
      <c r="L94" s="292"/>
    </row>
    <row r="95" spans="1:12" s="275" customFormat="1" ht="25.5">
      <c r="A95" s="304" t="s">
        <v>1575</v>
      </c>
      <c r="B95" s="300" t="s">
        <v>1586</v>
      </c>
      <c r="C95" s="301" t="s">
        <v>5565</v>
      </c>
      <c r="D95" s="337">
        <f>'CE MINISTERIALE 2019 MOB'!D95</f>
        <v>6162864.6699999999</v>
      </c>
      <c r="E95" s="274"/>
      <c r="G95" s="292"/>
      <c r="H95" s="292"/>
      <c r="J95" s="286"/>
      <c r="L95" s="292"/>
    </row>
    <row r="96" spans="1:12" s="275" customFormat="1" ht="25.5">
      <c r="A96" s="304" t="s">
        <v>1580</v>
      </c>
      <c r="B96" s="300" t="s">
        <v>4637</v>
      </c>
      <c r="C96" s="301" t="s">
        <v>5566</v>
      </c>
      <c r="D96" s="337">
        <f>'CE MINISTERIALE 2019 MOB'!D96</f>
        <v>0</v>
      </c>
      <c r="E96" s="274"/>
      <c r="G96" s="292"/>
      <c r="H96" s="292"/>
      <c r="J96" s="286"/>
      <c r="L96" s="292"/>
    </row>
    <row r="97" spans="1:12" s="275" customFormat="1" ht="25.5">
      <c r="A97" s="304" t="s">
        <v>1580</v>
      </c>
      <c r="B97" s="300" t="s">
        <v>4639</v>
      </c>
      <c r="C97" s="301" t="s">
        <v>5567</v>
      </c>
      <c r="D97" s="337">
        <f>'CE MINISTERIALE 2019 MOB'!D97</f>
        <v>0</v>
      </c>
      <c r="E97" s="274"/>
      <c r="G97" s="292"/>
      <c r="H97" s="292"/>
      <c r="J97" s="286"/>
      <c r="L97" s="292"/>
    </row>
    <row r="98" spans="1:12" s="275" customFormat="1" ht="25.5">
      <c r="A98" s="304" t="s">
        <v>1575</v>
      </c>
      <c r="B98" s="300" t="s">
        <v>1587</v>
      </c>
      <c r="C98" s="301" t="s">
        <v>5568</v>
      </c>
      <c r="D98" s="337">
        <f>'CE MINISTERIALE 2019 MOB'!D98</f>
        <v>0</v>
      </c>
      <c r="E98" s="274"/>
      <c r="G98" s="292"/>
      <c r="H98" s="292"/>
      <c r="J98" s="286"/>
      <c r="L98" s="292"/>
    </row>
    <row r="99" spans="1:12" s="275" customFormat="1" ht="25.5">
      <c r="A99" s="304" t="s">
        <v>1575</v>
      </c>
      <c r="B99" s="300" t="s">
        <v>1588</v>
      </c>
      <c r="C99" s="301" t="s">
        <v>5569</v>
      </c>
      <c r="D99" s="337">
        <f>'CE MINISTERIALE 2019 MOB'!D99</f>
        <v>0</v>
      </c>
      <c r="E99" s="274"/>
      <c r="G99" s="292"/>
      <c r="H99" s="292"/>
      <c r="J99" s="286"/>
      <c r="L99" s="292"/>
    </row>
    <row r="100" spans="1:12" s="275" customFormat="1" ht="38.25">
      <c r="A100" s="304" t="s">
        <v>1575</v>
      </c>
      <c r="B100" s="300" t="s">
        <v>4643</v>
      </c>
      <c r="C100" s="301" t="s">
        <v>5570</v>
      </c>
      <c r="D100" s="337">
        <f>'CE MINISTERIALE 2019 MOB'!D100</f>
        <v>579156.43000000005</v>
      </c>
      <c r="E100" s="274"/>
      <c r="G100" s="292"/>
      <c r="H100" s="292"/>
      <c r="J100" s="286"/>
      <c r="L100" s="292"/>
    </row>
    <row r="101" spans="1:12" s="306" customFormat="1" ht="38.25">
      <c r="A101" s="304" t="s">
        <v>1580</v>
      </c>
      <c r="B101" s="300" t="s">
        <v>1589</v>
      </c>
      <c r="C101" s="301" t="s">
        <v>5571</v>
      </c>
      <c r="D101" s="289">
        <f>'CE MINISTERIALE 2019 MOB'!D101</f>
        <v>600000</v>
      </c>
      <c r="E101" s="305"/>
      <c r="F101" s="291"/>
      <c r="G101" s="292"/>
      <c r="H101" s="292"/>
      <c r="J101" s="286"/>
      <c r="L101" s="292"/>
    </row>
    <row r="102" spans="1:12" s="306" customFormat="1" ht="25.5">
      <c r="A102" s="304" t="s">
        <v>1580</v>
      </c>
      <c r="B102" s="297" t="s">
        <v>1590</v>
      </c>
      <c r="C102" s="298" t="s">
        <v>5572</v>
      </c>
      <c r="D102" s="337">
        <f>'CE MINISTERIALE 2019 MOB'!D102</f>
        <v>0</v>
      </c>
      <c r="E102" s="305"/>
      <c r="G102" s="292"/>
      <c r="H102" s="292"/>
      <c r="J102" s="286"/>
      <c r="L102" s="292"/>
    </row>
    <row r="103" spans="1:12" s="275" customFormat="1" ht="38.25">
      <c r="A103" s="304" t="s">
        <v>1580</v>
      </c>
      <c r="B103" s="297" t="s">
        <v>1591</v>
      </c>
      <c r="C103" s="298" t="s">
        <v>5573</v>
      </c>
      <c r="D103" s="337">
        <f>'CE MINISTERIALE 2019 MOB'!D103</f>
        <v>600000</v>
      </c>
      <c r="E103" s="274"/>
      <c r="G103" s="292"/>
      <c r="H103" s="292"/>
      <c r="J103" s="286"/>
      <c r="L103" s="292"/>
    </row>
    <row r="104" spans="1:12" s="274" customFormat="1" ht="25.5">
      <c r="A104" s="304"/>
      <c r="B104" s="300" t="s">
        <v>666</v>
      </c>
      <c r="C104" s="301" t="s">
        <v>5574</v>
      </c>
      <c r="D104" s="337">
        <f>'CE MINISTERIALE 2019 MOB'!D104</f>
        <v>18916263.690000001</v>
      </c>
      <c r="G104" s="292"/>
      <c r="H104" s="292"/>
      <c r="J104" s="286"/>
      <c r="L104" s="292"/>
    </row>
    <row r="105" spans="1:12" s="274" customFormat="1" ht="38.25">
      <c r="A105" s="307" t="s">
        <v>304</v>
      </c>
      <c r="B105" s="300" t="s">
        <v>4649</v>
      </c>
      <c r="C105" s="301" t="s">
        <v>5575</v>
      </c>
      <c r="D105" s="337">
        <f>'CE MINISTERIALE 2019 MOB'!D105</f>
        <v>0</v>
      </c>
      <c r="G105" s="292"/>
      <c r="H105" s="292"/>
      <c r="J105" s="286"/>
      <c r="L105" s="292"/>
    </row>
    <row r="106" spans="1:12" s="274" customFormat="1" ht="38.25">
      <c r="A106" s="307" t="s">
        <v>1580</v>
      </c>
      <c r="B106" s="300" t="s">
        <v>4651</v>
      </c>
      <c r="C106" s="301" t="s">
        <v>5576</v>
      </c>
      <c r="D106" s="337">
        <f>'CE MINISTERIALE 2019 MOB'!D106</f>
        <v>1000</v>
      </c>
      <c r="G106" s="292"/>
      <c r="H106" s="292"/>
      <c r="J106" s="286"/>
      <c r="L106" s="292"/>
    </row>
    <row r="107" spans="1:12" s="299" customFormat="1" ht="51">
      <c r="A107" s="374" t="s">
        <v>1575</v>
      </c>
      <c r="B107" s="293" t="s">
        <v>667</v>
      </c>
      <c r="C107" s="294" t="s">
        <v>5577</v>
      </c>
      <c r="D107" s="289">
        <f>'CE MINISTERIALE 2019 MOB'!D107</f>
        <v>0</v>
      </c>
      <c r="E107" s="274"/>
      <c r="F107" s="291"/>
      <c r="G107" s="292"/>
      <c r="H107" s="292"/>
      <c r="J107" s="286"/>
      <c r="L107" s="292"/>
    </row>
    <row r="108" spans="1:12" s="275" customFormat="1" ht="38.25">
      <c r="A108" s="304" t="s">
        <v>1575</v>
      </c>
      <c r="B108" s="300" t="s">
        <v>669</v>
      </c>
      <c r="C108" s="301" t="s">
        <v>5578</v>
      </c>
      <c r="D108" s="337">
        <f>'CE MINISTERIALE 2019 MOB'!D108</f>
        <v>0</v>
      </c>
      <c r="E108" s="274"/>
      <c r="G108" s="292"/>
      <c r="H108" s="292"/>
      <c r="J108" s="286"/>
      <c r="L108" s="292"/>
    </row>
    <row r="109" spans="1:12" s="275" customFormat="1" ht="38.25">
      <c r="A109" s="304" t="s">
        <v>1575</v>
      </c>
      <c r="B109" s="297" t="s">
        <v>671</v>
      </c>
      <c r="C109" s="298" t="s">
        <v>5579</v>
      </c>
      <c r="D109" s="337">
        <f>'CE MINISTERIALE 2019 MOB'!D109</f>
        <v>0</v>
      </c>
      <c r="E109" s="274"/>
      <c r="G109" s="292"/>
      <c r="H109" s="292"/>
      <c r="J109" s="286"/>
      <c r="L109" s="292"/>
    </row>
    <row r="110" spans="1:12" s="275" customFormat="1" ht="38.25">
      <c r="A110" s="304" t="s">
        <v>1575</v>
      </c>
      <c r="B110" s="297" t="s">
        <v>4653</v>
      </c>
      <c r="C110" s="298" t="s">
        <v>5580</v>
      </c>
      <c r="D110" s="337">
        <f>'CE MINISTERIALE 2019 MOB'!D110</f>
        <v>0</v>
      </c>
      <c r="E110" s="274"/>
      <c r="G110" s="292"/>
      <c r="H110" s="292"/>
      <c r="J110" s="286"/>
      <c r="L110" s="292"/>
    </row>
    <row r="111" spans="1:12" s="275" customFormat="1" ht="38.25">
      <c r="A111" s="307" t="s">
        <v>1575</v>
      </c>
      <c r="B111" s="297" t="s">
        <v>673</v>
      </c>
      <c r="C111" s="298" t="s">
        <v>5581</v>
      </c>
      <c r="D111" s="337">
        <f>'CE MINISTERIALE 2019 MOB'!D111</f>
        <v>0</v>
      </c>
      <c r="E111" s="274"/>
      <c r="G111" s="292"/>
      <c r="H111" s="292"/>
      <c r="J111" s="286"/>
      <c r="L111" s="292"/>
    </row>
    <row r="112" spans="1:12" s="275" customFormat="1" ht="51">
      <c r="A112" s="307" t="s">
        <v>1575</v>
      </c>
      <c r="B112" s="297" t="s">
        <v>674</v>
      </c>
      <c r="C112" s="298" t="s">
        <v>5582</v>
      </c>
      <c r="D112" s="337">
        <f>'CE MINISTERIALE 2019 MOB'!D112</f>
        <v>0</v>
      </c>
      <c r="E112" s="274"/>
      <c r="G112" s="292"/>
      <c r="H112" s="292"/>
      <c r="J112" s="286"/>
      <c r="L112" s="292"/>
    </row>
    <row r="113" spans="1:12" s="299" customFormat="1" ht="25.5">
      <c r="A113" s="307"/>
      <c r="B113" s="293" t="s">
        <v>342</v>
      </c>
      <c r="C113" s="294" t="s">
        <v>5583</v>
      </c>
      <c r="D113" s="337">
        <f>'CE MINISTERIALE 2019 MOB'!D113</f>
        <v>13773100</v>
      </c>
      <c r="E113" s="274"/>
      <c r="F113" s="275"/>
      <c r="G113" s="292"/>
      <c r="H113" s="292"/>
      <c r="J113" s="286"/>
      <c r="L113" s="292"/>
    </row>
    <row r="114" spans="1:12" s="299" customFormat="1" ht="25.5">
      <c r="A114" s="307"/>
      <c r="B114" s="293" t="s">
        <v>344</v>
      </c>
      <c r="C114" s="294" t="s">
        <v>5584</v>
      </c>
      <c r="D114" s="289">
        <f>'CE MINISTERIALE 2019 MOB'!D114</f>
        <v>5030074.4800000004</v>
      </c>
      <c r="E114" s="274"/>
      <c r="F114" s="291"/>
      <c r="G114" s="292"/>
      <c r="H114" s="292"/>
      <c r="J114" s="286"/>
      <c r="L114" s="292"/>
    </row>
    <row r="115" spans="1:12" s="299" customFormat="1" ht="25.5">
      <c r="A115" s="307"/>
      <c r="B115" s="297" t="s">
        <v>346</v>
      </c>
      <c r="C115" s="298" t="s">
        <v>5585</v>
      </c>
      <c r="D115" s="337">
        <f>'CE MINISTERIALE 2019 MOB'!D115</f>
        <v>0</v>
      </c>
      <c r="E115" s="274"/>
      <c r="F115" s="275"/>
      <c r="G115" s="292"/>
      <c r="H115" s="292"/>
      <c r="J115" s="286"/>
      <c r="L115" s="292"/>
    </row>
    <row r="116" spans="1:12" s="299" customFormat="1" ht="25.5">
      <c r="A116" s="307"/>
      <c r="B116" s="297" t="s">
        <v>348</v>
      </c>
      <c r="C116" s="298" t="s">
        <v>5586</v>
      </c>
      <c r="D116" s="337">
        <f>'CE MINISTERIALE 2019 MOB'!D116</f>
        <v>4609474.4800000004</v>
      </c>
      <c r="E116" s="274"/>
      <c r="F116" s="275"/>
      <c r="G116" s="292"/>
      <c r="H116" s="292"/>
      <c r="J116" s="286"/>
      <c r="L116" s="292"/>
    </row>
    <row r="117" spans="1:12" s="299" customFormat="1" ht="38.25">
      <c r="A117" s="307"/>
      <c r="B117" s="297" t="s">
        <v>350</v>
      </c>
      <c r="C117" s="298" t="s">
        <v>5587</v>
      </c>
      <c r="D117" s="337">
        <f>'CE MINISTERIALE 2019 MOB'!D117</f>
        <v>0</v>
      </c>
      <c r="E117" s="274"/>
      <c r="F117" s="275"/>
      <c r="G117" s="292"/>
      <c r="H117" s="292"/>
      <c r="J117" s="286"/>
      <c r="L117" s="292"/>
    </row>
    <row r="118" spans="1:12" s="299" customFormat="1" ht="38.25">
      <c r="A118" s="307"/>
      <c r="B118" s="297" t="s">
        <v>352</v>
      </c>
      <c r="C118" s="298" t="s">
        <v>5588</v>
      </c>
      <c r="D118" s="337">
        <f>'CE MINISTERIALE 2019 MOB'!D118</f>
        <v>390000</v>
      </c>
      <c r="E118" s="274"/>
      <c r="F118" s="275"/>
      <c r="G118" s="292"/>
      <c r="H118" s="292"/>
      <c r="J118" s="286"/>
      <c r="L118" s="292"/>
    </row>
    <row r="119" spans="1:12" s="299" customFormat="1" ht="51">
      <c r="A119" s="307" t="s">
        <v>304</v>
      </c>
      <c r="B119" s="297" t="s">
        <v>354</v>
      </c>
      <c r="C119" s="298" t="s">
        <v>5589</v>
      </c>
      <c r="D119" s="337">
        <f>'CE MINISTERIALE 2019 MOB'!D119</f>
        <v>0</v>
      </c>
      <c r="E119" s="274"/>
      <c r="F119" s="275"/>
      <c r="G119" s="292"/>
      <c r="H119" s="292"/>
      <c r="J119" s="286"/>
      <c r="L119" s="292"/>
    </row>
    <row r="120" spans="1:12" s="299" customFormat="1" ht="25.5">
      <c r="A120" s="307"/>
      <c r="B120" s="297" t="s">
        <v>356</v>
      </c>
      <c r="C120" s="298" t="s">
        <v>5590</v>
      </c>
      <c r="D120" s="337">
        <f>'CE MINISTERIALE 2019 MOB'!D120</f>
        <v>30600</v>
      </c>
      <c r="E120" s="274"/>
      <c r="F120" s="275"/>
      <c r="G120" s="292"/>
      <c r="H120" s="292"/>
      <c r="J120" s="286"/>
      <c r="L120" s="292"/>
    </row>
    <row r="121" spans="1:12" s="299" customFormat="1" ht="38.25">
      <c r="A121" s="307" t="s">
        <v>304</v>
      </c>
      <c r="B121" s="297" t="s">
        <v>358</v>
      </c>
      <c r="C121" s="298" t="s">
        <v>5591</v>
      </c>
      <c r="D121" s="337">
        <f>'CE MINISTERIALE 2019 MOB'!D121</f>
        <v>0</v>
      </c>
      <c r="E121" s="274"/>
      <c r="F121" s="275"/>
      <c r="G121" s="292"/>
      <c r="H121" s="292"/>
      <c r="J121" s="286"/>
      <c r="L121" s="292"/>
    </row>
    <row r="122" spans="1:12" s="299" customFormat="1" ht="25.5">
      <c r="A122" s="307"/>
      <c r="B122" s="287" t="s">
        <v>360</v>
      </c>
      <c r="C122" s="288" t="s">
        <v>5592</v>
      </c>
      <c r="D122" s="289">
        <f>'CE MINISTERIALE 2019 MOB'!D122</f>
        <v>35928671.370000005</v>
      </c>
      <c r="E122" s="274"/>
      <c r="F122" s="291"/>
      <c r="G122" s="292"/>
      <c r="H122" s="292"/>
      <c r="J122" s="286"/>
      <c r="L122" s="292"/>
    </row>
    <row r="123" spans="1:12" s="299" customFormat="1" ht="18.75">
      <c r="A123" s="307"/>
      <c r="B123" s="293" t="s">
        <v>362</v>
      </c>
      <c r="C123" s="294" t="s">
        <v>3757</v>
      </c>
      <c r="D123" s="337">
        <f>'CE MINISTERIALE 2019 MOB'!D123</f>
        <v>33000</v>
      </c>
      <c r="E123" s="274"/>
      <c r="F123" s="275"/>
      <c r="G123" s="292"/>
      <c r="H123" s="292"/>
      <c r="J123" s="286"/>
      <c r="L123" s="292"/>
    </row>
    <row r="124" spans="1:12" s="299" customFormat="1" ht="25.5">
      <c r="A124" s="375"/>
      <c r="B124" s="293" t="s">
        <v>364</v>
      </c>
      <c r="C124" s="294" t="s">
        <v>5593</v>
      </c>
      <c r="D124" s="289">
        <f>'CE MINISTERIALE 2019 MOB'!D124</f>
        <v>4000000</v>
      </c>
      <c r="E124" s="274"/>
      <c r="F124" s="291"/>
      <c r="G124" s="292"/>
      <c r="H124" s="292"/>
      <c r="J124" s="286"/>
      <c r="L124" s="292"/>
    </row>
    <row r="125" spans="1:12" s="299" customFormat="1" ht="25.5">
      <c r="A125" s="375"/>
      <c r="B125" s="297" t="s">
        <v>366</v>
      </c>
      <c r="C125" s="298" t="s">
        <v>5594</v>
      </c>
      <c r="D125" s="337">
        <f>'CE MINISTERIALE 2019 MOB'!D125</f>
        <v>2000000</v>
      </c>
      <c r="E125" s="274"/>
      <c r="F125" s="275"/>
      <c r="G125" s="292"/>
      <c r="H125" s="292"/>
      <c r="J125" s="286"/>
      <c r="L125" s="292"/>
    </row>
    <row r="126" spans="1:12" s="299" customFormat="1" ht="25.5">
      <c r="A126" s="375"/>
      <c r="B126" s="297" t="s">
        <v>368</v>
      </c>
      <c r="C126" s="298" t="s">
        <v>5595</v>
      </c>
      <c r="D126" s="337">
        <f>'CE MINISTERIALE 2019 MOB'!D126</f>
        <v>2000000</v>
      </c>
      <c r="E126" s="274"/>
      <c r="F126" s="275"/>
      <c r="G126" s="292"/>
      <c r="H126" s="292"/>
      <c r="J126" s="286"/>
      <c r="L126" s="292"/>
    </row>
    <row r="127" spans="1:12" s="299" customFormat="1" ht="38.25">
      <c r="A127" s="374" t="s">
        <v>304</v>
      </c>
      <c r="B127" s="293" t="s">
        <v>1317</v>
      </c>
      <c r="C127" s="294" t="s">
        <v>5596</v>
      </c>
      <c r="D127" s="289">
        <f>'CE MINISTERIALE 2019 MOB'!D127</f>
        <v>0</v>
      </c>
      <c r="E127" s="274"/>
      <c r="F127" s="291"/>
      <c r="G127" s="292"/>
      <c r="H127" s="292"/>
      <c r="J127" s="286"/>
      <c r="L127" s="292"/>
    </row>
    <row r="128" spans="1:12" s="299" customFormat="1" ht="38.25">
      <c r="A128" s="307" t="s">
        <v>304</v>
      </c>
      <c r="B128" s="297" t="s">
        <v>1319</v>
      </c>
      <c r="C128" s="298" t="s">
        <v>5597</v>
      </c>
      <c r="D128" s="337">
        <f>'CE MINISTERIALE 2019 MOB'!D128</f>
        <v>0</v>
      </c>
      <c r="E128" s="274"/>
      <c r="F128" s="275"/>
      <c r="G128" s="292"/>
      <c r="H128" s="292"/>
      <c r="J128" s="286"/>
      <c r="L128" s="292"/>
    </row>
    <row r="129" spans="1:12" s="299" customFormat="1" ht="25.5">
      <c r="A129" s="307" t="s">
        <v>304</v>
      </c>
      <c r="B129" s="297" t="s">
        <v>372</v>
      </c>
      <c r="C129" s="298" t="s">
        <v>5598</v>
      </c>
      <c r="D129" s="337">
        <f>'CE MINISTERIALE 2019 MOB'!D129</f>
        <v>0</v>
      </c>
      <c r="E129" s="274"/>
      <c r="F129" s="275"/>
      <c r="G129" s="292"/>
      <c r="H129" s="292"/>
      <c r="J129" s="286"/>
      <c r="L129" s="292"/>
    </row>
    <row r="130" spans="1:12" s="299" customFormat="1" ht="38.25">
      <c r="A130" s="307" t="s">
        <v>304</v>
      </c>
      <c r="B130" s="297" t="s">
        <v>374</v>
      </c>
      <c r="C130" s="298" t="s">
        <v>5599</v>
      </c>
      <c r="D130" s="337">
        <f>'CE MINISTERIALE 2019 MOB'!D130</f>
        <v>0</v>
      </c>
      <c r="E130" s="274"/>
      <c r="F130" s="275"/>
      <c r="G130" s="292"/>
      <c r="H130" s="292"/>
      <c r="J130" s="286"/>
      <c r="L130" s="292"/>
    </row>
    <row r="131" spans="1:12" s="308" customFormat="1" ht="25.5">
      <c r="A131" s="307" t="s">
        <v>304</v>
      </c>
      <c r="B131" s="297" t="s">
        <v>4657</v>
      </c>
      <c r="C131" s="298" t="s">
        <v>5600</v>
      </c>
      <c r="D131" s="337">
        <f>'CE MINISTERIALE 2019 MOB'!D131</f>
        <v>0</v>
      </c>
      <c r="E131" s="274"/>
      <c r="F131" s="274"/>
      <c r="G131" s="292"/>
      <c r="H131" s="292"/>
      <c r="J131" s="286"/>
      <c r="L131" s="292"/>
    </row>
    <row r="132" spans="1:12" s="299" customFormat="1" ht="25.5">
      <c r="A132" s="307"/>
      <c r="B132" s="293" t="s">
        <v>376</v>
      </c>
      <c r="C132" s="294" t="s">
        <v>3758</v>
      </c>
      <c r="D132" s="289">
        <f>'CE MINISTERIALE 2019 MOB'!D132</f>
        <v>5130000</v>
      </c>
      <c r="E132" s="274"/>
      <c r="F132" s="291"/>
      <c r="G132" s="292"/>
      <c r="H132" s="292"/>
      <c r="J132" s="286"/>
      <c r="L132" s="292"/>
    </row>
    <row r="133" spans="1:12" s="299" customFormat="1" ht="25.5">
      <c r="A133" s="307"/>
      <c r="B133" s="297" t="s">
        <v>378</v>
      </c>
      <c r="C133" s="298" t="s">
        <v>5601</v>
      </c>
      <c r="D133" s="337">
        <f>'CE MINISTERIALE 2019 MOB'!D133</f>
        <v>4400000</v>
      </c>
      <c r="E133" s="274"/>
      <c r="F133" s="275"/>
      <c r="G133" s="292"/>
      <c r="H133" s="292"/>
      <c r="J133" s="286"/>
      <c r="L133" s="292"/>
    </row>
    <row r="134" spans="1:12" s="299" customFormat="1" ht="25.5">
      <c r="A134" s="307"/>
      <c r="B134" s="297" t="s">
        <v>380</v>
      </c>
      <c r="C134" s="298" t="s">
        <v>5602</v>
      </c>
      <c r="D134" s="337">
        <f>'CE MINISTERIALE 2019 MOB'!D134</f>
        <v>0</v>
      </c>
      <c r="E134" s="274"/>
      <c r="F134" s="275"/>
      <c r="G134" s="292"/>
      <c r="H134" s="292"/>
      <c r="J134" s="286"/>
      <c r="L134" s="292"/>
    </row>
    <row r="135" spans="1:12" s="299" customFormat="1" ht="25.5">
      <c r="A135" s="307"/>
      <c r="B135" s="297" t="s">
        <v>382</v>
      </c>
      <c r="C135" s="298" t="s">
        <v>3759</v>
      </c>
      <c r="D135" s="337">
        <f>'CE MINISTERIALE 2019 MOB'!D135</f>
        <v>730000</v>
      </c>
      <c r="E135" s="274"/>
      <c r="F135" s="275"/>
      <c r="G135" s="292"/>
      <c r="H135" s="292"/>
      <c r="J135" s="286"/>
      <c r="L135" s="292"/>
    </row>
    <row r="136" spans="1:12" s="299" customFormat="1" ht="25.5">
      <c r="A136" s="307"/>
      <c r="B136" s="293" t="s">
        <v>384</v>
      </c>
      <c r="C136" s="294" t="s">
        <v>3760</v>
      </c>
      <c r="D136" s="289">
        <f>'CE MINISTERIALE 2019 MOB'!D136</f>
        <v>26765671.370000001</v>
      </c>
      <c r="E136" s="274"/>
      <c r="F136" s="291"/>
      <c r="G136" s="292"/>
      <c r="H136" s="292"/>
      <c r="J136" s="286"/>
      <c r="L136" s="292"/>
    </row>
    <row r="137" spans="1:12" s="299" customFormat="1" ht="25.5">
      <c r="A137" s="307"/>
      <c r="B137" s="297" t="s">
        <v>386</v>
      </c>
      <c r="C137" s="298" t="s">
        <v>5603</v>
      </c>
      <c r="D137" s="289">
        <f>'CE MINISTERIALE 2019 MOB'!D137</f>
        <v>16000000</v>
      </c>
      <c r="E137" s="274"/>
      <c r="F137" s="291"/>
      <c r="G137" s="292"/>
      <c r="H137" s="292"/>
      <c r="J137" s="286"/>
      <c r="L137" s="292"/>
    </row>
    <row r="138" spans="1:12" s="299" customFormat="1" ht="38.25">
      <c r="A138" s="307"/>
      <c r="B138" s="300" t="s">
        <v>388</v>
      </c>
      <c r="C138" s="301" t="s">
        <v>3761</v>
      </c>
      <c r="D138" s="337">
        <f>'CE MINISTERIALE 2019 MOB'!D138</f>
        <v>0</v>
      </c>
      <c r="E138" s="274"/>
      <c r="F138" s="275"/>
      <c r="G138" s="292"/>
      <c r="H138" s="292"/>
      <c r="J138" s="286"/>
      <c r="L138" s="292"/>
    </row>
    <row r="139" spans="1:12" s="299" customFormat="1" ht="38.25">
      <c r="A139" s="307"/>
      <c r="B139" s="300" t="s">
        <v>390</v>
      </c>
      <c r="C139" s="301" t="s">
        <v>3762</v>
      </c>
      <c r="D139" s="337">
        <f>'CE MINISTERIALE 2019 MOB'!D139</f>
        <v>13000000</v>
      </c>
      <c r="E139" s="274"/>
      <c r="F139" s="275"/>
      <c r="G139" s="292"/>
      <c r="H139" s="292"/>
      <c r="J139" s="286"/>
      <c r="L139" s="292"/>
    </row>
    <row r="140" spans="1:12" s="299" customFormat="1" ht="24.95" customHeight="1">
      <c r="A140" s="307"/>
      <c r="B140" s="300" t="s">
        <v>392</v>
      </c>
      <c r="C140" s="301" t="s">
        <v>3763</v>
      </c>
      <c r="D140" s="337">
        <f>'CE MINISTERIALE 2019 MOB'!D140</f>
        <v>3000000</v>
      </c>
      <c r="E140" s="274"/>
      <c r="F140" s="275"/>
      <c r="G140" s="292"/>
      <c r="H140" s="292"/>
      <c r="J140" s="286"/>
      <c r="L140" s="292"/>
    </row>
    <row r="141" spans="1:12" s="275" customFormat="1" ht="24.95" customHeight="1">
      <c r="A141" s="304"/>
      <c r="B141" s="297" t="s">
        <v>4659</v>
      </c>
      <c r="C141" s="298" t="s">
        <v>5604</v>
      </c>
      <c r="D141" s="337">
        <f>'CE MINISTERIALE 2019 MOB'!D141</f>
        <v>0</v>
      </c>
      <c r="E141" s="274"/>
      <c r="G141" s="292"/>
      <c r="H141" s="292"/>
      <c r="J141" s="286"/>
      <c r="L141" s="292"/>
    </row>
    <row r="142" spans="1:12" s="275" customFormat="1" ht="25.5">
      <c r="A142" s="304"/>
      <c r="B142" s="297" t="s">
        <v>394</v>
      </c>
      <c r="C142" s="298" t="s">
        <v>5605</v>
      </c>
      <c r="D142" s="337">
        <f>'CE MINISTERIALE 2019 MOB'!D142</f>
        <v>10765671.370000001</v>
      </c>
      <c r="E142" s="274"/>
      <c r="G142" s="292"/>
      <c r="H142" s="292"/>
      <c r="J142" s="286"/>
      <c r="L142" s="292"/>
    </row>
    <row r="143" spans="1:12" s="275" customFormat="1" ht="25.5">
      <c r="A143" s="304"/>
      <c r="B143" s="287" t="s">
        <v>395</v>
      </c>
      <c r="C143" s="288" t="s">
        <v>5606</v>
      </c>
      <c r="D143" s="289">
        <f>'CE MINISTERIALE 2019 MOB'!D143</f>
        <v>24775465.77</v>
      </c>
      <c r="E143" s="274"/>
      <c r="F143" s="291"/>
      <c r="G143" s="292"/>
      <c r="H143" s="292"/>
      <c r="J143" s="286"/>
      <c r="L143" s="292"/>
    </row>
    <row r="144" spans="1:12" s="275" customFormat="1" ht="38.25">
      <c r="A144" s="304"/>
      <c r="B144" s="293" t="s">
        <v>397</v>
      </c>
      <c r="C144" s="294" t="s">
        <v>5607</v>
      </c>
      <c r="D144" s="337">
        <f>'CE MINISTERIALE 2019 MOB'!D144</f>
        <v>23975465.77</v>
      </c>
      <c r="E144" s="274"/>
      <c r="G144" s="292"/>
      <c r="H144" s="292"/>
      <c r="J144" s="286"/>
      <c r="L144" s="292"/>
    </row>
    <row r="145" spans="1:12" s="299" customFormat="1" ht="25.5">
      <c r="A145" s="307"/>
      <c r="B145" s="293" t="s">
        <v>398</v>
      </c>
      <c r="C145" s="294" t="s">
        <v>5608</v>
      </c>
      <c r="D145" s="337">
        <f>'CE MINISTERIALE 2019 MOB'!D145</f>
        <v>250000</v>
      </c>
      <c r="E145" s="274"/>
      <c r="F145" s="275"/>
      <c r="G145" s="292"/>
      <c r="H145" s="292"/>
      <c r="J145" s="286"/>
      <c r="L145" s="292"/>
    </row>
    <row r="146" spans="1:12" s="299" customFormat="1" ht="25.5">
      <c r="A146" s="307"/>
      <c r="B146" s="293" t="s">
        <v>400</v>
      </c>
      <c r="C146" s="294" t="s">
        <v>5609</v>
      </c>
      <c r="D146" s="337">
        <f>'CE MINISTERIALE 2019 MOB'!D146</f>
        <v>550000</v>
      </c>
      <c r="E146" s="274"/>
      <c r="F146" s="275"/>
      <c r="G146" s="292"/>
      <c r="H146" s="292"/>
      <c r="J146" s="286"/>
      <c r="L146" s="292"/>
    </row>
    <row r="147" spans="1:12" s="299" customFormat="1" ht="25.5">
      <c r="A147" s="307"/>
      <c r="B147" s="287" t="s">
        <v>402</v>
      </c>
      <c r="C147" s="288" t="s">
        <v>3764</v>
      </c>
      <c r="D147" s="289">
        <f>'CE MINISTERIALE 2019 MOB'!D147</f>
        <v>28746389.389999997</v>
      </c>
      <c r="E147" s="274"/>
      <c r="F147" s="291"/>
      <c r="G147" s="292"/>
      <c r="H147" s="292"/>
      <c r="J147" s="286"/>
      <c r="L147" s="292"/>
    </row>
    <row r="148" spans="1:12" s="299" customFormat="1" ht="25.5">
      <c r="A148" s="307"/>
      <c r="B148" s="293" t="s">
        <v>404</v>
      </c>
      <c r="C148" s="294" t="s">
        <v>3765</v>
      </c>
      <c r="D148" s="337">
        <f>'CE MINISTERIALE 2019 MOB'!D148</f>
        <v>3366749.88</v>
      </c>
      <c r="E148" s="274"/>
      <c r="F148" s="275"/>
      <c r="G148" s="292"/>
      <c r="H148" s="292"/>
      <c r="J148" s="286"/>
      <c r="L148" s="292"/>
    </row>
    <row r="149" spans="1:12" s="299" customFormat="1" ht="25.5">
      <c r="A149" s="307"/>
      <c r="B149" s="293" t="s">
        <v>205</v>
      </c>
      <c r="C149" s="294" t="s">
        <v>3766</v>
      </c>
      <c r="D149" s="337">
        <f>'CE MINISTERIALE 2019 MOB'!D149</f>
        <v>23727010.299999997</v>
      </c>
      <c r="E149" s="274"/>
      <c r="F149" s="275"/>
      <c r="G149" s="292"/>
      <c r="H149" s="292"/>
      <c r="J149" s="286"/>
      <c r="L149" s="292"/>
    </row>
    <row r="150" spans="1:12" s="299" customFormat="1" ht="25.5">
      <c r="A150" s="307"/>
      <c r="B150" s="293" t="s">
        <v>207</v>
      </c>
      <c r="C150" s="294" t="s">
        <v>3767</v>
      </c>
      <c r="D150" s="337">
        <f>'CE MINISTERIALE 2019 MOB'!D150</f>
        <v>1305579.82</v>
      </c>
      <c r="E150" s="274"/>
      <c r="F150" s="275"/>
      <c r="G150" s="292"/>
      <c r="H150" s="292"/>
      <c r="J150" s="286"/>
      <c r="L150" s="292"/>
    </row>
    <row r="151" spans="1:12" s="299" customFormat="1" ht="38.25">
      <c r="A151" s="307"/>
      <c r="B151" s="293" t="s">
        <v>209</v>
      </c>
      <c r="C151" s="294" t="s">
        <v>3768</v>
      </c>
      <c r="D151" s="337">
        <f>'CE MINISTERIALE 2019 MOB'!D151</f>
        <v>26786.69</v>
      </c>
      <c r="E151" s="274"/>
      <c r="F151" s="275"/>
      <c r="G151" s="292"/>
      <c r="H151" s="292"/>
      <c r="J151" s="286"/>
      <c r="L151" s="292"/>
    </row>
    <row r="152" spans="1:12" s="299" customFormat="1" ht="38.25">
      <c r="A152" s="307"/>
      <c r="B152" s="293" t="s">
        <v>211</v>
      </c>
      <c r="C152" s="294" t="s">
        <v>3769</v>
      </c>
      <c r="D152" s="337">
        <f>'CE MINISTERIALE 2019 MOB'!D152</f>
        <v>0</v>
      </c>
      <c r="E152" s="274"/>
      <c r="F152" s="275"/>
      <c r="G152" s="292"/>
      <c r="H152" s="292"/>
      <c r="J152" s="286"/>
      <c r="L152" s="292"/>
    </row>
    <row r="153" spans="1:12" s="299" customFormat="1" ht="25.5">
      <c r="A153" s="307"/>
      <c r="B153" s="293" t="s">
        <v>213</v>
      </c>
      <c r="C153" s="294" t="s">
        <v>3770</v>
      </c>
      <c r="D153" s="337">
        <f>'CE MINISTERIALE 2019 MOB'!D153</f>
        <v>320262.7</v>
      </c>
      <c r="E153" s="274"/>
      <c r="F153" s="275"/>
      <c r="G153" s="292"/>
      <c r="H153" s="292"/>
      <c r="J153" s="286"/>
      <c r="L153" s="292"/>
    </row>
    <row r="154" spans="1:12" s="299" customFormat="1" ht="25.5">
      <c r="A154" s="307"/>
      <c r="B154" s="287" t="s">
        <v>215</v>
      </c>
      <c r="C154" s="288" t="s">
        <v>3771</v>
      </c>
      <c r="D154" s="337">
        <f>'CE MINISTERIALE 2019 MOB'!D154</f>
        <v>0</v>
      </c>
      <c r="E154" s="274"/>
      <c r="F154" s="275"/>
      <c r="G154" s="292"/>
      <c r="H154" s="292"/>
      <c r="J154" s="286"/>
      <c r="L154" s="292"/>
    </row>
    <row r="155" spans="1:12" s="299" customFormat="1" ht="24.95" customHeight="1">
      <c r="A155" s="307"/>
      <c r="B155" s="287" t="s">
        <v>217</v>
      </c>
      <c r="C155" s="288" t="s">
        <v>3772</v>
      </c>
      <c r="D155" s="289">
        <f>'CE MINISTERIALE 2019 MOB'!D155</f>
        <v>5441250</v>
      </c>
      <c r="E155" s="274"/>
      <c r="F155" s="291"/>
      <c r="G155" s="292"/>
      <c r="H155" s="292"/>
      <c r="J155" s="286"/>
      <c r="L155" s="292"/>
    </row>
    <row r="156" spans="1:12" s="299" customFormat="1" ht="24.95" customHeight="1">
      <c r="A156" s="307"/>
      <c r="B156" s="293" t="s">
        <v>219</v>
      </c>
      <c r="C156" s="294" t="s">
        <v>5610</v>
      </c>
      <c r="D156" s="337">
        <f>'CE MINISTERIALE 2019 MOB'!D156</f>
        <v>23750</v>
      </c>
      <c r="E156" s="274"/>
      <c r="F156" s="275"/>
      <c r="G156" s="292"/>
      <c r="H156" s="292"/>
      <c r="J156" s="286"/>
      <c r="L156" s="292"/>
    </row>
    <row r="157" spans="1:12" s="299" customFormat="1" ht="25.5">
      <c r="A157" s="307"/>
      <c r="B157" s="293" t="s">
        <v>221</v>
      </c>
      <c r="C157" s="294" t="s">
        <v>3773</v>
      </c>
      <c r="D157" s="337">
        <f>'CE MINISTERIALE 2019 MOB'!D157</f>
        <v>1405000</v>
      </c>
      <c r="E157" s="274"/>
      <c r="F157" s="275"/>
      <c r="G157" s="292"/>
      <c r="H157" s="292"/>
      <c r="J157" s="286"/>
      <c r="L157" s="292"/>
    </row>
    <row r="158" spans="1:12" s="299" customFormat="1" ht="24.95" customHeight="1">
      <c r="A158" s="307"/>
      <c r="B158" s="293" t="s">
        <v>223</v>
      </c>
      <c r="C158" s="294" t="s">
        <v>3774</v>
      </c>
      <c r="D158" s="337">
        <f>'CE MINISTERIALE 2019 MOB'!D158</f>
        <v>4012500</v>
      </c>
      <c r="E158" s="274"/>
      <c r="F158" s="275"/>
      <c r="G158" s="292"/>
      <c r="H158" s="292"/>
      <c r="J158" s="286"/>
      <c r="L158" s="292"/>
    </row>
    <row r="159" spans="1:12" s="299" customFormat="1" ht="24.95" customHeight="1">
      <c r="A159" s="307"/>
      <c r="B159" s="287" t="s">
        <v>225</v>
      </c>
      <c r="C159" s="288" t="s">
        <v>3775</v>
      </c>
      <c r="D159" s="289">
        <f>'CE MINISTERIALE 2019 MOB'!D159</f>
        <v>2001451033.6799998</v>
      </c>
      <c r="E159" s="274"/>
      <c r="F159" s="291"/>
      <c r="G159" s="292"/>
      <c r="H159" s="292"/>
      <c r="J159" s="286"/>
      <c r="L159" s="292"/>
    </row>
    <row r="160" spans="1:12" s="299" customFormat="1" ht="24.95" customHeight="1">
      <c r="A160" s="307"/>
      <c r="B160" s="300"/>
      <c r="C160" s="309" t="s">
        <v>3776</v>
      </c>
      <c r="D160" s="289">
        <f>'CE MINISTERIALE 2019 MOB'!D160</f>
        <v>0</v>
      </c>
      <c r="E160" s="274"/>
      <c r="F160" s="275"/>
      <c r="G160" s="292"/>
      <c r="H160" s="292"/>
      <c r="J160" s="286"/>
      <c r="L160" s="292"/>
    </row>
    <row r="161" spans="1:12" s="299" customFormat="1" ht="24.95" customHeight="1">
      <c r="A161" s="307"/>
      <c r="B161" s="287" t="s">
        <v>228</v>
      </c>
      <c r="C161" s="288" t="s">
        <v>3777</v>
      </c>
      <c r="D161" s="289">
        <f>'CE MINISTERIALE 2019 MOB'!D161</f>
        <v>290986360.89999998</v>
      </c>
      <c r="E161" s="274"/>
      <c r="F161" s="291"/>
      <c r="G161" s="292"/>
      <c r="H161" s="292"/>
      <c r="J161" s="286"/>
      <c r="L161" s="292"/>
    </row>
    <row r="162" spans="1:12" s="299" customFormat="1" ht="24.95" customHeight="1">
      <c r="A162" s="307"/>
      <c r="B162" s="293" t="s">
        <v>230</v>
      </c>
      <c r="C162" s="294" t="s">
        <v>5611</v>
      </c>
      <c r="D162" s="289">
        <f>'CE MINISTERIALE 2019 MOB'!D162</f>
        <v>272269860.89999998</v>
      </c>
      <c r="E162" s="274"/>
      <c r="F162" s="291"/>
      <c r="G162" s="292"/>
      <c r="H162" s="292"/>
      <c r="J162" s="286"/>
      <c r="L162" s="292"/>
    </row>
    <row r="163" spans="1:12" s="299" customFormat="1" ht="24.95" customHeight="1">
      <c r="A163" s="307"/>
      <c r="B163" s="297" t="s">
        <v>1075</v>
      </c>
      <c r="C163" s="298" t="s">
        <v>3778</v>
      </c>
      <c r="D163" s="310">
        <f>'CE MINISTERIALE 2019 MOB'!D163</f>
        <v>155295369</v>
      </c>
      <c r="E163" s="274"/>
      <c r="F163" s="291"/>
      <c r="G163" s="292"/>
      <c r="H163" s="292"/>
      <c r="J163" s="286"/>
      <c r="L163" s="292"/>
    </row>
    <row r="164" spans="1:12" s="275" customFormat="1" ht="25.5">
      <c r="A164" s="304"/>
      <c r="B164" s="300" t="s">
        <v>1077</v>
      </c>
      <c r="C164" s="301" t="s">
        <v>3779</v>
      </c>
      <c r="D164" s="337">
        <f>'CE MINISTERIALE 2019 MOB'!D164</f>
        <v>152445369</v>
      </c>
      <c r="E164" s="274"/>
      <c r="G164" s="292"/>
      <c r="H164" s="292"/>
      <c r="J164" s="286"/>
      <c r="L164" s="292"/>
    </row>
    <row r="165" spans="1:12" s="275" customFormat="1" ht="24.95" customHeight="1">
      <c r="A165" s="304"/>
      <c r="B165" s="300" t="s">
        <v>1079</v>
      </c>
      <c r="C165" s="301" t="s">
        <v>3780</v>
      </c>
      <c r="D165" s="337">
        <f>'CE MINISTERIALE 2019 MOB'!D165</f>
        <v>1350000</v>
      </c>
      <c r="E165" s="274"/>
      <c r="G165" s="292"/>
      <c r="H165" s="292"/>
      <c r="J165" s="286"/>
      <c r="L165" s="292"/>
    </row>
    <row r="166" spans="1:12" s="275" customFormat="1" ht="24.95" customHeight="1">
      <c r="A166" s="304"/>
      <c r="B166" s="300" t="s">
        <v>4664</v>
      </c>
      <c r="C166" s="301" t="s">
        <v>5612</v>
      </c>
      <c r="D166" s="337">
        <f>'CE MINISTERIALE 2019 MOB'!D166</f>
        <v>1500000</v>
      </c>
      <c r="E166" s="274"/>
      <c r="G166" s="292"/>
      <c r="H166" s="292"/>
      <c r="J166" s="286"/>
      <c r="L166" s="292"/>
    </row>
    <row r="167" spans="1:12" s="275" customFormat="1" ht="24.95" customHeight="1">
      <c r="A167" s="307"/>
      <c r="B167" s="300" t="s">
        <v>1081</v>
      </c>
      <c r="C167" s="301" t="s">
        <v>3781</v>
      </c>
      <c r="D167" s="310">
        <f>'CE MINISTERIALE 2019 MOB'!D167</f>
        <v>0</v>
      </c>
      <c r="E167" s="274"/>
      <c r="F167" s="291"/>
      <c r="G167" s="292"/>
      <c r="H167" s="292"/>
      <c r="J167" s="286"/>
      <c r="L167" s="292"/>
    </row>
    <row r="168" spans="1:12" s="274" customFormat="1" ht="38.25">
      <c r="A168" s="304" t="s">
        <v>304</v>
      </c>
      <c r="B168" s="300" t="s">
        <v>4667</v>
      </c>
      <c r="C168" s="301" t="s">
        <v>5613</v>
      </c>
      <c r="D168" s="337">
        <f>'CE MINISTERIALE 2019 MOB'!D168</f>
        <v>0</v>
      </c>
      <c r="G168" s="292"/>
      <c r="H168" s="292"/>
      <c r="J168" s="286"/>
      <c r="L168" s="292"/>
    </row>
    <row r="169" spans="1:12" s="274" customFormat="1" ht="38.25">
      <c r="A169" s="304" t="s">
        <v>1575</v>
      </c>
      <c r="B169" s="300" t="s">
        <v>4669</v>
      </c>
      <c r="C169" s="301" t="s">
        <v>5614</v>
      </c>
      <c r="D169" s="337">
        <f>'CE MINISTERIALE 2019 MOB'!D169</f>
        <v>0</v>
      </c>
      <c r="G169" s="292"/>
      <c r="H169" s="292"/>
      <c r="J169" s="286"/>
      <c r="L169" s="292"/>
    </row>
    <row r="170" spans="1:12" s="274" customFormat="1" ht="25.5">
      <c r="A170" s="304"/>
      <c r="B170" s="300" t="s">
        <v>4671</v>
      </c>
      <c r="C170" s="301" t="s">
        <v>5615</v>
      </c>
      <c r="D170" s="337">
        <f>'CE MINISTERIALE 2019 MOB'!D170</f>
        <v>0</v>
      </c>
      <c r="G170" s="292"/>
      <c r="H170" s="292"/>
      <c r="J170" s="286"/>
      <c r="L170" s="292"/>
    </row>
    <row r="171" spans="1:12" s="299" customFormat="1" ht="24.95" customHeight="1">
      <c r="A171" s="307"/>
      <c r="B171" s="297" t="s">
        <v>1082</v>
      </c>
      <c r="C171" s="298" t="s">
        <v>3782</v>
      </c>
      <c r="D171" s="310">
        <f>'CE MINISTERIALE 2019 MOB'!D171</f>
        <v>647583.25</v>
      </c>
      <c r="E171" s="274"/>
      <c r="F171" s="291"/>
      <c r="G171" s="292"/>
      <c r="H171" s="292"/>
      <c r="J171" s="286"/>
      <c r="L171" s="292"/>
    </row>
    <row r="172" spans="1:12" s="299" customFormat="1" ht="25.5">
      <c r="A172" s="307" t="s">
        <v>304</v>
      </c>
      <c r="B172" s="300" t="s">
        <v>1084</v>
      </c>
      <c r="C172" s="301" t="s">
        <v>3783</v>
      </c>
      <c r="D172" s="337">
        <f>'CE MINISTERIALE 2019 MOB'!D172</f>
        <v>0</v>
      </c>
      <c r="E172" s="274"/>
      <c r="F172" s="275"/>
      <c r="G172" s="292"/>
      <c r="H172" s="292"/>
      <c r="J172" s="286"/>
      <c r="L172" s="292"/>
    </row>
    <row r="173" spans="1:12" s="299" customFormat="1" ht="25.5">
      <c r="A173" s="307" t="s">
        <v>1575</v>
      </c>
      <c r="B173" s="300" t="s">
        <v>1086</v>
      </c>
      <c r="C173" s="301" t="s">
        <v>3784</v>
      </c>
      <c r="D173" s="337">
        <f>'CE MINISTERIALE 2019 MOB'!D173</f>
        <v>647583.25</v>
      </c>
      <c r="E173" s="274"/>
      <c r="F173" s="275"/>
      <c r="G173" s="292"/>
      <c r="H173" s="292"/>
      <c r="J173" s="286"/>
      <c r="L173" s="292"/>
    </row>
    <row r="174" spans="1:12" s="299" customFormat="1" ht="24.95" customHeight="1">
      <c r="A174" s="307"/>
      <c r="B174" s="300" t="s">
        <v>1088</v>
      </c>
      <c r="C174" s="301" t="s">
        <v>3785</v>
      </c>
      <c r="D174" s="337">
        <f>'CE MINISTERIALE 2019 MOB'!D174</f>
        <v>0</v>
      </c>
      <c r="E174" s="274"/>
      <c r="F174" s="275"/>
      <c r="G174" s="292"/>
      <c r="H174" s="292"/>
      <c r="J174" s="286"/>
      <c r="L174" s="292"/>
    </row>
    <row r="175" spans="1:12" s="299" customFormat="1" ht="24.95" customHeight="1">
      <c r="A175" s="307"/>
      <c r="B175" s="297" t="s">
        <v>1090</v>
      </c>
      <c r="C175" s="298" t="s">
        <v>3786</v>
      </c>
      <c r="D175" s="310">
        <f>'CE MINISTERIALE 2019 MOB'!D175</f>
        <v>100758500</v>
      </c>
      <c r="E175" s="308"/>
      <c r="F175" s="292"/>
      <c r="G175" s="292"/>
      <c r="H175" s="292"/>
      <c r="J175" s="286"/>
      <c r="L175" s="292"/>
    </row>
    <row r="176" spans="1:12" s="299" customFormat="1" ht="24.95" customHeight="1">
      <c r="A176" s="307"/>
      <c r="B176" s="300" t="s">
        <v>1092</v>
      </c>
      <c r="C176" s="301" t="s">
        <v>3787</v>
      </c>
      <c r="D176" s="337">
        <f>'CE MINISTERIALE 2019 MOB'!D176</f>
        <v>70738000</v>
      </c>
      <c r="E176" s="274"/>
      <c r="F176" s="275"/>
      <c r="G176" s="292"/>
      <c r="H176" s="292"/>
      <c r="J176" s="286"/>
      <c r="L176" s="292"/>
    </row>
    <row r="177" spans="1:12" s="299" customFormat="1" ht="24.95" customHeight="1">
      <c r="A177" s="307"/>
      <c r="B177" s="300" t="s">
        <v>1094</v>
      </c>
      <c r="C177" s="301" t="s">
        <v>3788</v>
      </c>
      <c r="D177" s="337">
        <f>'CE MINISTERIALE 2019 MOB'!D177</f>
        <v>3700000</v>
      </c>
      <c r="E177" s="274"/>
      <c r="F177" s="275"/>
      <c r="G177" s="292"/>
      <c r="H177" s="292"/>
      <c r="J177" s="286"/>
      <c r="L177" s="292"/>
    </row>
    <row r="178" spans="1:12" s="299" customFormat="1" ht="24.95" customHeight="1">
      <c r="A178" s="307"/>
      <c r="B178" s="300" t="s">
        <v>1096</v>
      </c>
      <c r="C178" s="301" t="s">
        <v>3789</v>
      </c>
      <c r="D178" s="337">
        <f>'CE MINISTERIALE 2019 MOB'!D178</f>
        <v>26320500</v>
      </c>
      <c r="E178" s="274"/>
      <c r="F178" s="275"/>
      <c r="G178" s="292"/>
      <c r="H178" s="292"/>
      <c r="J178" s="286"/>
      <c r="L178" s="292"/>
    </row>
    <row r="179" spans="1:12" s="299" customFormat="1" ht="24.95" customHeight="1">
      <c r="A179" s="307"/>
      <c r="B179" s="297" t="s">
        <v>1098</v>
      </c>
      <c r="C179" s="298" t="s">
        <v>3790</v>
      </c>
      <c r="D179" s="337">
        <f>'CE MINISTERIALE 2019 MOB'!D179</f>
        <v>1200000</v>
      </c>
      <c r="E179" s="308"/>
      <c r="G179" s="292"/>
      <c r="H179" s="292"/>
      <c r="J179" s="286"/>
      <c r="L179" s="292"/>
    </row>
    <row r="180" spans="1:12" s="299" customFormat="1" ht="24.95" customHeight="1">
      <c r="A180" s="307"/>
      <c r="B180" s="297" t="s">
        <v>1100</v>
      </c>
      <c r="C180" s="298" t="s">
        <v>3791</v>
      </c>
      <c r="D180" s="337">
        <f>'CE MINISTERIALE 2019 MOB'!D180</f>
        <v>11625408.65</v>
      </c>
      <c r="E180" s="308"/>
      <c r="G180" s="292"/>
      <c r="H180" s="292"/>
      <c r="J180" s="286"/>
      <c r="L180" s="292"/>
    </row>
    <row r="181" spans="1:12" s="299" customFormat="1" ht="24.95" customHeight="1">
      <c r="A181" s="307"/>
      <c r="B181" s="297" t="s">
        <v>1102</v>
      </c>
      <c r="C181" s="298" t="s">
        <v>3792</v>
      </c>
      <c r="D181" s="337">
        <f>'CE MINISTERIALE 2019 MOB'!D181</f>
        <v>150000</v>
      </c>
      <c r="E181" s="308"/>
      <c r="G181" s="292"/>
      <c r="H181" s="292"/>
      <c r="J181" s="286"/>
      <c r="L181" s="292"/>
    </row>
    <row r="182" spans="1:12" s="299" customFormat="1" ht="24.95" customHeight="1">
      <c r="A182" s="307"/>
      <c r="B182" s="297" t="s">
        <v>1104</v>
      </c>
      <c r="C182" s="298" t="s">
        <v>5616</v>
      </c>
      <c r="D182" s="337">
        <f>'CE MINISTERIALE 2019 MOB'!D182</f>
        <v>93000</v>
      </c>
      <c r="E182" s="308"/>
      <c r="G182" s="292"/>
      <c r="H182" s="292"/>
      <c r="J182" s="286"/>
      <c r="L182" s="292"/>
    </row>
    <row r="183" spans="1:12" s="299" customFormat="1" ht="24.95" customHeight="1">
      <c r="A183" s="307"/>
      <c r="B183" s="297" t="s">
        <v>1106</v>
      </c>
      <c r="C183" s="298" t="s">
        <v>5617</v>
      </c>
      <c r="D183" s="337">
        <f>'CE MINISTERIALE 2019 MOB'!D183</f>
        <v>2500000</v>
      </c>
      <c r="E183" s="308"/>
      <c r="G183" s="292"/>
      <c r="H183" s="292"/>
      <c r="J183" s="286"/>
      <c r="L183" s="292"/>
    </row>
    <row r="184" spans="1:12" s="299" customFormat="1" ht="25.5">
      <c r="A184" s="307" t="s">
        <v>304</v>
      </c>
      <c r="B184" s="297" t="s">
        <v>1108</v>
      </c>
      <c r="C184" s="298" t="s">
        <v>5618</v>
      </c>
      <c r="D184" s="310">
        <f>'CE MINISTERIALE 2019 MOB'!D184</f>
        <v>0</v>
      </c>
      <c r="E184" s="308"/>
      <c r="J184" s="286"/>
      <c r="L184" s="292"/>
    </row>
    <row r="185" spans="1:12" s="308" customFormat="1" ht="24.95" customHeight="1">
      <c r="A185" s="307" t="s">
        <v>304</v>
      </c>
      <c r="B185" s="297" t="s">
        <v>4673</v>
      </c>
      <c r="C185" s="298" t="s">
        <v>5619</v>
      </c>
      <c r="D185" s="337">
        <f>'CE MINISTERIALE 2019 MOB'!D185</f>
        <v>0</v>
      </c>
      <c r="J185" s="286"/>
      <c r="L185" s="292"/>
    </row>
    <row r="186" spans="1:12" s="308" customFormat="1" ht="24.95" customHeight="1">
      <c r="A186" s="376"/>
      <c r="B186" s="311"/>
      <c r="C186" s="312"/>
      <c r="D186" s="313">
        <f>'CE MINISTERIALE 2019 MOB'!D186</f>
        <v>0</v>
      </c>
      <c r="J186" s="286"/>
      <c r="L186" s="292"/>
    </row>
    <row r="187" spans="1:12" s="308" customFormat="1" ht="24.95" customHeight="1">
      <c r="A187" s="307" t="s">
        <v>304</v>
      </c>
      <c r="B187" s="297" t="s">
        <v>4675</v>
      </c>
      <c r="C187" s="298" t="s">
        <v>5620</v>
      </c>
      <c r="D187" s="337">
        <f>'CE MINISTERIALE 2019 MOB'!D187</f>
        <v>0</v>
      </c>
      <c r="J187" s="286"/>
      <c r="L187" s="292"/>
    </row>
    <row r="188" spans="1:12" s="308" customFormat="1" ht="24.95" customHeight="1">
      <c r="A188" s="307" t="s">
        <v>304</v>
      </c>
      <c r="B188" s="297" t="s">
        <v>4677</v>
      </c>
      <c r="C188" s="298" t="s">
        <v>5621</v>
      </c>
      <c r="D188" s="337">
        <f>'CE MINISTERIALE 2019 MOB'!D188</f>
        <v>0</v>
      </c>
      <c r="J188" s="286"/>
      <c r="L188" s="292"/>
    </row>
    <row r="189" spans="1:12" s="308" customFormat="1" ht="24.95" customHeight="1">
      <c r="A189" s="307" t="s">
        <v>304</v>
      </c>
      <c r="B189" s="297" t="s">
        <v>4679</v>
      </c>
      <c r="C189" s="298" t="s">
        <v>5622</v>
      </c>
      <c r="D189" s="337">
        <f>'CE MINISTERIALE 2019 MOB'!D189</f>
        <v>0</v>
      </c>
      <c r="J189" s="286"/>
      <c r="L189" s="292"/>
    </row>
    <row r="190" spans="1:12" s="308" customFormat="1" ht="24.95" customHeight="1">
      <c r="A190" s="307" t="s">
        <v>304</v>
      </c>
      <c r="B190" s="297" t="s">
        <v>4681</v>
      </c>
      <c r="C190" s="298" t="s">
        <v>5623</v>
      </c>
      <c r="D190" s="337">
        <f>'CE MINISTERIALE 2019 MOB'!D190</f>
        <v>0</v>
      </c>
      <c r="J190" s="286"/>
      <c r="L190" s="292"/>
    </row>
    <row r="191" spans="1:12" s="308" customFormat="1" ht="24.95" customHeight="1">
      <c r="A191" s="307" t="s">
        <v>304</v>
      </c>
      <c r="B191" s="297" t="s">
        <v>4683</v>
      </c>
      <c r="C191" s="298" t="s">
        <v>5624</v>
      </c>
      <c r="D191" s="337">
        <f>'CE MINISTERIALE 2019 MOB'!D191</f>
        <v>0</v>
      </c>
      <c r="J191" s="286"/>
      <c r="L191" s="292"/>
    </row>
    <row r="192" spans="1:12" s="308" customFormat="1" ht="24.95" customHeight="1">
      <c r="A192" s="307" t="s">
        <v>304</v>
      </c>
      <c r="B192" s="297" t="s">
        <v>4685</v>
      </c>
      <c r="C192" s="298" t="s">
        <v>5625</v>
      </c>
      <c r="D192" s="337">
        <f>'CE MINISTERIALE 2019 MOB'!D192</f>
        <v>0</v>
      </c>
      <c r="J192" s="286"/>
      <c r="L192" s="292"/>
    </row>
    <row r="193" spans="1:12" s="299" customFormat="1" ht="24.95" customHeight="1">
      <c r="A193" s="307"/>
      <c r="B193" s="293" t="s">
        <v>1110</v>
      </c>
      <c r="C193" s="294" t="s">
        <v>5626</v>
      </c>
      <c r="D193" s="289">
        <f>'CE MINISTERIALE 2019 MOB'!D193</f>
        <v>18716500</v>
      </c>
      <c r="E193" s="274"/>
      <c r="F193" s="291"/>
      <c r="G193" s="292"/>
      <c r="H193" s="292"/>
      <c r="J193" s="286"/>
      <c r="L193" s="292"/>
    </row>
    <row r="194" spans="1:12" s="299" customFormat="1" ht="24.95" customHeight="1">
      <c r="A194" s="307"/>
      <c r="B194" s="297" t="s">
        <v>1112</v>
      </c>
      <c r="C194" s="298" t="s">
        <v>3793</v>
      </c>
      <c r="D194" s="337">
        <f>'CE MINISTERIALE 2019 MOB'!D194</f>
        <v>6955000</v>
      </c>
      <c r="E194" s="274"/>
      <c r="F194" s="275"/>
      <c r="G194" s="292"/>
      <c r="H194" s="292"/>
      <c r="J194" s="286"/>
      <c r="L194" s="292"/>
    </row>
    <row r="195" spans="1:12" s="299" customFormat="1" ht="24.95" customHeight="1">
      <c r="A195" s="307"/>
      <c r="B195" s="297" t="s">
        <v>1114</v>
      </c>
      <c r="C195" s="298" t="s">
        <v>3794</v>
      </c>
      <c r="D195" s="337">
        <f>'CE MINISTERIALE 2019 MOB'!D195</f>
        <v>3551500</v>
      </c>
      <c r="E195" s="274"/>
      <c r="F195" s="275"/>
      <c r="G195" s="292"/>
      <c r="H195" s="292"/>
      <c r="J195" s="286"/>
      <c r="L195" s="292"/>
    </row>
    <row r="196" spans="1:12" s="299" customFormat="1" ht="24.95" customHeight="1">
      <c r="A196" s="307"/>
      <c r="B196" s="297" t="s">
        <v>1116</v>
      </c>
      <c r="C196" s="298" t="s">
        <v>3795</v>
      </c>
      <c r="D196" s="337">
        <f>'CE MINISTERIALE 2019 MOB'!D196</f>
        <v>1605000</v>
      </c>
      <c r="E196" s="274"/>
      <c r="F196" s="275"/>
      <c r="G196" s="292"/>
      <c r="H196" s="292"/>
      <c r="J196" s="286"/>
      <c r="L196" s="292"/>
    </row>
    <row r="197" spans="1:12" s="299" customFormat="1" ht="24.95" customHeight="1">
      <c r="A197" s="307"/>
      <c r="B197" s="297" t="s">
        <v>1714</v>
      </c>
      <c r="C197" s="298" t="s">
        <v>5627</v>
      </c>
      <c r="D197" s="337">
        <f>'CE MINISTERIALE 2019 MOB'!D197</f>
        <v>1850000</v>
      </c>
      <c r="E197" s="274"/>
      <c r="F197" s="275"/>
      <c r="G197" s="292"/>
      <c r="H197" s="292"/>
      <c r="J197" s="286"/>
      <c r="L197" s="292"/>
    </row>
    <row r="198" spans="1:12" s="299" customFormat="1" ht="24.95" customHeight="1">
      <c r="A198" s="307"/>
      <c r="B198" s="297" t="s">
        <v>1716</v>
      </c>
      <c r="C198" s="298" t="s">
        <v>3796</v>
      </c>
      <c r="D198" s="337">
        <f>'CE MINISTERIALE 2019 MOB'!D198</f>
        <v>4270000</v>
      </c>
      <c r="E198" s="274"/>
      <c r="F198" s="275"/>
      <c r="G198" s="292"/>
      <c r="H198" s="292"/>
      <c r="J198" s="286"/>
      <c r="L198" s="292"/>
    </row>
    <row r="199" spans="1:12" s="299" customFormat="1" ht="24.95" customHeight="1">
      <c r="A199" s="307"/>
      <c r="B199" s="297" t="s">
        <v>1718</v>
      </c>
      <c r="C199" s="298" t="s">
        <v>5628</v>
      </c>
      <c r="D199" s="337">
        <f>'CE MINISTERIALE 2019 MOB'!D199</f>
        <v>485000</v>
      </c>
      <c r="E199" s="274"/>
      <c r="F199" s="275"/>
      <c r="G199" s="292"/>
      <c r="H199" s="292"/>
      <c r="J199" s="286"/>
      <c r="L199" s="292"/>
    </row>
    <row r="200" spans="1:12" s="299" customFormat="1" ht="25.5">
      <c r="A200" s="307" t="s">
        <v>304</v>
      </c>
      <c r="B200" s="297" t="s">
        <v>1720</v>
      </c>
      <c r="C200" s="298" t="s">
        <v>5629</v>
      </c>
      <c r="D200" s="337">
        <f>'CE MINISTERIALE 2019 MOB'!D200</f>
        <v>0</v>
      </c>
      <c r="E200" s="274"/>
      <c r="F200" s="275"/>
      <c r="G200" s="292"/>
      <c r="H200" s="292"/>
      <c r="J200" s="286"/>
      <c r="L200" s="292"/>
    </row>
    <row r="201" spans="1:12" s="299" customFormat="1" ht="24.95" customHeight="1">
      <c r="A201" s="307"/>
      <c r="B201" s="287" t="s">
        <v>1722</v>
      </c>
      <c r="C201" s="288" t="s">
        <v>3797</v>
      </c>
      <c r="D201" s="289">
        <f>'CE MINISTERIALE 2019 MOB'!D201</f>
        <v>600005560.80999994</v>
      </c>
      <c r="E201" s="274"/>
      <c r="F201" s="291"/>
      <c r="G201" s="292"/>
      <c r="H201" s="292"/>
      <c r="J201" s="286"/>
      <c r="L201" s="292"/>
    </row>
    <row r="202" spans="1:12" s="299" customFormat="1" ht="24.95" customHeight="1">
      <c r="A202" s="307"/>
      <c r="B202" s="293" t="s">
        <v>1724</v>
      </c>
      <c r="C202" s="294" t="s">
        <v>5630</v>
      </c>
      <c r="D202" s="289">
        <f>'CE MINISTERIALE 2019 MOB'!D202</f>
        <v>489932025.28999996</v>
      </c>
      <c r="E202" s="274"/>
      <c r="F202" s="291"/>
      <c r="G202" s="292"/>
      <c r="H202" s="292"/>
      <c r="J202" s="286"/>
      <c r="L202" s="292"/>
    </row>
    <row r="203" spans="1:12" s="299" customFormat="1" ht="24.95" customHeight="1">
      <c r="A203" s="307"/>
      <c r="B203" s="293" t="s">
        <v>1726</v>
      </c>
      <c r="C203" s="294" t="s">
        <v>5631</v>
      </c>
      <c r="D203" s="289">
        <f>'CE MINISTERIALE 2019 MOB'!D203</f>
        <v>82660905.069999993</v>
      </c>
      <c r="E203" s="274"/>
      <c r="F203" s="291"/>
      <c r="G203" s="292"/>
      <c r="H203" s="292"/>
      <c r="J203" s="286"/>
      <c r="L203" s="292"/>
    </row>
    <row r="204" spans="1:12" s="299" customFormat="1" ht="24.95" customHeight="1">
      <c r="A204" s="307"/>
      <c r="B204" s="297" t="s">
        <v>1728</v>
      </c>
      <c r="C204" s="298" t="s">
        <v>3798</v>
      </c>
      <c r="D204" s="289">
        <f>'CE MINISTERIALE 2019 MOB'!D204</f>
        <v>82474445</v>
      </c>
      <c r="E204" s="274"/>
      <c r="F204" s="291"/>
      <c r="G204" s="292"/>
      <c r="H204" s="292"/>
      <c r="J204" s="286"/>
      <c r="L204" s="292"/>
    </row>
    <row r="205" spans="1:12" s="299" customFormat="1" ht="25.5">
      <c r="A205" s="307"/>
      <c r="B205" s="297" t="s">
        <v>1729</v>
      </c>
      <c r="C205" s="298" t="s">
        <v>3799</v>
      </c>
      <c r="D205" s="337">
        <f>'CE MINISTERIALE 2019 MOB'!D205</f>
        <v>55330000</v>
      </c>
      <c r="E205" s="274"/>
      <c r="F205" s="275"/>
      <c r="G205" s="292"/>
      <c r="H205" s="292"/>
      <c r="J205" s="286"/>
      <c r="L205" s="292"/>
    </row>
    <row r="206" spans="1:12" s="299" customFormat="1" ht="25.5">
      <c r="A206" s="307"/>
      <c r="B206" s="297" t="s">
        <v>1731</v>
      </c>
      <c r="C206" s="298" t="s">
        <v>3800</v>
      </c>
      <c r="D206" s="337">
        <f>'CE MINISTERIALE 2019 MOB'!D206</f>
        <v>13697495</v>
      </c>
      <c r="E206" s="274"/>
      <c r="F206" s="275"/>
      <c r="G206" s="292"/>
      <c r="H206" s="292"/>
      <c r="J206" s="286"/>
      <c r="L206" s="292"/>
    </row>
    <row r="207" spans="1:12" s="299" customFormat="1" ht="24.95" customHeight="1">
      <c r="A207" s="307"/>
      <c r="B207" s="297" t="s">
        <v>1733</v>
      </c>
      <c r="C207" s="298" t="s">
        <v>3801</v>
      </c>
      <c r="D207" s="337">
        <f>'CE MINISTERIALE 2019 MOB'!D207</f>
        <v>10100650</v>
      </c>
      <c r="E207" s="274"/>
      <c r="F207" s="275"/>
      <c r="G207" s="292"/>
      <c r="H207" s="292"/>
      <c r="J207" s="286"/>
      <c r="L207" s="292"/>
    </row>
    <row r="208" spans="1:12" s="299" customFormat="1" ht="25.5">
      <c r="A208" s="307"/>
      <c r="B208" s="297" t="s">
        <v>1735</v>
      </c>
      <c r="C208" s="298" t="s">
        <v>3802</v>
      </c>
      <c r="D208" s="337">
        <f>'CE MINISTERIALE 2019 MOB'!D208</f>
        <v>3346300</v>
      </c>
      <c r="E208" s="274"/>
      <c r="F208" s="275"/>
      <c r="G208" s="292"/>
      <c r="H208" s="292"/>
      <c r="J208" s="286"/>
      <c r="L208" s="292"/>
    </row>
    <row r="209" spans="1:12" s="299" customFormat="1" ht="25.5">
      <c r="A209" s="307" t="s">
        <v>304</v>
      </c>
      <c r="B209" s="297" t="s">
        <v>1737</v>
      </c>
      <c r="C209" s="298" t="s">
        <v>3803</v>
      </c>
      <c r="D209" s="337">
        <f>'CE MINISTERIALE 2019 MOB'!D209</f>
        <v>0</v>
      </c>
      <c r="E209" s="274"/>
      <c r="F209" s="275"/>
      <c r="G209" s="292"/>
      <c r="H209" s="292"/>
      <c r="J209" s="286"/>
      <c r="L209" s="292"/>
    </row>
    <row r="210" spans="1:12" s="299" customFormat="1" ht="25.5">
      <c r="A210" s="307" t="s">
        <v>1575</v>
      </c>
      <c r="B210" s="297" t="s">
        <v>1739</v>
      </c>
      <c r="C210" s="298" t="s">
        <v>3804</v>
      </c>
      <c r="D210" s="337">
        <f>'CE MINISTERIALE 2019 MOB'!D210</f>
        <v>186460.07</v>
      </c>
      <c r="E210" s="274"/>
      <c r="F210" s="275"/>
      <c r="G210" s="292"/>
      <c r="H210" s="292"/>
      <c r="J210" s="286"/>
      <c r="L210" s="292"/>
    </row>
    <row r="211" spans="1:12" s="299" customFormat="1" ht="25.5">
      <c r="A211" s="307"/>
      <c r="B211" s="293" t="s">
        <v>1321</v>
      </c>
      <c r="C211" s="294" t="s">
        <v>5632</v>
      </c>
      <c r="D211" s="289">
        <f>'CE MINISTERIALE 2019 MOB'!D211</f>
        <v>55436802.850000001</v>
      </c>
      <c r="E211" s="274"/>
      <c r="F211" s="291"/>
      <c r="G211" s="292"/>
      <c r="H211" s="292"/>
      <c r="J211" s="286"/>
      <c r="L211" s="292"/>
    </row>
    <row r="212" spans="1:12" s="299" customFormat="1" ht="24.95" customHeight="1">
      <c r="A212" s="307"/>
      <c r="B212" s="297" t="s">
        <v>1323</v>
      </c>
      <c r="C212" s="298" t="s">
        <v>3805</v>
      </c>
      <c r="D212" s="337">
        <f>'CE MINISTERIALE 2019 MOB'!D212</f>
        <v>54838000</v>
      </c>
      <c r="E212" s="274"/>
      <c r="F212" s="275"/>
      <c r="G212" s="292"/>
      <c r="H212" s="292"/>
      <c r="J212" s="286"/>
      <c r="L212" s="292"/>
    </row>
    <row r="213" spans="1:12" s="299" customFormat="1" ht="25.5">
      <c r="A213" s="307" t="s">
        <v>304</v>
      </c>
      <c r="B213" s="297" t="s">
        <v>1325</v>
      </c>
      <c r="C213" s="298" t="s">
        <v>3806</v>
      </c>
      <c r="D213" s="337">
        <f>'CE MINISTERIALE 2019 MOB'!D213</f>
        <v>0</v>
      </c>
      <c r="E213" s="274"/>
      <c r="F213" s="275"/>
      <c r="G213" s="292"/>
      <c r="H213" s="292"/>
      <c r="J213" s="286"/>
      <c r="L213" s="292"/>
    </row>
    <row r="214" spans="1:12" s="275" customFormat="1" ht="25.5">
      <c r="A214" s="304" t="s">
        <v>1575</v>
      </c>
      <c r="B214" s="297" t="s">
        <v>1327</v>
      </c>
      <c r="C214" s="298" t="s">
        <v>3807</v>
      </c>
      <c r="D214" s="337">
        <f>'CE MINISTERIALE 2019 MOB'!D214</f>
        <v>598802.85</v>
      </c>
      <c r="E214" s="274"/>
      <c r="G214" s="292"/>
      <c r="H214" s="292"/>
      <c r="J214" s="286"/>
      <c r="L214" s="292"/>
    </row>
    <row r="215" spans="1:12" s="275" customFormat="1" ht="25.5">
      <c r="A215" s="304"/>
      <c r="B215" s="293" t="s">
        <v>1329</v>
      </c>
      <c r="C215" s="294" t="s">
        <v>5633</v>
      </c>
      <c r="D215" s="289">
        <f>'CE MINISTERIALE 2019 MOB'!D215</f>
        <v>32653279.699999999</v>
      </c>
      <c r="E215" s="274"/>
      <c r="F215" s="291"/>
      <c r="G215" s="292"/>
      <c r="H215" s="292"/>
      <c r="J215" s="286"/>
      <c r="L215" s="292"/>
    </row>
    <row r="216" spans="1:12" s="275" customFormat="1" ht="25.5">
      <c r="A216" s="304" t="s">
        <v>304</v>
      </c>
      <c r="B216" s="297" t="s">
        <v>1331</v>
      </c>
      <c r="C216" s="298" t="s">
        <v>3808</v>
      </c>
      <c r="D216" s="337">
        <f>'CE MINISTERIALE 2019 MOB'!D216</f>
        <v>0</v>
      </c>
      <c r="E216" s="274"/>
      <c r="G216" s="292"/>
      <c r="H216" s="292"/>
      <c r="J216" s="286"/>
      <c r="L216" s="292"/>
    </row>
    <row r="217" spans="1:12" s="274" customFormat="1" ht="38.25">
      <c r="A217" s="304" t="s">
        <v>304</v>
      </c>
      <c r="B217" s="297" t="s">
        <v>4687</v>
      </c>
      <c r="C217" s="298" t="s">
        <v>5634</v>
      </c>
      <c r="D217" s="337">
        <f>'CE MINISTERIALE 2019 MOB'!D217</f>
        <v>0</v>
      </c>
      <c r="G217" s="292"/>
      <c r="H217" s="292"/>
      <c r="J217" s="286"/>
      <c r="L217" s="292"/>
    </row>
    <row r="218" spans="1:12" s="275" customFormat="1" ht="25.5">
      <c r="A218" s="304"/>
      <c r="B218" s="297" t="s">
        <v>1333</v>
      </c>
      <c r="C218" s="298" t="s">
        <v>5635</v>
      </c>
      <c r="D218" s="337">
        <f>'CE MINISTERIALE 2019 MOB'!D218</f>
        <v>0</v>
      </c>
      <c r="E218" s="274"/>
      <c r="G218" s="292"/>
      <c r="H218" s="292"/>
      <c r="J218" s="286"/>
      <c r="L218" s="292"/>
    </row>
    <row r="219" spans="1:12" s="274" customFormat="1" ht="38.25">
      <c r="A219" s="304"/>
      <c r="B219" s="297" t="s">
        <v>4690</v>
      </c>
      <c r="C219" s="298" t="s">
        <v>5636</v>
      </c>
      <c r="D219" s="337">
        <f>'CE MINISTERIALE 2019 MOB'!D219</f>
        <v>0</v>
      </c>
      <c r="G219" s="292"/>
      <c r="H219" s="292"/>
      <c r="J219" s="286"/>
      <c r="L219" s="292"/>
    </row>
    <row r="220" spans="1:12" s="275" customFormat="1" ht="25.5">
      <c r="A220" s="304" t="s">
        <v>1575</v>
      </c>
      <c r="B220" s="297" t="s">
        <v>1334</v>
      </c>
      <c r="C220" s="298" t="s">
        <v>5637</v>
      </c>
      <c r="D220" s="337">
        <f>'CE MINISTERIALE 2019 MOB'!D220</f>
        <v>4039591.4800000004</v>
      </c>
      <c r="E220" s="274"/>
      <c r="G220" s="292"/>
      <c r="H220" s="292"/>
      <c r="J220" s="286"/>
      <c r="L220" s="292"/>
    </row>
    <row r="221" spans="1:12" s="274" customFormat="1" ht="38.25">
      <c r="A221" s="304" t="s">
        <v>1575</v>
      </c>
      <c r="B221" s="297" t="s">
        <v>4693</v>
      </c>
      <c r="C221" s="298" t="s">
        <v>5638</v>
      </c>
      <c r="D221" s="337">
        <f>'CE MINISTERIALE 2019 MOB'!D221</f>
        <v>31764.880000000001</v>
      </c>
      <c r="G221" s="292"/>
      <c r="H221" s="292"/>
      <c r="J221" s="286"/>
      <c r="L221" s="292"/>
    </row>
    <row r="222" spans="1:12" s="275" customFormat="1" ht="18.75">
      <c r="A222" s="304"/>
      <c r="B222" s="297" t="s">
        <v>1335</v>
      </c>
      <c r="C222" s="298" t="s">
        <v>5639</v>
      </c>
      <c r="D222" s="337">
        <f>'CE MINISTERIALE 2019 MOB'!D222</f>
        <v>991000</v>
      </c>
      <c r="E222" s="274"/>
      <c r="G222" s="292"/>
      <c r="H222" s="292"/>
      <c r="J222" s="286"/>
      <c r="L222" s="292"/>
    </row>
    <row r="223" spans="1:12" s="275" customFormat="1" ht="18.75">
      <c r="A223" s="304"/>
      <c r="B223" s="297" t="s">
        <v>1336</v>
      </c>
      <c r="C223" s="298" t="s">
        <v>5640</v>
      </c>
      <c r="D223" s="289">
        <f>'CE MINISTERIALE 2019 MOB'!D223</f>
        <v>27190923.34</v>
      </c>
      <c r="E223" s="274"/>
      <c r="F223" s="291"/>
      <c r="G223" s="292"/>
      <c r="H223" s="292"/>
      <c r="J223" s="286"/>
      <c r="L223" s="292"/>
    </row>
    <row r="224" spans="1:12" s="275" customFormat="1" ht="25.5">
      <c r="A224" s="304"/>
      <c r="B224" s="300" t="s">
        <v>1337</v>
      </c>
      <c r="C224" s="301" t="s">
        <v>5641</v>
      </c>
      <c r="D224" s="337">
        <f>'CE MINISTERIALE 2019 MOB'!D224</f>
        <v>430000</v>
      </c>
      <c r="E224" s="274"/>
      <c r="G224" s="292"/>
      <c r="H224" s="292"/>
      <c r="J224" s="286"/>
      <c r="L224" s="292"/>
    </row>
    <row r="225" spans="1:12" s="275" customFormat="1" ht="38.25">
      <c r="A225" s="304"/>
      <c r="B225" s="300" t="s">
        <v>4698</v>
      </c>
      <c r="C225" s="301" t="s">
        <v>5642</v>
      </c>
      <c r="D225" s="337">
        <f>'CE MINISTERIALE 2019 MOB'!D225</f>
        <v>0</v>
      </c>
      <c r="E225" s="274"/>
      <c r="G225" s="292"/>
      <c r="H225" s="292"/>
      <c r="J225" s="286"/>
      <c r="L225" s="292"/>
    </row>
    <row r="226" spans="1:12" s="275" customFormat="1" ht="25.5">
      <c r="A226" s="304"/>
      <c r="B226" s="300" t="s">
        <v>1338</v>
      </c>
      <c r="C226" s="301" t="s">
        <v>5643</v>
      </c>
      <c r="D226" s="337">
        <f>'CE MINISTERIALE 2019 MOB'!D226</f>
        <v>0</v>
      </c>
      <c r="E226" s="274"/>
      <c r="G226" s="292"/>
      <c r="H226" s="292"/>
      <c r="J226" s="286"/>
      <c r="L226" s="292"/>
    </row>
    <row r="227" spans="1:12" s="275" customFormat="1" ht="38.25">
      <c r="A227" s="304"/>
      <c r="B227" s="300" t="s">
        <v>4701</v>
      </c>
      <c r="C227" s="301" t="s">
        <v>5644</v>
      </c>
      <c r="D227" s="337">
        <f>'CE MINISTERIALE 2019 MOB'!D227</f>
        <v>0</v>
      </c>
      <c r="E227" s="274"/>
      <c r="G227" s="292"/>
      <c r="H227" s="292"/>
      <c r="J227" s="286"/>
      <c r="L227" s="292"/>
    </row>
    <row r="228" spans="1:12" s="275" customFormat="1" ht="25.5">
      <c r="A228" s="304"/>
      <c r="B228" s="300" t="s">
        <v>1339</v>
      </c>
      <c r="C228" s="301" t="s">
        <v>5645</v>
      </c>
      <c r="D228" s="337">
        <f>'CE MINISTERIALE 2019 MOB'!D228</f>
        <v>14531751.15</v>
      </c>
      <c r="E228" s="274"/>
      <c r="G228" s="292"/>
      <c r="H228" s="292"/>
      <c r="J228" s="286"/>
      <c r="L228" s="292"/>
    </row>
    <row r="229" spans="1:12" s="275" customFormat="1" ht="38.25">
      <c r="A229" s="304"/>
      <c r="B229" s="300" t="s">
        <v>4704</v>
      </c>
      <c r="C229" s="301" t="s">
        <v>5646</v>
      </c>
      <c r="D229" s="337">
        <f>'CE MINISTERIALE 2019 MOB'!D229</f>
        <v>0</v>
      </c>
      <c r="E229" s="274"/>
      <c r="G229" s="292"/>
      <c r="H229" s="292"/>
      <c r="J229" s="286"/>
      <c r="L229" s="292"/>
    </row>
    <row r="230" spans="1:12" s="275" customFormat="1" ht="25.5">
      <c r="A230" s="304"/>
      <c r="B230" s="300" t="s">
        <v>1340</v>
      </c>
      <c r="C230" s="301" t="s">
        <v>5647</v>
      </c>
      <c r="D230" s="337">
        <f>'CE MINISTERIALE 2019 MOB'!D230</f>
        <v>12229172.189999999</v>
      </c>
      <c r="E230" s="274"/>
      <c r="G230" s="292"/>
      <c r="H230" s="292"/>
      <c r="J230" s="286"/>
      <c r="L230" s="292"/>
    </row>
    <row r="231" spans="1:12" s="275" customFormat="1" ht="38.25">
      <c r="A231" s="304"/>
      <c r="B231" s="300" t="s">
        <v>4707</v>
      </c>
      <c r="C231" s="301" t="s">
        <v>5648</v>
      </c>
      <c r="D231" s="337">
        <f>'CE MINISTERIALE 2019 MOB'!D231</f>
        <v>0</v>
      </c>
      <c r="E231" s="274"/>
      <c r="G231" s="292"/>
      <c r="H231" s="292"/>
      <c r="J231" s="286"/>
      <c r="L231" s="292"/>
    </row>
    <row r="232" spans="1:12" s="275" customFormat="1" ht="25.5">
      <c r="A232" s="304"/>
      <c r="B232" s="297" t="s">
        <v>1341</v>
      </c>
      <c r="C232" s="298" t="s">
        <v>5649</v>
      </c>
      <c r="D232" s="337">
        <f>'CE MINISTERIALE 2019 MOB'!D232</f>
        <v>400000</v>
      </c>
      <c r="E232" s="274"/>
      <c r="G232" s="292"/>
      <c r="H232" s="292"/>
      <c r="J232" s="286"/>
      <c r="L232" s="292"/>
    </row>
    <row r="233" spans="1:12" s="275" customFormat="1" ht="51">
      <c r="A233" s="304"/>
      <c r="B233" s="300" t="s">
        <v>4710</v>
      </c>
      <c r="C233" s="301" t="s">
        <v>5650</v>
      </c>
      <c r="D233" s="337">
        <f>'CE MINISTERIALE 2019 MOB'!D233</f>
        <v>0</v>
      </c>
      <c r="E233" s="274"/>
      <c r="G233" s="292"/>
      <c r="H233" s="292"/>
      <c r="J233" s="286"/>
      <c r="L233" s="292"/>
    </row>
    <row r="234" spans="1:12" s="299" customFormat="1" ht="25.5">
      <c r="A234" s="307"/>
      <c r="B234" s="293" t="s">
        <v>1342</v>
      </c>
      <c r="C234" s="294" t="s">
        <v>5651</v>
      </c>
      <c r="D234" s="289">
        <f>'CE MINISTERIALE 2019 MOB'!D234</f>
        <v>7266078</v>
      </c>
      <c r="E234" s="274"/>
      <c r="F234" s="291"/>
      <c r="G234" s="292"/>
      <c r="H234" s="292"/>
      <c r="J234" s="286"/>
      <c r="L234" s="292"/>
    </row>
    <row r="235" spans="1:12" s="299" customFormat="1" ht="25.5">
      <c r="A235" s="307" t="s">
        <v>304</v>
      </c>
      <c r="B235" s="297" t="s">
        <v>1344</v>
      </c>
      <c r="C235" s="298" t="s">
        <v>3809</v>
      </c>
      <c r="D235" s="337">
        <f>'CE MINISTERIALE 2019 MOB'!D235</f>
        <v>0</v>
      </c>
      <c r="E235" s="274"/>
      <c r="F235" s="275"/>
      <c r="G235" s="292"/>
      <c r="H235" s="292"/>
      <c r="J235" s="286"/>
      <c r="L235" s="292"/>
    </row>
    <row r="236" spans="1:12" s="299" customFormat="1" ht="25.5">
      <c r="A236" s="307"/>
      <c r="B236" s="297" t="s">
        <v>1346</v>
      </c>
      <c r="C236" s="298" t="s">
        <v>3810</v>
      </c>
      <c r="D236" s="337">
        <f>'CE MINISTERIALE 2019 MOB'!D236</f>
        <v>0</v>
      </c>
      <c r="E236" s="274"/>
      <c r="F236" s="275"/>
      <c r="G236" s="292"/>
      <c r="H236" s="292"/>
      <c r="J236" s="286"/>
      <c r="L236" s="292"/>
    </row>
    <row r="237" spans="1:12" s="299" customFormat="1" ht="25.5">
      <c r="A237" s="307" t="s">
        <v>1580</v>
      </c>
      <c r="B237" s="297" t="s">
        <v>1348</v>
      </c>
      <c r="C237" s="298" t="s">
        <v>3811</v>
      </c>
      <c r="D237" s="337">
        <f>'CE MINISTERIALE 2019 MOB'!D237</f>
        <v>0</v>
      </c>
      <c r="E237" s="274"/>
      <c r="F237" s="275"/>
      <c r="G237" s="292"/>
      <c r="H237" s="292"/>
      <c r="J237" s="286"/>
      <c r="L237" s="292"/>
    </row>
    <row r="238" spans="1:12" s="299" customFormat="1" ht="18.75">
      <c r="A238" s="307"/>
      <c r="B238" s="297" t="s">
        <v>42</v>
      </c>
      <c r="C238" s="298" t="s">
        <v>3812</v>
      </c>
      <c r="D238" s="337">
        <f>'CE MINISTERIALE 2019 MOB'!D238</f>
        <v>7192078</v>
      </c>
      <c r="E238" s="274"/>
      <c r="F238" s="275"/>
      <c r="G238" s="292"/>
      <c r="H238" s="292"/>
      <c r="J238" s="286"/>
      <c r="L238" s="292"/>
    </row>
    <row r="239" spans="1:12" s="299" customFormat="1" ht="18.75">
      <c r="A239" s="307"/>
      <c r="B239" s="297" t="s">
        <v>44</v>
      </c>
      <c r="C239" s="298" t="s">
        <v>3813</v>
      </c>
      <c r="D239" s="337">
        <f>'CE MINISTERIALE 2019 MOB'!D239</f>
        <v>74000</v>
      </c>
      <c r="E239" s="274"/>
      <c r="F239" s="275"/>
      <c r="G239" s="292"/>
      <c r="H239" s="292"/>
      <c r="J239" s="286"/>
      <c r="L239" s="292"/>
    </row>
    <row r="240" spans="1:12" s="299" customFormat="1" ht="25.5">
      <c r="A240" s="307"/>
      <c r="B240" s="293" t="s">
        <v>46</v>
      </c>
      <c r="C240" s="294" t="s">
        <v>5652</v>
      </c>
      <c r="D240" s="289">
        <f>'CE MINISTERIALE 2019 MOB'!D240</f>
        <v>27373750</v>
      </c>
      <c r="E240" s="274"/>
      <c r="F240" s="291"/>
      <c r="G240" s="292"/>
      <c r="H240" s="292"/>
      <c r="J240" s="286"/>
      <c r="L240" s="292"/>
    </row>
    <row r="241" spans="1:12" s="299" customFormat="1" ht="25.5">
      <c r="A241" s="307" t="s">
        <v>304</v>
      </c>
      <c r="B241" s="297" t="s">
        <v>48</v>
      </c>
      <c r="C241" s="298" t="s">
        <v>3814</v>
      </c>
      <c r="D241" s="337">
        <f>'CE MINISTERIALE 2019 MOB'!D241</f>
        <v>0</v>
      </c>
      <c r="E241" s="274"/>
      <c r="F241" s="275"/>
      <c r="G241" s="292"/>
      <c r="H241" s="292"/>
      <c r="J241" s="286"/>
      <c r="L241" s="292"/>
    </row>
    <row r="242" spans="1:12" s="299" customFormat="1" ht="25.5">
      <c r="A242" s="307"/>
      <c r="B242" s="297" t="s">
        <v>50</v>
      </c>
      <c r="C242" s="298" t="s">
        <v>3815</v>
      </c>
      <c r="D242" s="337">
        <f>'CE MINISTERIALE 2019 MOB'!D242</f>
        <v>1102750</v>
      </c>
      <c r="E242" s="274"/>
      <c r="F242" s="275"/>
      <c r="G242" s="292"/>
      <c r="H242" s="292"/>
      <c r="J242" s="286"/>
      <c r="L242" s="292"/>
    </row>
    <row r="243" spans="1:12" s="275" customFormat="1" ht="25.5">
      <c r="A243" s="304" t="s">
        <v>1575</v>
      </c>
      <c r="B243" s="297" t="s">
        <v>52</v>
      </c>
      <c r="C243" s="298" t="s">
        <v>3816</v>
      </c>
      <c r="D243" s="337">
        <f>'CE MINISTERIALE 2019 MOB'!D243</f>
        <v>0</v>
      </c>
      <c r="E243" s="274"/>
      <c r="G243" s="292"/>
      <c r="H243" s="292"/>
      <c r="J243" s="286"/>
      <c r="L243" s="292"/>
    </row>
    <row r="244" spans="1:12" s="275" customFormat="1" ht="18.75">
      <c r="A244" s="304"/>
      <c r="B244" s="297" t="s">
        <v>54</v>
      </c>
      <c r="C244" s="298" t="s">
        <v>3817</v>
      </c>
      <c r="D244" s="337">
        <f>'CE MINISTERIALE 2019 MOB'!D244</f>
        <v>26271000</v>
      </c>
      <c r="E244" s="274"/>
      <c r="G244" s="292"/>
      <c r="H244" s="292"/>
      <c r="J244" s="286"/>
      <c r="L244" s="292"/>
    </row>
    <row r="245" spans="1:12" s="275" customFormat="1" ht="25.5">
      <c r="A245" s="304"/>
      <c r="B245" s="293" t="s">
        <v>56</v>
      </c>
      <c r="C245" s="294" t="s">
        <v>5653</v>
      </c>
      <c r="D245" s="289">
        <f>'CE MINISTERIALE 2019 MOB'!D245</f>
        <v>11263000</v>
      </c>
      <c r="E245" s="274"/>
      <c r="F245" s="291"/>
      <c r="G245" s="292"/>
      <c r="H245" s="292"/>
      <c r="J245" s="286"/>
      <c r="L245" s="292"/>
    </row>
    <row r="246" spans="1:12" s="275" customFormat="1" ht="25.5">
      <c r="A246" s="304" t="s">
        <v>304</v>
      </c>
      <c r="B246" s="297" t="s">
        <v>58</v>
      </c>
      <c r="C246" s="298" t="s">
        <v>3818</v>
      </c>
      <c r="D246" s="337">
        <f>'CE MINISTERIALE 2019 MOB'!D246</f>
        <v>0</v>
      </c>
      <c r="E246" s="274"/>
      <c r="G246" s="292"/>
      <c r="H246" s="292"/>
      <c r="J246" s="286"/>
      <c r="L246" s="292"/>
    </row>
    <row r="247" spans="1:12" s="275" customFormat="1" ht="25.5">
      <c r="A247" s="304"/>
      <c r="B247" s="297" t="s">
        <v>60</v>
      </c>
      <c r="C247" s="298" t="s">
        <v>3819</v>
      </c>
      <c r="D247" s="337">
        <f>'CE MINISTERIALE 2019 MOB'!D247</f>
        <v>0</v>
      </c>
      <c r="E247" s="274"/>
      <c r="G247" s="292"/>
      <c r="H247" s="292"/>
      <c r="J247" s="286"/>
      <c r="L247" s="292"/>
    </row>
    <row r="248" spans="1:12" s="275" customFormat="1" ht="25.5">
      <c r="A248" s="304" t="s">
        <v>1575</v>
      </c>
      <c r="B248" s="297" t="s">
        <v>62</v>
      </c>
      <c r="C248" s="298" t="s">
        <v>3820</v>
      </c>
      <c r="D248" s="337">
        <f>'CE MINISTERIALE 2019 MOB'!D248</f>
        <v>0</v>
      </c>
      <c r="E248" s="274"/>
      <c r="G248" s="292"/>
      <c r="H248" s="292"/>
      <c r="J248" s="286"/>
      <c r="L248" s="292"/>
    </row>
    <row r="249" spans="1:12" s="275" customFormat="1" ht="18.75">
      <c r="A249" s="304"/>
      <c r="B249" s="297" t="s">
        <v>64</v>
      </c>
      <c r="C249" s="298" t="s">
        <v>3821</v>
      </c>
      <c r="D249" s="337">
        <f>'CE MINISTERIALE 2019 MOB'!D249</f>
        <v>11263000</v>
      </c>
      <c r="E249" s="274"/>
      <c r="G249" s="292"/>
      <c r="H249" s="292"/>
      <c r="J249" s="286"/>
      <c r="L249" s="292"/>
    </row>
    <row r="250" spans="1:12" s="275" customFormat="1" ht="25.5">
      <c r="A250" s="304"/>
      <c r="B250" s="293" t="s">
        <v>66</v>
      </c>
      <c r="C250" s="294" t="s">
        <v>5654</v>
      </c>
      <c r="D250" s="289">
        <f>'CE MINISTERIALE 2019 MOB'!D250</f>
        <v>61557232.170000002</v>
      </c>
      <c r="E250" s="274"/>
      <c r="F250" s="291"/>
      <c r="G250" s="292"/>
      <c r="H250" s="292"/>
      <c r="J250" s="286"/>
      <c r="L250" s="292"/>
    </row>
    <row r="251" spans="1:12" s="275" customFormat="1" ht="25.5">
      <c r="A251" s="304" t="s">
        <v>304</v>
      </c>
      <c r="B251" s="297" t="s">
        <v>68</v>
      </c>
      <c r="C251" s="298" t="s">
        <v>3822</v>
      </c>
      <c r="D251" s="337">
        <f>'CE MINISTERIALE 2019 MOB'!D251</f>
        <v>0</v>
      </c>
      <c r="E251" s="274"/>
      <c r="G251" s="292"/>
      <c r="H251" s="292"/>
      <c r="J251" s="286"/>
      <c r="L251" s="292"/>
    </row>
    <row r="252" spans="1:12" s="275" customFormat="1" ht="25.5">
      <c r="A252" s="304"/>
      <c r="B252" s="297" t="s">
        <v>70</v>
      </c>
      <c r="C252" s="298" t="s">
        <v>3823</v>
      </c>
      <c r="D252" s="337">
        <f>'CE MINISTERIALE 2019 MOB'!D252</f>
        <v>0</v>
      </c>
      <c r="E252" s="274"/>
      <c r="G252" s="292"/>
      <c r="H252" s="292"/>
      <c r="J252" s="286"/>
      <c r="L252" s="292"/>
    </row>
    <row r="253" spans="1:12" s="275" customFormat="1" ht="25.5">
      <c r="A253" s="304" t="s">
        <v>1575</v>
      </c>
      <c r="B253" s="297" t="s">
        <v>72</v>
      </c>
      <c r="C253" s="298" t="s">
        <v>3824</v>
      </c>
      <c r="D253" s="337">
        <f>'CE MINISTERIALE 2019 MOB'!D253</f>
        <v>20492458.390000001</v>
      </c>
      <c r="E253" s="274"/>
      <c r="G253" s="292"/>
      <c r="H253" s="292"/>
      <c r="J253" s="286"/>
      <c r="L253" s="292"/>
    </row>
    <row r="254" spans="1:12" s="275" customFormat="1" ht="18.75">
      <c r="A254" s="304"/>
      <c r="B254" s="297" t="s">
        <v>74</v>
      </c>
      <c r="C254" s="298" t="s">
        <v>3825</v>
      </c>
      <c r="D254" s="289">
        <f>'CE MINISTERIALE 2019 MOB'!D254</f>
        <v>40564773.780000001</v>
      </c>
      <c r="E254" s="274"/>
      <c r="F254" s="291"/>
      <c r="G254" s="292"/>
      <c r="H254" s="292"/>
      <c r="J254" s="286"/>
      <c r="L254" s="292"/>
    </row>
    <row r="255" spans="1:12" s="275" customFormat="1" ht="25.5">
      <c r="A255" s="304"/>
      <c r="B255" s="300" t="s">
        <v>76</v>
      </c>
      <c r="C255" s="301" t="s">
        <v>5655</v>
      </c>
      <c r="D255" s="337">
        <f>'CE MINISTERIALE 2019 MOB'!D255</f>
        <v>0</v>
      </c>
      <c r="E255" s="274"/>
      <c r="G255" s="292"/>
      <c r="H255" s="292"/>
      <c r="J255" s="286"/>
      <c r="L255" s="292"/>
    </row>
    <row r="256" spans="1:12" s="275" customFormat="1" ht="25.5">
      <c r="A256" s="304"/>
      <c r="B256" s="300" t="s">
        <v>78</v>
      </c>
      <c r="C256" s="301" t="s">
        <v>5656</v>
      </c>
      <c r="D256" s="337">
        <f>'CE MINISTERIALE 2019 MOB'!D256</f>
        <v>0</v>
      </c>
      <c r="E256" s="274"/>
      <c r="G256" s="292"/>
      <c r="H256" s="292"/>
      <c r="J256" s="286"/>
      <c r="L256" s="292"/>
    </row>
    <row r="257" spans="1:12" s="275" customFormat="1" ht="25.5">
      <c r="A257" s="304"/>
      <c r="B257" s="300" t="s">
        <v>584</v>
      </c>
      <c r="C257" s="301" t="s">
        <v>5657</v>
      </c>
      <c r="D257" s="337">
        <f>'CE MINISTERIALE 2019 MOB'!D257</f>
        <v>40564773.780000001</v>
      </c>
      <c r="E257" s="274"/>
      <c r="G257" s="292"/>
      <c r="H257" s="292"/>
      <c r="J257" s="286"/>
      <c r="L257" s="292"/>
    </row>
    <row r="258" spans="1:12" s="275" customFormat="1" ht="25.5">
      <c r="A258" s="304"/>
      <c r="B258" s="300" t="s">
        <v>586</v>
      </c>
      <c r="C258" s="301" t="s">
        <v>5658</v>
      </c>
      <c r="D258" s="337">
        <f>'CE MINISTERIALE 2019 MOB'!D258</f>
        <v>0</v>
      </c>
      <c r="E258" s="274"/>
      <c r="G258" s="292"/>
      <c r="H258" s="292"/>
      <c r="J258" s="286"/>
      <c r="L258" s="292"/>
    </row>
    <row r="259" spans="1:12" s="275" customFormat="1" ht="25.5">
      <c r="A259" s="304"/>
      <c r="B259" s="297" t="s">
        <v>588</v>
      </c>
      <c r="C259" s="298" t="s">
        <v>3826</v>
      </c>
      <c r="D259" s="337">
        <f>'CE MINISTERIALE 2019 MOB'!D259</f>
        <v>500000</v>
      </c>
      <c r="E259" s="274"/>
      <c r="G259" s="292"/>
      <c r="H259" s="292"/>
      <c r="J259" s="286"/>
      <c r="L259" s="292"/>
    </row>
    <row r="260" spans="1:12" s="275" customFormat="1" ht="25.5">
      <c r="A260" s="304"/>
      <c r="B260" s="293" t="s">
        <v>590</v>
      </c>
      <c r="C260" s="294" t="s">
        <v>5659</v>
      </c>
      <c r="D260" s="289">
        <f>'CE MINISTERIALE 2019 MOB'!D260</f>
        <v>13004622.6</v>
      </c>
      <c r="E260" s="274"/>
      <c r="F260" s="291"/>
      <c r="G260" s="292"/>
      <c r="H260" s="292"/>
      <c r="J260" s="286"/>
      <c r="L260" s="292"/>
    </row>
    <row r="261" spans="1:12" s="275" customFormat="1" ht="25.5">
      <c r="A261" s="304" t="s">
        <v>304</v>
      </c>
      <c r="B261" s="297" t="s">
        <v>592</v>
      </c>
      <c r="C261" s="298" t="s">
        <v>3827</v>
      </c>
      <c r="D261" s="337">
        <f>'CE MINISTERIALE 2019 MOB'!D261</f>
        <v>0</v>
      </c>
      <c r="E261" s="274"/>
      <c r="G261" s="292"/>
      <c r="H261" s="292"/>
      <c r="J261" s="286"/>
      <c r="L261" s="292"/>
    </row>
    <row r="262" spans="1:12" s="299" customFormat="1" ht="25.5">
      <c r="A262" s="307"/>
      <c r="B262" s="297" t="s">
        <v>594</v>
      </c>
      <c r="C262" s="298" t="s">
        <v>3828</v>
      </c>
      <c r="D262" s="337">
        <f>'CE MINISTERIALE 2019 MOB'!D262</f>
        <v>1350000</v>
      </c>
      <c r="E262" s="274"/>
      <c r="F262" s="275"/>
      <c r="G262" s="292"/>
      <c r="H262" s="292"/>
      <c r="J262" s="286"/>
      <c r="L262" s="292"/>
    </row>
    <row r="263" spans="1:12" s="299" customFormat="1" ht="25.5">
      <c r="A263" s="307" t="s">
        <v>1580</v>
      </c>
      <c r="B263" s="297" t="s">
        <v>596</v>
      </c>
      <c r="C263" s="298" t="s">
        <v>5660</v>
      </c>
      <c r="D263" s="337">
        <f>'CE MINISTERIALE 2019 MOB'!D263</f>
        <v>1200000</v>
      </c>
      <c r="E263" s="274"/>
      <c r="F263" s="275"/>
      <c r="G263" s="292"/>
      <c r="H263" s="292"/>
      <c r="J263" s="286"/>
      <c r="L263" s="292"/>
    </row>
    <row r="264" spans="1:12" s="299" customFormat="1" ht="18.75">
      <c r="A264" s="307"/>
      <c r="B264" s="297" t="s">
        <v>598</v>
      </c>
      <c r="C264" s="298" t="s">
        <v>3829</v>
      </c>
      <c r="D264" s="337">
        <f>'CE MINISTERIALE 2019 MOB'!D264</f>
        <v>3354622.6</v>
      </c>
      <c r="E264" s="274"/>
      <c r="F264" s="275"/>
      <c r="G264" s="292"/>
      <c r="H264" s="292"/>
      <c r="J264" s="286"/>
      <c r="L264" s="292"/>
    </row>
    <row r="265" spans="1:12" s="299" customFormat="1" ht="18.75">
      <c r="A265" s="307"/>
      <c r="B265" s="297" t="s">
        <v>600</v>
      </c>
      <c r="C265" s="298" t="s">
        <v>5661</v>
      </c>
      <c r="D265" s="337">
        <f>'CE MINISTERIALE 2019 MOB'!D265</f>
        <v>7100000</v>
      </c>
      <c r="E265" s="274"/>
      <c r="F265" s="275"/>
      <c r="G265" s="292"/>
      <c r="H265" s="292"/>
      <c r="J265" s="286"/>
      <c r="L265" s="292"/>
    </row>
    <row r="266" spans="1:12" s="299" customFormat="1" ht="25.5">
      <c r="A266" s="307"/>
      <c r="B266" s="293" t="s">
        <v>602</v>
      </c>
      <c r="C266" s="294" t="s">
        <v>5662</v>
      </c>
      <c r="D266" s="289">
        <f>'CE MINISTERIALE 2019 MOB'!D266</f>
        <v>7818423.1299999999</v>
      </c>
      <c r="E266" s="274"/>
      <c r="F266" s="291"/>
      <c r="G266" s="292"/>
      <c r="H266" s="292"/>
      <c r="J266" s="286"/>
      <c r="L266" s="292"/>
    </row>
    <row r="267" spans="1:12" s="299" customFormat="1" ht="25.5">
      <c r="A267" s="307" t="s">
        <v>304</v>
      </c>
      <c r="B267" s="297" t="s">
        <v>604</v>
      </c>
      <c r="C267" s="298" t="s">
        <v>3830</v>
      </c>
      <c r="D267" s="337">
        <f>'CE MINISTERIALE 2019 MOB'!D267</f>
        <v>0</v>
      </c>
      <c r="E267" s="274"/>
      <c r="F267" s="275"/>
      <c r="G267" s="292"/>
      <c r="H267" s="292"/>
      <c r="J267" s="286"/>
      <c r="L267" s="292"/>
    </row>
    <row r="268" spans="1:12" s="299" customFormat="1" ht="25.5">
      <c r="A268" s="307"/>
      <c r="B268" s="297" t="s">
        <v>606</v>
      </c>
      <c r="C268" s="298" t="s">
        <v>3831</v>
      </c>
      <c r="D268" s="337">
        <f>'CE MINISTERIALE 2019 MOB'!D268</f>
        <v>115000</v>
      </c>
      <c r="E268" s="274"/>
      <c r="F268" s="275"/>
      <c r="G268" s="292"/>
      <c r="H268" s="292"/>
      <c r="J268" s="286"/>
      <c r="L268" s="292"/>
    </row>
    <row r="269" spans="1:12" s="299" customFormat="1" ht="25.5">
      <c r="A269" s="307" t="s">
        <v>1575</v>
      </c>
      <c r="B269" s="297" t="s">
        <v>608</v>
      </c>
      <c r="C269" s="298" t="s">
        <v>3832</v>
      </c>
      <c r="D269" s="337">
        <f>'CE MINISTERIALE 2019 MOB'!D269</f>
        <v>2603423.13</v>
      </c>
      <c r="E269" s="274"/>
      <c r="F269" s="275"/>
      <c r="G269" s="292"/>
      <c r="H269" s="292"/>
      <c r="J269" s="286"/>
      <c r="L269" s="292"/>
    </row>
    <row r="270" spans="1:12" s="299" customFormat="1" ht="18.75">
      <c r="A270" s="307"/>
      <c r="B270" s="297" t="s">
        <v>610</v>
      </c>
      <c r="C270" s="298" t="s">
        <v>3833</v>
      </c>
      <c r="D270" s="337">
        <f>'CE MINISTERIALE 2019 MOB'!D270</f>
        <v>5100000</v>
      </c>
      <c r="E270" s="274"/>
      <c r="F270" s="275"/>
      <c r="G270" s="292"/>
      <c r="H270" s="292"/>
      <c r="J270" s="286"/>
      <c r="L270" s="292"/>
    </row>
    <row r="271" spans="1:12" s="299" customFormat="1" ht="18.75">
      <c r="A271" s="307"/>
      <c r="B271" s="297" t="s">
        <v>612</v>
      </c>
      <c r="C271" s="298" t="s">
        <v>3834</v>
      </c>
      <c r="D271" s="337">
        <f>'CE MINISTERIALE 2019 MOB'!D271</f>
        <v>0</v>
      </c>
      <c r="E271" s="274"/>
      <c r="F271" s="275"/>
      <c r="G271" s="292"/>
      <c r="H271" s="292"/>
      <c r="J271" s="286"/>
      <c r="L271" s="292"/>
    </row>
    <row r="272" spans="1:12" s="299" customFormat="1" ht="25.5">
      <c r="A272" s="307"/>
      <c r="B272" s="297" t="s">
        <v>614</v>
      </c>
      <c r="C272" s="298" t="s">
        <v>5663</v>
      </c>
      <c r="D272" s="337">
        <f>'CE MINISTERIALE 2019 MOB'!D272</f>
        <v>0</v>
      </c>
      <c r="E272" s="274"/>
      <c r="F272" s="275"/>
      <c r="G272" s="292"/>
      <c r="H272" s="292"/>
      <c r="J272" s="286"/>
      <c r="L272" s="292"/>
    </row>
    <row r="273" spans="1:12" s="299" customFormat="1" ht="25.5">
      <c r="A273" s="307"/>
      <c r="B273" s="293" t="s">
        <v>616</v>
      </c>
      <c r="C273" s="294" t="s">
        <v>5664</v>
      </c>
      <c r="D273" s="289">
        <f>'CE MINISTERIALE 2019 MOB'!D273</f>
        <v>679698.37</v>
      </c>
      <c r="E273" s="274"/>
      <c r="F273" s="291"/>
      <c r="G273" s="292"/>
      <c r="H273" s="292"/>
      <c r="J273" s="286"/>
      <c r="L273" s="292"/>
    </row>
    <row r="274" spans="1:12" s="299" customFormat="1" ht="25.5">
      <c r="A274" s="307" t="s">
        <v>304</v>
      </c>
      <c r="B274" s="297" t="s">
        <v>618</v>
      </c>
      <c r="C274" s="298" t="s">
        <v>3835</v>
      </c>
      <c r="D274" s="337">
        <f>'CE MINISTERIALE 2019 MOB'!D274</f>
        <v>0</v>
      </c>
      <c r="E274" s="274"/>
      <c r="F274" s="275"/>
      <c r="G274" s="292"/>
      <c r="H274" s="292"/>
      <c r="J274" s="286"/>
      <c r="L274" s="292"/>
    </row>
    <row r="275" spans="1:12" s="299" customFormat="1" ht="25.5">
      <c r="A275" s="307"/>
      <c r="B275" s="297" t="s">
        <v>620</v>
      </c>
      <c r="C275" s="298" t="s">
        <v>3836</v>
      </c>
      <c r="D275" s="337">
        <f>'CE MINISTERIALE 2019 MOB'!D275</f>
        <v>0</v>
      </c>
      <c r="E275" s="274"/>
      <c r="F275" s="275"/>
      <c r="G275" s="292"/>
      <c r="H275" s="292"/>
      <c r="J275" s="286"/>
      <c r="L275" s="292"/>
    </row>
    <row r="276" spans="1:12" s="299" customFormat="1" ht="25.5">
      <c r="A276" s="307" t="s">
        <v>1575</v>
      </c>
      <c r="B276" s="297" t="s">
        <v>622</v>
      </c>
      <c r="C276" s="298" t="s">
        <v>3837</v>
      </c>
      <c r="D276" s="337">
        <f>'CE MINISTERIALE 2019 MOB'!D276</f>
        <v>618907.37</v>
      </c>
      <c r="E276" s="274"/>
      <c r="F276" s="275"/>
      <c r="G276" s="292"/>
      <c r="H276" s="292"/>
      <c r="J276" s="286"/>
      <c r="L276" s="292"/>
    </row>
    <row r="277" spans="1:12" s="299" customFormat="1" ht="18.75">
      <c r="A277" s="307"/>
      <c r="B277" s="297" t="s">
        <v>624</v>
      </c>
      <c r="C277" s="298" t="s">
        <v>3838</v>
      </c>
      <c r="D277" s="337">
        <f>'CE MINISTERIALE 2019 MOB'!D277</f>
        <v>60791</v>
      </c>
      <c r="E277" s="274"/>
      <c r="F277" s="275"/>
      <c r="G277" s="292"/>
      <c r="H277" s="292"/>
      <c r="J277" s="286"/>
      <c r="L277" s="292"/>
    </row>
    <row r="278" spans="1:12" s="299" customFormat="1" ht="38.25">
      <c r="A278" s="307"/>
      <c r="B278" s="297" t="s">
        <v>631</v>
      </c>
      <c r="C278" s="298" t="s">
        <v>3839</v>
      </c>
      <c r="D278" s="337">
        <f>'CE MINISTERIALE 2019 MOB'!D278</f>
        <v>0</v>
      </c>
      <c r="E278" s="274"/>
      <c r="F278" s="275"/>
      <c r="G278" s="292"/>
      <c r="H278" s="292"/>
      <c r="J278" s="286"/>
      <c r="L278" s="292"/>
    </row>
    <row r="279" spans="1:12" s="299" customFormat="1" ht="25.5">
      <c r="A279" s="307"/>
      <c r="B279" s="293" t="s">
        <v>633</v>
      </c>
      <c r="C279" s="294" t="s">
        <v>5665</v>
      </c>
      <c r="D279" s="289">
        <f>'CE MINISTERIALE 2019 MOB'!D279</f>
        <v>52876833.149999999</v>
      </c>
      <c r="E279" s="274"/>
      <c r="F279" s="291"/>
      <c r="G279" s="292"/>
      <c r="H279" s="292"/>
      <c r="J279" s="286"/>
      <c r="L279" s="292"/>
    </row>
    <row r="280" spans="1:12" s="299" customFormat="1" ht="25.5">
      <c r="A280" s="307" t="s">
        <v>304</v>
      </c>
      <c r="B280" s="297" t="s">
        <v>635</v>
      </c>
      <c r="C280" s="298" t="s">
        <v>5666</v>
      </c>
      <c r="D280" s="337">
        <f>'CE MINISTERIALE 2019 MOB'!D280</f>
        <v>0</v>
      </c>
      <c r="E280" s="274"/>
      <c r="F280" s="275"/>
      <c r="G280" s="292"/>
      <c r="H280" s="292"/>
      <c r="J280" s="286"/>
      <c r="L280" s="292"/>
    </row>
    <row r="281" spans="1:12" s="299" customFormat="1" ht="25.5">
      <c r="A281" s="307"/>
      <c r="B281" s="297" t="s">
        <v>637</v>
      </c>
      <c r="C281" s="298" t="s">
        <v>5667</v>
      </c>
      <c r="D281" s="337">
        <f>'CE MINISTERIALE 2019 MOB'!D281</f>
        <v>0</v>
      </c>
      <c r="E281" s="274"/>
      <c r="F281" s="275"/>
      <c r="G281" s="292"/>
      <c r="H281" s="292"/>
      <c r="J281" s="286"/>
      <c r="L281" s="292"/>
    </row>
    <row r="282" spans="1:12" s="299" customFormat="1" ht="25.5">
      <c r="A282" s="307" t="s">
        <v>1575</v>
      </c>
      <c r="B282" s="297" t="s">
        <v>639</v>
      </c>
      <c r="C282" s="298" t="s">
        <v>5668</v>
      </c>
      <c r="D282" s="337">
        <f>'CE MINISTERIALE 2019 MOB'!D282</f>
        <v>876833.15</v>
      </c>
      <c r="E282" s="274"/>
      <c r="F282" s="275"/>
      <c r="G282" s="292"/>
      <c r="H282" s="292"/>
      <c r="J282" s="286"/>
      <c r="L282" s="292"/>
    </row>
    <row r="283" spans="1:12" s="299" customFormat="1" ht="18.75">
      <c r="A283" s="307"/>
      <c r="B283" s="297" t="s">
        <v>641</v>
      </c>
      <c r="C283" s="298" t="s">
        <v>3840</v>
      </c>
      <c r="D283" s="337">
        <f>'CE MINISTERIALE 2019 MOB'!D283</f>
        <v>52000000</v>
      </c>
      <c r="E283" s="274"/>
      <c r="F283" s="275"/>
      <c r="G283" s="292"/>
      <c r="H283" s="292"/>
      <c r="J283" s="286"/>
      <c r="L283" s="292"/>
    </row>
    <row r="284" spans="1:12" s="299" customFormat="1" ht="25.5">
      <c r="A284" s="307"/>
      <c r="B284" s="293" t="s">
        <v>643</v>
      </c>
      <c r="C284" s="294" t="s">
        <v>5669</v>
      </c>
      <c r="D284" s="289">
        <f>'CE MINISTERIALE 2019 MOB'!D284</f>
        <v>86230698.739999995</v>
      </c>
      <c r="E284" s="274"/>
      <c r="F284" s="291"/>
      <c r="G284" s="292"/>
      <c r="H284" s="292"/>
      <c r="J284" s="286"/>
      <c r="L284" s="292"/>
    </row>
    <row r="285" spans="1:12" s="299" customFormat="1" ht="25.5">
      <c r="A285" s="307" t="s">
        <v>304</v>
      </c>
      <c r="B285" s="297" t="s">
        <v>645</v>
      </c>
      <c r="C285" s="298" t="s">
        <v>3841</v>
      </c>
      <c r="D285" s="289">
        <f>'CE MINISTERIALE 2019 MOB'!D285</f>
        <v>0</v>
      </c>
      <c r="E285" s="274"/>
      <c r="F285" s="291"/>
      <c r="G285" s="292"/>
      <c r="H285" s="292"/>
      <c r="J285" s="286"/>
      <c r="L285" s="292"/>
    </row>
    <row r="286" spans="1:12" s="275" customFormat="1" ht="18.75">
      <c r="A286" s="304" t="s">
        <v>304</v>
      </c>
      <c r="B286" s="300" t="s">
        <v>4712</v>
      </c>
      <c r="C286" s="301" t="s">
        <v>5670</v>
      </c>
      <c r="D286" s="337">
        <f>'CE MINISTERIALE 2019 MOB'!D286</f>
        <v>0</v>
      </c>
      <c r="E286" s="274"/>
      <c r="G286" s="292"/>
      <c r="H286" s="292"/>
      <c r="J286" s="286"/>
      <c r="L286" s="292"/>
    </row>
    <row r="287" spans="1:12" s="275" customFormat="1" ht="25.5">
      <c r="A287" s="304" t="s">
        <v>304</v>
      </c>
      <c r="B287" s="300" t="s">
        <v>4714</v>
      </c>
      <c r="C287" s="301" t="s">
        <v>5671</v>
      </c>
      <c r="D287" s="337">
        <f>'CE MINISTERIALE 2019 MOB'!D287</f>
        <v>0</v>
      </c>
      <c r="E287" s="274"/>
      <c r="G287" s="292"/>
      <c r="H287" s="292"/>
      <c r="J287" s="286"/>
      <c r="L287" s="292"/>
    </row>
    <row r="288" spans="1:12" s="299" customFormat="1" ht="25.5">
      <c r="A288" s="307"/>
      <c r="B288" s="297" t="s">
        <v>647</v>
      </c>
      <c r="C288" s="298" t="s">
        <v>3842</v>
      </c>
      <c r="D288" s="337">
        <f>'CE MINISTERIALE 2019 MOB'!D288</f>
        <v>35462025.640000001</v>
      </c>
      <c r="E288" s="274"/>
      <c r="F288" s="275"/>
      <c r="G288" s="292"/>
      <c r="H288" s="292"/>
      <c r="J288" s="286"/>
      <c r="L288" s="292"/>
    </row>
    <row r="289" spans="1:12" s="299" customFormat="1" ht="51">
      <c r="A289" s="307" t="s">
        <v>1575</v>
      </c>
      <c r="B289" s="297" t="s">
        <v>4716</v>
      </c>
      <c r="C289" s="298" t="s">
        <v>5672</v>
      </c>
      <c r="D289" s="337">
        <f>'CE MINISTERIALE 2019 MOB'!D289</f>
        <v>68728.740000000005</v>
      </c>
      <c r="E289" s="274"/>
      <c r="F289" s="275"/>
      <c r="G289" s="292"/>
      <c r="H289" s="292"/>
      <c r="J289" s="286"/>
      <c r="L289" s="292"/>
    </row>
    <row r="290" spans="1:12" s="299" customFormat="1" ht="25.5">
      <c r="A290" s="307" t="s">
        <v>1580</v>
      </c>
      <c r="B290" s="297" t="s">
        <v>649</v>
      </c>
      <c r="C290" s="298" t="s">
        <v>5673</v>
      </c>
      <c r="D290" s="337">
        <f>'CE MINISTERIALE 2019 MOB'!D290</f>
        <v>240000</v>
      </c>
      <c r="E290" s="274"/>
      <c r="F290" s="275"/>
      <c r="G290" s="292"/>
      <c r="H290" s="292"/>
      <c r="J290" s="286"/>
      <c r="L290" s="292"/>
    </row>
    <row r="291" spans="1:12" s="299" customFormat="1" ht="18.75">
      <c r="A291" s="307"/>
      <c r="B291" s="297" t="s">
        <v>650</v>
      </c>
      <c r="C291" s="298" t="s">
        <v>5674</v>
      </c>
      <c r="D291" s="337">
        <f>'CE MINISTERIALE 2019 MOB'!D291</f>
        <v>46249944.359999999</v>
      </c>
      <c r="E291" s="274"/>
      <c r="F291" s="275"/>
      <c r="G291" s="292"/>
      <c r="H291" s="292"/>
      <c r="J291" s="286"/>
      <c r="L291" s="292"/>
    </row>
    <row r="292" spans="1:12" s="299" customFormat="1" ht="18.75">
      <c r="A292" s="307"/>
      <c r="B292" s="297" t="s">
        <v>651</v>
      </c>
      <c r="C292" s="298" t="s">
        <v>5675</v>
      </c>
      <c r="D292" s="337">
        <f>'CE MINISTERIALE 2019 MOB'!D292</f>
        <v>4210000</v>
      </c>
      <c r="E292" s="274"/>
      <c r="F292" s="275"/>
      <c r="G292" s="292"/>
      <c r="H292" s="292"/>
      <c r="J292" s="286"/>
      <c r="L292" s="292"/>
    </row>
    <row r="293" spans="1:12" s="299" customFormat="1" ht="25.5">
      <c r="A293" s="307"/>
      <c r="B293" s="293" t="s">
        <v>652</v>
      </c>
      <c r="C293" s="294" t="s">
        <v>5676</v>
      </c>
      <c r="D293" s="289">
        <f>'CE MINISTERIALE 2019 MOB'!D293</f>
        <v>3256524.19</v>
      </c>
      <c r="E293" s="274"/>
      <c r="F293" s="291"/>
      <c r="G293" s="292"/>
      <c r="H293" s="292"/>
      <c r="J293" s="286"/>
      <c r="L293" s="292"/>
    </row>
    <row r="294" spans="1:12" s="299" customFormat="1" ht="25.5">
      <c r="A294" s="307"/>
      <c r="B294" s="297" t="s">
        <v>654</v>
      </c>
      <c r="C294" s="298" t="s">
        <v>5677</v>
      </c>
      <c r="D294" s="337">
        <f>'CE MINISTERIALE 2019 MOB'!D294</f>
        <v>0</v>
      </c>
      <c r="E294" s="274"/>
      <c r="F294" s="275"/>
      <c r="G294" s="292"/>
      <c r="H294" s="292"/>
      <c r="J294" s="286"/>
      <c r="L294" s="292"/>
    </row>
    <row r="295" spans="1:12" s="299" customFormat="1" ht="25.5">
      <c r="A295" s="307"/>
      <c r="B295" s="297" t="s">
        <v>656</v>
      </c>
      <c r="C295" s="298" t="s">
        <v>3843</v>
      </c>
      <c r="D295" s="337">
        <f>'CE MINISTERIALE 2019 MOB'!D295</f>
        <v>3220690.19</v>
      </c>
      <c r="E295" s="274"/>
      <c r="F295" s="275"/>
      <c r="G295" s="292"/>
      <c r="H295" s="292"/>
      <c r="J295" s="286"/>
      <c r="L295" s="292"/>
    </row>
    <row r="296" spans="1:12" s="299" customFormat="1" ht="38.25">
      <c r="A296" s="307"/>
      <c r="B296" s="297" t="s">
        <v>658</v>
      </c>
      <c r="C296" s="298" t="s">
        <v>3844</v>
      </c>
      <c r="D296" s="337">
        <f>'CE MINISTERIALE 2019 MOB'!D296</f>
        <v>0</v>
      </c>
      <c r="E296" s="274"/>
      <c r="F296" s="275"/>
      <c r="G296" s="292"/>
      <c r="H296" s="292"/>
      <c r="J296" s="286"/>
      <c r="L296" s="292"/>
    </row>
    <row r="297" spans="1:12" s="299" customFormat="1" ht="38.25">
      <c r="A297" s="307"/>
      <c r="B297" s="297" t="s">
        <v>321</v>
      </c>
      <c r="C297" s="298" t="s">
        <v>3845</v>
      </c>
      <c r="D297" s="337">
        <f>'CE MINISTERIALE 2019 MOB'!D297</f>
        <v>16472</v>
      </c>
      <c r="E297" s="274"/>
      <c r="F297" s="275"/>
      <c r="G297" s="292"/>
      <c r="H297" s="292"/>
      <c r="J297" s="286"/>
      <c r="L297" s="292"/>
    </row>
    <row r="298" spans="1:12" s="299" customFormat="1" ht="51">
      <c r="A298" s="307" t="s">
        <v>304</v>
      </c>
      <c r="B298" s="297" t="s">
        <v>323</v>
      </c>
      <c r="C298" s="298" t="s">
        <v>3846</v>
      </c>
      <c r="D298" s="337">
        <f>'CE MINISTERIALE 2019 MOB'!D298</f>
        <v>0</v>
      </c>
      <c r="E298" s="274"/>
      <c r="F298" s="275"/>
      <c r="G298" s="292"/>
      <c r="H298" s="292"/>
      <c r="J298" s="286"/>
      <c r="L298" s="292"/>
    </row>
    <row r="299" spans="1:12" s="299" customFormat="1" ht="25.5">
      <c r="A299" s="307"/>
      <c r="B299" s="297" t="s">
        <v>325</v>
      </c>
      <c r="C299" s="298" t="s">
        <v>3847</v>
      </c>
      <c r="D299" s="337">
        <f>'CE MINISTERIALE 2019 MOB'!D299</f>
        <v>19362</v>
      </c>
      <c r="E299" s="274"/>
      <c r="F299" s="275"/>
      <c r="G299" s="292"/>
      <c r="H299" s="292"/>
      <c r="J299" s="286"/>
      <c r="L299" s="292"/>
    </row>
    <row r="300" spans="1:12" s="299" customFormat="1" ht="38.25">
      <c r="A300" s="307" t="s">
        <v>304</v>
      </c>
      <c r="B300" s="297" t="s">
        <v>327</v>
      </c>
      <c r="C300" s="298" t="s">
        <v>3848</v>
      </c>
      <c r="D300" s="337">
        <f>'CE MINISTERIALE 2019 MOB'!D300</f>
        <v>0</v>
      </c>
      <c r="E300" s="274"/>
      <c r="F300" s="275"/>
      <c r="G300" s="292"/>
      <c r="H300" s="292"/>
      <c r="J300" s="286"/>
      <c r="L300" s="292"/>
    </row>
    <row r="301" spans="1:12" s="299" customFormat="1" ht="25.5">
      <c r="A301" s="307"/>
      <c r="B301" s="293" t="s">
        <v>329</v>
      </c>
      <c r="C301" s="294" t="s">
        <v>5678</v>
      </c>
      <c r="D301" s="289">
        <f>'CE MINISTERIALE 2019 MOB'!D301</f>
        <v>5418000</v>
      </c>
      <c r="E301" s="274"/>
      <c r="F301" s="291"/>
      <c r="G301" s="292"/>
      <c r="H301" s="292"/>
      <c r="J301" s="286"/>
      <c r="L301" s="292"/>
    </row>
    <row r="302" spans="1:12" s="299" customFormat="1" ht="18.75">
      <c r="A302" s="307"/>
      <c r="B302" s="297" t="s">
        <v>331</v>
      </c>
      <c r="C302" s="298" t="s">
        <v>5679</v>
      </c>
      <c r="D302" s="337">
        <f>'CE MINISTERIALE 2019 MOB'!D302</f>
        <v>50000</v>
      </c>
      <c r="E302" s="274"/>
      <c r="F302" s="275"/>
      <c r="G302" s="292"/>
      <c r="H302" s="292"/>
      <c r="J302" s="286"/>
      <c r="L302" s="292"/>
    </row>
    <row r="303" spans="1:12" s="299" customFormat="1" ht="18.75">
      <c r="A303" s="307"/>
      <c r="B303" s="297" t="s">
        <v>333</v>
      </c>
      <c r="C303" s="298" t="s">
        <v>3849</v>
      </c>
      <c r="D303" s="337">
        <f>'CE MINISTERIALE 2019 MOB'!D303</f>
        <v>330000</v>
      </c>
      <c r="E303" s="274"/>
      <c r="F303" s="275"/>
      <c r="G303" s="292"/>
      <c r="H303" s="292"/>
      <c r="J303" s="286"/>
      <c r="L303" s="292"/>
    </row>
    <row r="304" spans="1:12" s="299" customFormat="1" ht="25.5">
      <c r="A304" s="307"/>
      <c r="B304" s="297" t="s">
        <v>335</v>
      </c>
      <c r="C304" s="298" t="s">
        <v>3850</v>
      </c>
      <c r="D304" s="337">
        <f>'CE MINISTERIALE 2019 MOB'!D304</f>
        <v>0</v>
      </c>
      <c r="E304" s="274"/>
      <c r="F304" s="275"/>
      <c r="G304" s="292"/>
      <c r="H304" s="292"/>
      <c r="J304" s="286"/>
      <c r="L304" s="292"/>
    </row>
    <row r="305" spans="1:12" s="299" customFormat="1" ht="18.75">
      <c r="A305" s="307"/>
      <c r="B305" s="297" t="s">
        <v>337</v>
      </c>
      <c r="C305" s="298" t="s">
        <v>3851</v>
      </c>
      <c r="D305" s="337">
        <f>'CE MINISTERIALE 2019 MOB'!D305</f>
        <v>0</v>
      </c>
      <c r="E305" s="274"/>
      <c r="F305" s="275"/>
      <c r="G305" s="292"/>
      <c r="H305" s="292"/>
      <c r="J305" s="286"/>
      <c r="L305" s="292"/>
    </row>
    <row r="306" spans="1:12" s="299" customFormat="1" ht="25.5">
      <c r="A306" s="307"/>
      <c r="B306" s="297" t="s">
        <v>339</v>
      </c>
      <c r="C306" s="298" t="s">
        <v>3852</v>
      </c>
      <c r="D306" s="337">
        <f>'CE MINISTERIALE 2019 MOB'!D306</f>
        <v>5038000</v>
      </c>
      <c r="E306" s="274"/>
      <c r="F306" s="275"/>
      <c r="G306" s="292"/>
      <c r="H306" s="292"/>
      <c r="J306" s="286"/>
      <c r="L306" s="292"/>
    </row>
    <row r="307" spans="1:12" s="299" customFormat="1" ht="25.5">
      <c r="A307" s="307" t="s">
        <v>304</v>
      </c>
      <c r="B307" s="297" t="s">
        <v>341</v>
      </c>
      <c r="C307" s="298" t="s">
        <v>3853</v>
      </c>
      <c r="D307" s="337">
        <f>'CE MINISTERIALE 2019 MOB'!D307</f>
        <v>0</v>
      </c>
      <c r="E307" s="274"/>
      <c r="F307" s="275"/>
      <c r="G307" s="292"/>
      <c r="H307" s="292"/>
      <c r="J307" s="286"/>
      <c r="L307" s="292"/>
    </row>
    <row r="308" spans="1:12" s="308" customFormat="1" ht="25.5">
      <c r="A308" s="307" t="s">
        <v>304</v>
      </c>
      <c r="B308" s="297" t="s">
        <v>4721</v>
      </c>
      <c r="C308" s="298" t="s">
        <v>5680</v>
      </c>
      <c r="D308" s="337">
        <f>'CE MINISTERIALE 2019 MOB'!D308</f>
        <v>0</v>
      </c>
      <c r="E308" s="274"/>
      <c r="F308" s="274"/>
      <c r="G308" s="314"/>
      <c r="H308" s="314"/>
      <c r="J308" s="286"/>
      <c r="L308" s="292"/>
    </row>
    <row r="309" spans="1:12" s="299" customFormat="1" ht="38.25">
      <c r="A309" s="307"/>
      <c r="B309" s="293" t="s">
        <v>1293</v>
      </c>
      <c r="C309" s="294" t="s">
        <v>5681</v>
      </c>
      <c r="D309" s="289">
        <f>'CE MINISTERIALE 2019 MOB'!D309</f>
        <v>1403187</v>
      </c>
      <c r="E309" s="274"/>
      <c r="F309" s="291"/>
      <c r="G309" s="292"/>
      <c r="H309" s="292"/>
      <c r="J309" s="286"/>
      <c r="L309" s="292"/>
    </row>
    <row r="310" spans="1:12" s="275" customFormat="1" ht="25.5">
      <c r="A310" s="304" t="s">
        <v>304</v>
      </c>
      <c r="B310" s="297" t="s">
        <v>1295</v>
      </c>
      <c r="C310" s="298" t="s">
        <v>5682</v>
      </c>
      <c r="D310" s="337">
        <f>'CE MINISTERIALE 2019 MOB'!D310</f>
        <v>0</v>
      </c>
      <c r="E310" s="274"/>
      <c r="G310" s="292"/>
      <c r="H310" s="292"/>
      <c r="J310" s="286"/>
      <c r="L310" s="292"/>
    </row>
    <row r="311" spans="1:12" s="275" customFormat="1" ht="25.5">
      <c r="A311" s="304"/>
      <c r="B311" s="297" t="s">
        <v>1296</v>
      </c>
      <c r="C311" s="298" t="s">
        <v>5683</v>
      </c>
      <c r="D311" s="337">
        <f>'CE MINISTERIALE 2019 MOB'!D311</f>
        <v>0</v>
      </c>
      <c r="E311" s="274"/>
      <c r="G311" s="292"/>
      <c r="H311" s="292"/>
      <c r="J311" s="286"/>
      <c r="L311" s="292"/>
    </row>
    <row r="312" spans="1:12" s="275" customFormat="1" ht="38.25">
      <c r="A312" s="304"/>
      <c r="B312" s="297" t="s">
        <v>1297</v>
      </c>
      <c r="C312" s="298" t="s">
        <v>5684</v>
      </c>
      <c r="D312" s="289">
        <f>'CE MINISTERIALE 2019 MOB'!D312</f>
        <v>1403187</v>
      </c>
      <c r="E312" s="274"/>
      <c r="F312" s="291"/>
      <c r="G312" s="292"/>
      <c r="H312" s="292"/>
      <c r="J312" s="286"/>
      <c r="L312" s="292"/>
    </row>
    <row r="313" spans="1:12" s="275" customFormat="1" ht="25.5">
      <c r="A313" s="304"/>
      <c r="B313" s="300" t="s">
        <v>1298</v>
      </c>
      <c r="C313" s="301" t="s">
        <v>5685</v>
      </c>
      <c r="D313" s="337">
        <f>'CE MINISTERIALE 2019 MOB'!D313</f>
        <v>0</v>
      </c>
      <c r="E313" s="274"/>
      <c r="G313" s="292"/>
      <c r="H313" s="292"/>
      <c r="J313" s="286"/>
      <c r="L313" s="292"/>
    </row>
    <row r="314" spans="1:12" s="275" customFormat="1" ht="25.5">
      <c r="A314" s="304"/>
      <c r="B314" s="300" t="s">
        <v>1300</v>
      </c>
      <c r="C314" s="301" t="s">
        <v>5686</v>
      </c>
      <c r="D314" s="337">
        <f>'CE MINISTERIALE 2019 MOB'!D314</f>
        <v>553919</v>
      </c>
      <c r="E314" s="274"/>
      <c r="G314" s="292"/>
      <c r="H314" s="292"/>
      <c r="J314" s="286"/>
      <c r="L314" s="292"/>
    </row>
    <row r="315" spans="1:12" s="275" customFormat="1" ht="25.5">
      <c r="A315" s="304"/>
      <c r="B315" s="300" t="s">
        <v>1302</v>
      </c>
      <c r="C315" s="301" t="s">
        <v>5687</v>
      </c>
      <c r="D315" s="337">
        <f>'CE MINISTERIALE 2019 MOB'!D315</f>
        <v>0</v>
      </c>
      <c r="E315" s="274"/>
      <c r="G315" s="292"/>
      <c r="H315" s="292"/>
      <c r="J315" s="286"/>
      <c r="L315" s="292"/>
    </row>
    <row r="316" spans="1:12" s="275" customFormat="1" ht="25.5">
      <c r="A316" s="304"/>
      <c r="B316" s="300" t="s">
        <v>1303</v>
      </c>
      <c r="C316" s="301" t="s">
        <v>5688</v>
      </c>
      <c r="D316" s="337">
        <f>'CE MINISTERIALE 2019 MOB'!D316</f>
        <v>0</v>
      </c>
      <c r="E316" s="274"/>
      <c r="G316" s="292"/>
      <c r="H316" s="292"/>
      <c r="J316" s="286"/>
      <c r="L316" s="292"/>
    </row>
    <row r="317" spans="1:12" s="275" customFormat="1" ht="18.75">
      <c r="A317" s="304"/>
      <c r="B317" s="300" t="s">
        <v>1305</v>
      </c>
      <c r="C317" s="301" t="s">
        <v>5689</v>
      </c>
      <c r="D317" s="337">
        <f>'CE MINISTERIALE 2019 MOB'!D317</f>
        <v>560000</v>
      </c>
      <c r="E317" s="274"/>
      <c r="G317" s="292"/>
      <c r="H317" s="292"/>
      <c r="J317" s="286"/>
      <c r="L317" s="292"/>
    </row>
    <row r="318" spans="1:12" s="275" customFormat="1" ht="25.5">
      <c r="A318" s="304"/>
      <c r="B318" s="300" t="s">
        <v>1307</v>
      </c>
      <c r="C318" s="301" t="s">
        <v>5690</v>
      </c>
      <c r="D318" s="337">
        <f>'CE MINISTERIALE 2019 MOB'!D318</f>
        <v>289268</v>
      </c>
      <c r="E318" s="274"/>
      <c r="G318" s="292"/>
      <c r="H318" s="292"/>
      <c r="J318" s="286"/>
      <c r="L318" s="292"/>
    </row>
    <row r="319" spans="1:12" s="275" customFormat="1" ht="25.5">
      <c r="A319" s="304"/>
      <c r="B319" s="297" t="s">
        <v>1309</v>
      </c>
      <c r="C319" s="298" t="s">
        <v>5691</v>
      </c>
      <c r="D319" s="289">
        <f>'CE MINISTERIALE 2019 MOB'!D319</f>
        <v>0</v>
      </c>
      <c r="E319" s="274"/>
      <c r="F319" s="291"/>
      <c r="G319" s="292"/>
      <c r="H319" s="292"/>
      <c r="J319" s="286"/>
      <c r="L319" s="292"/>
    </row>
    <row r="320" spans="1:12" s="275" customFormat="1" ht="38.25">
      <c r="A320" s="304" t="s">
        <v>304</v>
      </c>
      <c r="B320" s="300" t="s">
        <v>1311</v>
      </c>
      <c r="C320" s="301" t="s">
        <v>5692</v>
      </c>
      <c r="D320" s="337">
        <f>'CE MINISTERIALE 2019 MOB'!D320</f>
        <v>0</v>
      </c>
      <c r="E320" s="274"/>
      <c r="G320" s="292"/>
      <c r="H320" s="292"/>
      <c r="J320" s="286"/>
      <c r="L320" s="292"/>
    </row>
    <row r="321" spans="1:12" s="275" customFormat="1" ht="38.25">
      <c r="A321" s="304"/>
      <c r="B321" s="300" t="s">
        <v>1313</v>
      </c>
      <c r="C321" s="301" t="s">
        <v>5693</v>
      </c>
      <c r="D321" s="337">
        <f>'CE MINISTERIALE 2019 MOB'!D321</f>
        <v>0</v>
      </c>
      <c r="E321" s="274"/>
      <c r="G321" s="292"/>
      <c r="H321" s="292"/>
      <c r="J321" s="286"/>
      <c r="L321" s="292"/>
    </row>
    <row r="322" spans="1:12" s="275" customFormat="1" ht="38.25">
      <c r="A322" s="304" t="s">
        <v>1580</v>
      </c>
      <c r="B322" s="300" t="s">
        <v>1315</v>
      </c>
      <c r="C322" s="301" t="s">
        <v>5694</v>
      </c>
      <c r="D322" s="337">
        <f>'CE MINISTERIALE 2019 MOB'!D322</f>
        <v>0</v>
      </c>
      <c r="E322" s="274"/>
      <c r="G322" s="292"/>
      <c r="H322" s="292"/>
      <c r="J322" s="286"/>
      <c r="L322" s="292"/>
    </row>
    <row r="323" spans="1:12" s="275" customFormat="1" ht="25.5">
      <c r="A323" s="304"/>
      <c r="B323" s="293" t="s">
        <v>2074</v>
      </c>
      <c r="C323" s="294" t="s">
        <v>5695</v>
      </c>
      <c r="D323" s="289">
        <f>'CE MINISTERIALE 2019 MOB'!D323</f>
        <v>41032990.32</v>
      </c>
      <c r="E323" s="274"/>
      <c r="F323" s="291"/>
      <c r="G323" s="292"/>
      <c r="H323" s="292"/>
      <c r="J323" s="286"/>
      <c r="L323" s="292"/>
    </row>
    <row r="324" spans="1:12" s="275" customFormat="1" ht="38.25">
      <c r="A324" s="304" t="s">
        <v>304</v>
      </c>
      <c r="B324" s="297" t="s">
        <v>2076</v>
      </c>
      <c r="C324" s="298" t="s">
        <v>5696</v>
      </c>
      <c r="D324" s="337">
        <f>'CE MINISTERIALE 2019 MOB'!D324</f>
        <v>0</v>
      </c>
      <c r="E324" s="274"/>
      <c r="G324" s="292"/>
      <c r="H324" s="292"/>
      <c r="J324" s="286"/>
      <c r="L324" s="292"/>
    </row>
    <row r="325" spans="1:12" s="275" customFormat="1" ht="38.25">
      <c r="A325" s="304"/>
      <c r="B325" s="297" t="s">
        <v>2078</v>
      </c>
      <c r="C325" s="298" t="s">
        <v>5697</v>
      </c>
      <c r="D325" s="337">
        <f>'CE MINISTERIALE 2019 MOB'!D325</f>
        <v>0</v>
      </c>
      <c r="E325" s="274"/>
      <c r="G325" s="292"/>
      <c r="H325" s="292"/>
      <c r="J325" s="286"/>
      <c r="L325" s="292"/>
    </row>
    <row r="326" spans="1:12" s="275" customFormat="1" ht="38.25">
      <c r="A326" s="304" t="s">
        <v>1580</v>
      </c>
      <c r="B326" s="297" t="s">
        <v>182</v>
      </c>
      <c r="C326" s="298" t="s">
        <v>5698</v>
      </c>
      <c r="D326" s="337">
        <f>'CE MINISTERIALE 2019 MOB'!D326</f>
        <v>5174000</v>
      </c>
      <c r="E326" s="274"/>
      <c r="G326" s="292"/>
      <c r="H326" s="292"/>
      <c r="J326" s="286"/>
      <c r="L326" s="292"/>
    </row>
    <row r="327" spans="1:12" s="275" customFormat="1" ht="25.5">
      <c r="A327" s="304"/>
      <c r="B327" s="297" t="s">
        <v>184</v>
      </c>
      <c r="C327" s="298" t="s">
        <v>5699</v>
      </c>
      <c r="D327" s="337">
        <f>'CE MINISTERIALE 2019 MOB'!D327</f>
        <v>3345048</v>
      </c>
      <c r="E327" s="274"/>
      <c r="G327" s="292"/>
      <c r="H327" s="292"/>
      <c r="J327" s="286"/>
      <c r="L327" s="292"/>
    </row>
    <row r="328" spans="1:12" s="299" customFormat="1" ht="25.5">
      <c r="A328" s="307"/>
      <c r="B328" s="297" t="s">
        <v>186</v>
      </c>
      <c r="C328" s="298" t="s">
        <v>5700</v>
      </c>
      <c r="D328" s="337">
        <f>'CE MINISTERIALE 2019 MOB'!D328</f>
        <v>6613942.3200000003</v>
      </c>
      <c r="E328" s="274"/>
      <c r="F328" s="275"/>
      <c r="G328" s="292"/>
      <c r="H328" s="292"/>
      <c r="J328" s="286"/>
      <c r="L328" s="292"/>
    </row>
    <row r="329" spans="1:12" s="299" customFormat="1" ht="25.5">
      <c r="A329" s="307" t="s">
        <v>304</v>
      </c>
      <c r="B329" s="297" t="s">
        <v>4727</v>
      </c>
      <c r="C329" s="298" t="s">
        <v>5701</v>
      </c>
      <c r="D329" s="337">
        <f>'CE MINISTERIALE 2019 MOB'!D329</f>
        <v>0</v>
      </c>
      <c r="E329" s="274"/>
      <c r="F329" s="275"/>
      <c r="G329" s="292"/>
      <c r="H329" s="292"/>
      <c r="J329" s="286"/>
      <c r="L329" s="292"/>
    </row>
    <row r="330" spans="1:12" s="299" customFormat="1" ht="25.5">
      <c r="A330" s="307" t="s">
        <v>1580</v>
      </c>
      <c r="B330" s="297" t="s">
        <v>4729</v>
      </c>
      <c r="C330" s="298" t="s">
        <v>5702</v>
      </c>
      <c r="D330" s="337">
        <f>'CE MINISTERIALE 2019 MOB'!D330</f>
        <v>25900000</v>
      </c>
      <c r="E330" s="274"/>
      <c r="F330" s="275"/>
      <c r="G330" s="292"/>
      <c r="H330" s="292"/>
      <c r="J330" s="286"/>
      <c r="L330" s="292"/>
    </row>
    <row r="331" spans="1:12" s="299" customFormat="1" ht="25.5">
      <c r="A331" s="374" t="s">
        <v>1575</v>
      </c>
      <c r="B331" s="293" t="s">
        <v>860</v>
      </c>
      <c r="C331" s="294" t="s">
        <v>5703</v>
      </c>
      <c r="D331" s="337">
        <f>'CE MINISTERIALE 2019 MOB'!D331</f>
        <v>0</v>
      </c>
      <c r="E331" s="274"/>
      <c r="F331" s="275"/>
      <c r="G331" s="292"/>
      <c r="H331" s="292"/>
      <c r="J331" s="286"/>
      <c r="L331" s="292"/>
    </row>
    <row r="332" spans="1:12" s="299" customFormat="1" ht="24.95" customHeight="1">
      <c r="A332" s="307"/>
      <c r="B332" s="293" t="s">
        <v>861</v>
      </c>
      <c r="C332" s="294" t="s">
        <v>5704</v>
      </c>
      <c r="D332" s="289">
        <f>'CE MINISTERIALE 2019 MOB'!D332</f>
        <v>110073535.52</v>
      </c>
      <c r="E332" s="274"/>
      <c r="F332" s="275"/>
      <c r="G332" s="292"/>
      <c r="H332" s="292"/>
      <c r="J332" s="286"/>
      <c r="L332" s="292"/>
    </row>
    <row r="333" spans="1:12" s="299" customFormat="1" ht="24.95" customHeight="1">
      <c r="A333" s="307"/>
      <c r="B333" s="293" t="s">
        <v>863</v>
      </c>
      <c r="C333" s="294" t="s">
        <v>5705</v>
      </c>
      <c r="D333" s="289">
        <f>'CE MINISTERIALE 2019 MOB'!D333</f>
        <v>101846549.52</v>
      </c>
      <c r="E333" s="274"/>
      <c r="F333" s="291"/>
      <c r="G333" s="292"/>
      <c r="H333" s="292"/>
      <c r="J333" s="286"/>
      <c r="L333" s="292"/>
    </row>
    <row r="334" spans="1:12" s="299" customFormat="1" ht="24.95" customHeight="1">
      <c r="A334" s="307"/>
      <c r="B334" s="297" t="s">
        <v>865</v>
      </c>
      <c r="C334" s="298" t="s">
        <v>3854</v>
      </c>
      <c r="D334" s="337">
        <f>'CE MINISTERIALE 2019 MOB'!D334</f>
        <v>10400000</v>
      </c>
      <c r="E334" s="274"/>
      <c r="F334" s="275"/>
      <c r="G334" s="292"/>
      <c r="H334" s="292"/>
      <c r="J334" s="286"/>
      <c r="L334" s="292"/>
    </row>
    <row r="335" spans="1:12" s="299" customFormat="1" ht="24.95" customHeight="1">
      <c r="A335" s="307"/>
      <c r="B335" s="297" t="s">
        <v>867</v>
      </c>
      <c r="C335" s="298" t="s">
        <v>3855</v>
      </c>
      <c r="D335" s="337">
        <f>'CE MINISTERIALE 2019 MOB'!D335</f>
        <v>19500000</v>
      </c>
      <c r="E335" s="274"/>
      <c r="F335" s="275"/>
      <c r="G335" s="292"/>
      <c r="H335" s="292"/>
      <c r="J335" s="286"/>
      <c r="L335" s="292"/>
    </row>
    <row r="336" spans="1:12" s="299" customFormat="1" ht="24.95" customHeight="1">
      <c r="A336" s="307"/>
      <c r="B336" s="297" t="s">
        <v>869</v>
      </c>
      <c r="C336" s="298" t="s">
        <v>870</v>
      </c>
      <c r="D336" s="289">
        <f>'CE MINISTERIALE 2019 MOB'!D336</f>
        <v>1617004</v>
      </c>
      <c r="E336" s="274"/>
      <c r="F336" s="291"/>
      <c r="G336" s="292"/>
      <c r="H336" s="292"/>
      <c r="J336" s="286"/>
      <c r="L336" s="292"/>
    </row>
    <row r="337" spans="1:12" s="308" customFormat="1" ht="24.95" customHeight="1">
      <c r="A337" s="307"/>
      <c r="B337" s="297" t="s">
        <v>4732</v>
      </c>
      <c r="C337" s="298" t="s">
        <v>5706</v>
      </c>
      <c r="D337" s="337">
        <f>'CE MINISTERIALE 2019 MOB'!D337</f>
        <v>1617004</v>
      </c>
      <c r="E337" s="274"/>
      <c r="F337" s="274"/>
      <c r="G337" s="292"/>
      <c r="H337" s="292"/>
      <c r="J337" s="286"/>
      <c r="L337" s="292"/>
    </row>
    <row r="338" spans="1:12" s="308" customFormat="1" ht="24.95" customHeight="1">
      <c r="A338" s="307"/>
      <c r="B338" s="297" t="s">
        <v>4734</v>
      </c>
      <c r="C338" s="298" t="s">
        <v>5707</v>
      </c>
      <c r="D338" s="337">
        <f>'CE MINISTERIALE 2019 MOB'!D338</f>
        <v>0</v>
      </c>
      <c r="E338" s="274"/>
      <c r="F338" s="274"/>
      <c r="G338" s="292"/>
      <c r="H338" s="292"/>
      <c r="J338" s="286"/>
      <c r="L338" s="292"/>
    </row>
    <row r="339" spans="1:12" s="299" customFormat="1" ht="24.95" customHeight="1">
      <c r="A339" s="307"/>
      <c r="B339" s="297" t="s">
        <v>871</v>
      </c>
      <c r="C339" s="298" t="s">
        <v>3856</v>
      </c>
      <c r="D339" s="337">
        <f>'CE MINISTERIALE 2019 MOB'!D339</f>
        <v>11929500</v>
      </c>
      <c r="E339" s="274"/>
      <c r="F339" s="275"/>
      <c r="G339" s="292"/>
      <c r="H339" s="292"/>
      <c r="J339" s="286"/>
      <c r="L339" s="292"/>
    </row>
    <row r="340" spans="1:12" s="299" customFormat="1" ht="24.95" customHeight="1">
      <c r="A340" s="307"/>
      <c r="B340" s="297" t="s">
        <v>873</v>
      </c>
      <c r="C340" s="298" t="s">
        <v>3857</v>
      </c>
      <c r="D340" s="337">
        <f>'CE MINISTERIALE 2019 MOB'!D340</f>
        <v>4645179</v>
      </c>
      <c r="E340" s="274"/>
      <c r="F340" s="275"/>
      <c r="G340" s="292"/>
      <c r="H340" s="292"/>
      <c r="J340" s="286"/>
      <c r="L340" s="292"/>
    </row>
    <row r="341" spans="1:12" s="299" customFormat="1" ht="24.95" customHeight="1">
      <c r="A341" s="307"/>
      <c r="B341" s="297" t="s">
        <v>875</v>
      </c>
      <c r="C341" s="298" t="s">
        <v>5708</v>
      </c>
      <c r="D341" s="337">
        <f>'CE MINISTERIALE 2019 MOB'!D341</f>
        <v>1860368</v>
      </c>
      <c r="E341" s="274"/>
      <c r="F341" s="275"/>
      <c r="G341" s="292"/>
      <c r="H341" s="292"/>
      <c r="J341" s="286"/>
      <c r="L341" s="292"/>
    </row>
    <row r="342" spans="1:12" s="299" customFormat="1" ht="24.95" customHeight="1">
      <c r="A342" s="307"/>
      <c r="B342" s="297" t="s">
        <v>877</v>
      </c>
      <c r="C342" s="298" t="s">
        <v>3858</v>
      </c>
      <c r="D342" s="337">
        <f>'CE MINISTERIALE 2019 MOB'!D342</f>
        <v>4062000</v>
      </c>
      <c r="E342" s="274"/>
      <c r="F342" s="275"/>
      <c r="G342" s="292"/>
      <c r="H342" s="292"/>
      <c r="J342" s="286"/>
      <c r="L342" s="292"/>
    </row>
    <row r="343" spans="1:12" s="299" customFormat="1" ht="24.95" customHeight="1">
      <c r="A343" s="307"/>
      <c r="B343" s="297" t="s">
        <v>879</v>
      </c>
      <c r="C343" s="298" t="s">
        <v>3859</v>
      </c>
      <c r="D343" s="337">
        <f>'CE MINISTERIALE 2019 MOB'!D343</f>
        <v>2000000</v>
      </c>
      <c r="E343" s="274"/>
      <c r="F343" s="275"/>
      <c r="G343" s="292"/>
      <c r="H343" s="292"/>
      <c r="J343" s="286"/>
      <c r="L343" s="292"/>
    </row>
    <row r="344" spans="1:12" s="299" customFormat="1" ht="24.95" customHeight="1">
      <c r="A344" s="307"/>
      <c r="B344" s="297" t="s">
        <v>881</v>
      </c>
      <c r="C344" s="298" t="s">
        <v>3860</v>
      </c>
      <c r="D344" s="337">
        <f>'CE MINISTERIALE 2019 MOB'!D344</f>
        <v>4841687</v>
      </c>
      <c r="E344" s="274"/>
      <c r="F344" s="275"/>
      <c r="G344" s="292"/>
      <c r="H344" s="292"/>
      <c r="J344" s="286"/>
      <c r="L344" s="292"/>
    </row>
    <row r="345" spans="1:12" s="299" customFormat="1" ht="24.95" customHeight="1">
      <c r="A345" s="307"/>
      <c r="B345" s="297" t="s">
        <v>883</v>
      </c>
      <c r="C345" s="298" t="s">
        <v>3861</v>
      </c>
      <c r="D345" s="337">
        <f>'CE MINISTERIALE 2019 MOB'!D345</f>
        <v>2184000</v>
      </c>
      <c r="E345" s="274"/>
      <c r="F345" s="275"/>
      <c r="G345" s="292"/>
      <c r="H345" s="292"/>
      <c r="J345" s="286"/>
      <c r="L345" s="292"/>
    </row>
    <row r="346" spans="1:12" s="299" customFormat="1" ht="24.95" customHeight="1">
      <c r="A346" s="307"/>
      <c r="B346" s="297" t="s">
        <v>885</v>
      </c>
      <c r="C346" s="298" t="s">
        <v>3862</v>
      </c>
      <c r="D346" s="289">
        <f>'CE MINISTERIALE 2019 MOB'!D346</f>
        <v>9331330.3000000007</v>
      </c>
      <c r="E346" s="274"/>
      <c r="F346" s="291"/>
      <c r="G346" s="292"/>
      <c r="H346" s="292"/>
      <c r="J346" s="286"/>
      <c r="L346" s="292"/>
    </row>
    <row r="347" spans="1:12" s="299" customFormat="1" ht="24.95" customHeight="1">
      <c r="A347" s="307"/>
      <c r="B347" s="300" t="s">
        <v>887</v>
      </c>
      <c r="C347" s="301" t="s">
        <v>3863</v>
      </c>
      <c r="D347" s="337">
        <f>'CE MINISTERIALE 2019 MOB'!D347</f>
        <v>9264211.0500000007</v>
      </c>
      <c r="E347" s="274"/>
      <c r="F347" s="275"/>
      <c r="G347" s="314"/>
      <c r="H347" s="314"/>
      <c r="J347" s="286"/>
      <c r="L347" s="292"/>
    </row>
    <row r="348" spans="1:12" s="299" customFormat="1" ht="25.5">
      <c r="A348" s="307"/>
      <c r="B348" s="300" t="s">
        <v>889</v>
      </c>
      <c r="C348" s="301" t="s">
        <v>3864</v>
      </c>
      <c r="D348" s="337">
        <f>'CE MINISTERIALE 2019 MOB'!D348</f>
        <v>67119.25</v>
      </c>
      <c r="E348" s="274"/>
      <c r="F348" s="275"/>
      <c r="G348" s="292"/>
      <c r="H348" s="292"/>
      <c r="J348" s="286"/>
      <c r="L348" s="292"/>
    </row>
    <row r="349" spans="1:12" s="299" customFormat="1" ht="24.95" customHeight="1">
      <c r="A349" s="307"/>
      <c r="B349" s="297" t="s">
        <v>891</v>
      </c>
      <c r="C349" s="298" t="s">
        <v>5709</v>
      </c>
      <c r="D349" s="289">
        <f>'CE MINISTERIALE 2019 MOB'!D349</f>
        <v>29475481.219999999</v>
      </c>
      <c r="E349" s="274"/>
      <c r="F349" s="291"/>
      <c r="G349" s="292"/>
      <c r="H349" s="292"/>
      <c r="J349" s="286"/>
      <c r="L349" s="292"/>
    </row>
    <row r="350" spans="1:12" s="299" customFormat="1" ht="38.25">
      <c r="A350" s="307" t="s">
        <v>304</v>
      </c>
      <c r="B350" s="300" t="s">
        <v>893</v>
      </c>
      <c r="C350" s="301" t="s">
        <v>5710</v>
      </c>
      <c r="D350" s="337">
        <f>'CE MINISTERIALE 2019 MOB'!D350</f>
        <v>0</v>
      </c>
      <c r="E350" s="274"/>
      <c r="F350" s="275"/>
      <c r="G350" s="292"/>
      <c r="H350" s="292"/>
      <c r="J350" s="286"/>
      <c r="L350" s="292"/>
    </row>
    <row r="351" spans="1:12" s="299" customFormat="1" ht="25.5">
      <c r="A351" s="307"/>
      <c r="B351" s="300" t="s">
        <v>895</v>
      </c>
      <c r="C351" s="301" t="s">
        <v>5711</v>
      </c>
      <c r="D351" s="337">
        <f>'CE MINISTERIALE 2019 MOB'!D351</f>
        <v>183000</v>
      </c>
      <c r="E351" s="274"/>
      <c r="F351" s="275"/>
      <c r="G351" s="292"/>
      <c r="H351" s="292"/>
      <c r="J351" s="286"/>
      <c r="L351" s="292"/>
    </row>
    <row r="352" spans="1:12" s="299" customFormat="1" ht="25.5">
      <c r="A352" s="307"/>
      <c r="B352" s="300" t="s">
        <v>897</v>
      </c>
      <c r="C352" s="301" t="s">
        <v>5712</v>
      </c>
      <c r="D352" s="337">
        <f>'CE MINISTERIALE 2019 MOB'!D352</f>
        <v>29292481.219999999</v>
      </c>
      <c r="E352" s="274"/>
      <c r="F352" s="275"/>
      <c r="G352" s="292"/>
      <c r="H352" s="292"/>
      <c r="J352" s="286"/>
      <c r="L352" s="292"/>
    </row>
    <row r="353" spans="1:12" s="299" customFormat="1" ht="25.5">
      <c r="A353" s="307"/>
      <c r="B353" s="293" t="s">
        <v>899</v>
      </c>
      <c r="C353" s="294" t="s">
        <v>5713</v>
      </c>
      <c r="D353" s="289">
        <f>'CE MINISTERIALE 2019 MOB'!D353</f>
        <v>40370</v>
      </c>
      <c r="E353" s="274"/>
      <c r="F353" s="291"/>
      <c r="G353" s="292"/>
      <c r="H353" s="292"/>
      <c r="J353" s="286"/>
      <c r="L353" s="292"/>
    </row>
    <row r="354" spans="1:12" s="299" customFormat="1" ht="25.5">
      <c r="A354" s="307" t="s">
        <v>304</v>
      </c>
      <c r="B354" s="297" t="s">
        <v>901</v>
      </c>
      <c r="C354" s="298" t="s">
        <v>5714</v>
      </c>
      <c r="D354" s="337">
        <f>'CE MINISTERIALE 2019 MOB'!D354</f>
        <v>0</v>
      </c>
      <c r="E354" s="274"/>
      <c r="F354" s="275"/>
      <c r="G354" s="292"/>
      <c r="H354" s="292"/>
      <c r="J354" s="286"/>
      <c r="L354" s="292"/>
    </row>
    <row r="355" spans="1:12" s="299" customFormat="1" ht="25.5">
      <c r="A355" s="307"/>
      <c r="B355" s="297" t="s">
        <v>903</v>
      </c>
      <c r="C355" s="298" t="s">
        <v>5715</v>
      </c>
      <c r="D355" s="337">
        <f>'CE MINISTERIALE 2019 MOB'!D355</f>
        <v>0</v>
      </c>
      <c r="E355" s="274"/>
      <c r="F355" s="275"/>
      <c r="G355" s="292"/>
      <c r="H355" s="292"/>
      <c r="J355" s="286"/>
      <c r="L355" s="292"/>
    </row>
    <row r="356" spans="1:12" s="299" customFormat="1" ht="38.25">
      <c r="A356" s="307"/>
      <c r="B356" s="297" t="s">
        <v>905</v>
      </c>
      <c r="C356" s="298" t="s">
        <v>5716</v>
      </c>
      <c r="D356" s="289">
        <f>'CE MINISTERIALE 2019 MOB'!D356</f>
        <v>40370</v>
      </c>
      <c r="E356" s="274"/>
      <c r="F356" s="291"/>
      <c r="G356" s="292"/>
      <c r="H356" s="292"/>
      <c r="J356" s="286"/>
      <c r="L356" s="292"/>
    </row>
    <row r="357" spans="1:12" s="299" customFormat="1" ht="25.5">
      <c r="A357" s="307"/>
      <c r="B357" s="300" t="s">
        <v>907</v>
      </c>
      <c r="C357" s="301" t="s">
        <v>5717</v>
      </c>
      <c r="D357" s="337">
        <f>'CE MINISTERIALE 2019 MOB'!D357</f>
        <v>40370</v>
      </c>
      <c r="E357" s="274"/>
      <c r="F357" s="275"/>
      <c r="G357" s="292"/>
      <c r="H357" s="292"/>
      <c r="J357" s="286"/>
      <c r="L357" s="292"/>
    </row>
    <row r="358" spans="1:12" s="299" customFormat="1" ht="25.5">
      <c r="A358" s="307"/>
      <c r="B358" s="300" t="s">
        <v>909</v>
      </c>
      <c r="C358" s="301" t="s">
        <v>5718</v>
      </c>
      <c r="D358" s="337">
        <f>'CE MINISTERIALE 2019 MOB'!D358</f>
        <v>0</v>
      </c>
      <c r="E358" s="274"/>
      <c r="F358" s="275"/>
      <c r="G358" s="292"/>
      <c r="H358" s="292"/>
      <c r="J358" s="286"/>
      <c r="L358" s="292"/>
    </row>
    <row r="359" spans="1:12" s="299" customFormat="1" ht="25.5">
      <c r="A359" s="307"/>
      <c r="B359" s="300" t="s">
        <v>911</v>
      </c>
      <c r="C359" s="301" t="s">
        <v>5719</v>
      </c>
      <c r="D359" s="337">
        <f>'CE MINISTERIALE 2019 MOB'!D359</f>
        <v>0</v>
      </c>
      <c r="E359" s="274"/>
      <c r="F359" s="275"/>
      <c r="G359" s="292"/>
      <c r="H359" s="292"/>
      <c r="J359" s="286"/>
      <c r="L359" s="292"/>
    </row>
    <row r="360" spans="1:12" s="299" customFormat="1" ht="18.75">
      <c r="A360" s="307"/>
      <c r="B360" s="300" t="s">
        <v>913</v>
      </c>
      <c r="C360" s="301" t="s">
        <v>5720</v>
      </c>
      <c r="D360" s="337">
        <f>'CE MINISTERIALE 2019 MOB'!D360</f>
        <v>0</v>
      </c>
      <c r="E360" s="274"/>
      <c r="F360" s="275"/>
      <c r="G360" s="292"/>
      <c r="H360" s="292"/>
      <c r="J360" s="286"/>
      <c r="L360" s="292"/>
    </row>
    <row r="361" spans="1:12" s="299" customFormat="1" ht="25.5">
      <c r="A361" s="307"/>
      <c r="B361" s="300" t="s">
        <v>915</v>
      </c>
      <c r="C361" s="301" t="s">
        <v>5721</v>
      </c>
      <c r="D361" s="337">
        <f>'CE MINISTERIALE 2019 MOB'!D361</f>
        <v>0</v>
      </c>
      <c r="E361" s="274"/>
      <c r="F361" s="275"/>
      <c r="G361" s="292"/>
      <c r="H361" s="292"/>
      <c r="J361" s="286"/>
      <c r="L361" s="292"/>
    </row>
    <row r="362" spans="1:12" s="308" customFormat="1" ht="63.75">
      <c r="A362" s="307"/>
      <c r="B362" s="300" t="s">
        <v>4736</v>
      </c>
      <c r="C362" s="301" t="s">
        <v>5722</v>
      </c>
      <c r="D362" s="337">
        <f>'CE MINISTERIALE 2019 MOB'!D362</f>
        <v>0</v>
      </c>
      <c r="E362" s="274"/>
      <c r="F362" s="274"/>
      <c r="G362" s="292"/>
      <c r="H362" s="292"/>
      <c r="J362" s="286"/>
      <c r="L362" s="292"/>
    </row>
    <row r="363" spans="1:12" s="299" customFormat="1" ht="25.5">
      <c r="A363" s="307"/>
      <c r="B363" s="297" t="s">
        <v>917</v>
      </c>
      <c r="C363" s="298" t="s">
        <v>5723</v>
      </c>
      <c r="D363" s="289">
        <f>'CE MINISTERIALE 2019 MOB'!D363</f>
        <v>0</v>
      </c>
      <c r="E363" s="274"/>
      <c r="F363" s="291"/>
      <c r="G363" s="292"/>
      <c r="H363" s="292"/>
      <c r="J363" s="286"/>
      <c r="L363" s="292"/>
    </row>
    <row r="364" spans="1:12" s="299" customFormat="1" ht="38.25">
      <c r="A364" s="307" t="s">
        <v>304</v>
      </c>
      <c r="B364" s="300" t="s">
        <v>22</v>
      </c>
      <c r="C364" s="301" t="s">
        <v>5724</v>
      </c>
      <c r="D364" s="337">
        <f>'CE MINISTERIALE 2019 MOB'!D364</f>
        <v>0</v>
      </c>
      <c r="E364" s="274"/>
      <c r="F364" s="275"/>
      <c r="G364" s="292"/>
      <c r="H364" s="292"/>
      <c r="J364" s="286"/>
      <c r="L364" s="292"/>
    </row>
    <row r="365" spans="1:12" s="299" customFormat="1" ht="38.25">
      <c r="A365" s="307"/>
      <c r="B365" s="300" t="s">
        <v>24</v>
      </c>
      <c r="C365" s="301" t="s">
        <v>5725</v>
      </c>
      <c r="D365" s="337">
        <f>'CE MINISTERIALE 2019 MOB'!D365</f>
        <v>0</v>
      </c>
      <c r="E365" s="274"/>
      <c r="F365" s="275"/>
      <c r="G365" s="292"/>
      <c r="H365" s="292"/>
      <c r="J365" s="286"/>
      <c r="L365" s="292"/>
    </row>
    <row r="366" spans="1:12" s="299" customFormat="1" ht="38.25">
      <c r="A366" s="307" t="s">
        <v>1580</v>
      </c>
      <c r="B366" s="300" t="s">
        <v>26</v>
      </c>
      <c r="C366" s="301" t="s">
        <v>5726</v>
      </c>
      <c r="D366" s="337">
        <f>'CE MINISTERIALE 2019 MOB'!D366</f>
        <v>0</v>
      </c>
      <c r="E366" s="274"/>
      <c r="F366" s="275"/>
      <c r="G366" s="292"/>
      <c r="H366" s="292"/>
      <c r="J366" s="286"/>
      <c r="L366" s="292"/>
    </row>
    <row r="367" spans="1:12" s="299" customFormat="1" ht="18.75">
      <c r="A367" s="307"/>
      <c r="B367" s="293" t="s">
        <v>28</v>
      </c>
      <c r="C367" s="294" t="s">
        <v>5727</v>
      </c>
      <c r="D367" s="289">
        <f>'CE MINISTERIALE 2019 MOB'!D367</f>
        <v>8186616</v>
      </c>
      <c r="E367" s="274"/>
      <c r="F367" s="291"/>
      <c r="G367" s="292"/>
      <c r="H367" s="292"/>
      <c r="J367" s="286"/>
      <c r="L367" s="292"/>
    </row>
    <row r="368" spans="1:12" s="299" customFormat="1" ht="25.5">
      <c r="A368" s="307"/>
      <c r="B368" s="297" t="s">
        <v>30</v>
      </c>
      <c r="C368" s="298" t="s">
        <v>3865</v>
      </c>
      <c r="D368" s="337">
        <f>'CE MINISTERIALE 2019 MOB'!D368</f>
        <v>734466</v>
      </c>
      <c r="E368" s="274"/>
      <c r="F368" s="275"/>
      <c r="G368" s="292"/>
      <c r="H368" s="292"/>
      <c r="J368" s="286"/>
      <c r="L368" s="292"/>
    </row>
    <row r="369" spans="1:12" s="299" customFormat="1" ht="25.5">
      <c r="A369" s="307"/>
      <c r="B369" s="297" t="s">
        <v>32</v>
      </c>
      <c r="C369" s="298" t="s">
        <v>3866</v>
      </c>
      <c r="D369" s="337">
        <f>'CE MINISTERIALE 2019 MOB'!D369</f>
        <v>7452150</v>
      </c>
      <c r="E369" s="274"/>
      <c r="F369" s="275"/>
      <c r="G369" s="292"/>
      <c r="H369" s="292"/>
      <c r="J369" s="286"/>
      <c r="L369" s="292"/>
    </row>
    <row r="370" spans="1:12" s="299" customFormat="1" ht="25.5">
      <c r="A370" s="307"/>
      <c r="B370" s="287" t="s">
        <v>34</v>
      </c>
      <c r="C370" s="288" t="s">
        <v>5728</v>
      </c>
      <c r="D370" s="289">
        <f>'CE MINISTERIALE 2019 MOB'!D370</f>
        <v>50873156</v>
      </c>
      <c r="E370" s="274"/>
      <c r="F370" s="291"/>
      <c r="G370" s="292"/>
      <c r="H370" s="292"/>
      <c r="J370" s="286"/>
      <c r="L370" s="292"/>
    </row>
    <row r="371" spans="1:12" s="299" customFormat="1" ht="25.5">
      <c r="A371" s="307"/>
      <c r="B371" s="293" t="s">
        <v>36</v>
      </c>
      <c r="C371" s="294" t="s">
        <v>3867</v>
      </c>
      <c r="D371" s="337">
        <f>'CE MINISTERIALE 2019 MOB'!D371</f>
        <v>13024296</v>
      </c>
      <c r="E371" s="274"/>
      <c r="F371" s="275"/>
      <c r="G371" s="292"/>
      <c r="H371" s="292"/>
      <c r="J371" s="286"/>
      <c r="L371" s="292"/>
    </row>
    <row r="372" spans="1:12" s="299" customFormat="1" ht="25.5">
      <c r="A372" s="307"/>
      <c r="B372" s="293" t="s">
        <v>38</v>
      </c>
      <c r="C372" s="294" t="s">
        <v>3868</v>
      </c>
      <c r="D372" s="337">
        <f>'CE MINISTERIALE 2019 MOB'!D372</f>
        <v>30000</v>
      </c>
      <c r="E372" s="274"/>
      <c r="F372" s="275"/>
      <c r="G372" s="292"/>
      <c r="H372" s="292"/>
      <c r="J372" s="286"/>
      <c r="L372" s="292"/>
    </row>
    <row r="373" spans="1:12" s="299" customFormat="1" ht="25.5">
      <c r="A373" s="307"/>
      <c r="B373" s="293" t="s">
        <v>40</v>
      </c>
      <c r="C373" s="294" t="s">
        <v>5729</v>
      </c>
      <c r="D373" s="337">
        <f>'CE MINISTERIALE 2019 MOB'!D373</f>
        <v>13478800</v>
      </c>
      <c r="E373" s="274"/>
      <c r="F373" s="275"/>
      <c r="G373" s="292"/>
      <c r="H373" s="292"/>
      <c r="J373" s="286"/>
      <c r="L373" s="292"/>
    </row>
    <row r="374" spans="1:12" s="299" customFormat="1" ht="25.5">
      <c r="A374" s="307"/>
      <c r="B374" s="293" t="s">
        <v>531</v>
      </c>
      <c r="C374" s="294" t="s">
        <v>3869</v>
      </c>
      <c r="D374" s="337">
        <f>'CE MINISTERIALE 2019 MOB'!D374</f>
        <v>0</v>
      </c>
      <c r="E374" s="274"/>
      <c r="F374" s="275"/>
      <c r="G374" s="292"/>
      <c r="H374" s="292"/>
      <c r="J374" s="286"/>
      <c r="L374" s="292"/>
    </row>
    <row r="375" spans="1:12" s="299" customFormat="1" ht="25.5">
      <c r="A375" s="307"/>
      <c r="B375" s="293" t="s">
        <v>533</v>
      </c>
      <c r="C375" s="294" t="s">
        <v>3870</v>
      </c>
      <c r="D375" s="337">
        <f>'CE MINISTERIALE 2019 MOB'!D375</f>
        <v>500000</v>
      </c>
      <c r="E375" s="274"/>
      <c r="F375" s="275"/>
      <c r="G375" s="292"/>
      <c r="H375" s="292"/>
      <c r="J375" s="286"/>
      <c r="L375" s="292"/>
    </row>
    <row r="376" spans="1:12" s="299" customFormat="1" ht="25.5">
      <c r="A376" s="307"/>
      <c r="B376" s="293" t="s">
        <v>535</v>
      </c>
      <c r="C376" s="294" t="s">
        <v>3871</v>
      </c>
      <c r="D376" s="337">
        <f>'CE MINISTERIALE 2019 MOB'!D376</f>
        <v>23840060</v>
      </c>
      <c r="E376" s="274"/>
      <c r="F376" s="275"/>
      <c r="G376" s="292"/>
      <c r="H376" s="292"/>
      <c r="J376" s="286"/>
      <c r="L376" s="292"/>
    </row>
    <row r="377" spans="1:12" s="299" customFormat="1" ht="25.5">
      <c r="A377" s="377" t="s">
        <v>304</v>
      </c>
      <c r="B377" s="293" t="s">
        <v>537</v>
      </c>
      <c r="C377" s="294" t="s">
        <v>3872</v>
      </c>
      <c r="D377" s="337">
        <f>'CE MINISTERIALE 2019 MOB'!D377</f>
        <v>0</v>
      </c>
      <c r="E377" s="274"/>
      <c r="F377" s="275"/>
      <c r="G377" s="292"/>
      <c r="H377" s="292"/>
      <c r="J377" s="286"/>
      <c r="L377" s="292"/>
    </row>
    <row r="378" spans="1:12" s="299" customFormat="1" ht="24.95" customHeight="1">
      <c r="A378" s="307"/>
      <c r="B378" s="287" t="s">
        <v>539</v>
      </c>
      <c r="C378" s="288" t="s">
        <v>5730</v>
      </c>
      <c r="D378" s="289">
        <f>'CE MINISTERIALE 2019 MOB'!D378</f>
        <v>30920140</v>
      </c>
      <c r="E378" s="274"/>
      <c r="F378" s="291"/>
      <c r="G378" s="292"/>
      <c r="H378" s="292"/>
      <c r="J378" s="286"/>
      <c r="L378" s="292"/>
    </row>
    <row r="379" spans="1:12" s="299" customFormat="1" ht="24.95" customHeight="1">
      <c r="A379" s="307"/>
      <c r="B379" s="293" t="s">
        <v>541</v>
      </c>
      <c r="C379" s="294" t="s">
        <v>5731</v>
      </c>
      <c r="D379" s="337">
        <f>'CE MINISTERIALE 2019 MOB'!D379</f>
        <v>7956000</v>
      </c>
      <c r="E379" s="274"/>
      <c r="F379" s="275"/>
      <c r="G379" s="292"/>
      <c r="H379" s="292"/>
      <c r="J379" s="286"/>
      <c r="L379" s="292"/>
    </row>
    <row r="380" spans="1:12" s="299" customFormat="1" ht="24.95" customHeight="1">
      <c r="A380" s="307"/>
      <c r="B380" s="293" t="s">
        <v>543</v>
      </c>
      <c r="C380" s="294" t="s">
        <v>3873</v>
      </c>
      <c r="D380" s="289">
        <f>'CE MINISTERIALE 2019 MOB'!D380</f>
        <v>22364140</v>
      </c>
      <c r="E380" s="274"/>
      <c r="F380" s="291"/>
      <c r="G380" s="292"/>
      <c r="H380" s="292"/>
      <c r="J380" s="286"/>
      <c r="L380" s="292"/>
    </row>
    <row r="381" spans="1:12" s="299" customFormat="1" ht="24.95" customHeight="1">
      <c r="A381" s="307"/>
      <c r="B381" s="297" t="s">
        <v>545</v>
      </c>
      <c r="C381" s="298" t="s">
        <v>5732</v>
      </c>
      <c r="D381" s="337">
        <f>'CE MINISTERIALE 2019 MOB'!D381</f>
        <v>8500000</v>
      </c>
      <c r="E381" s="274"/>
      <c r="F381" s="275"/>
      <c r="G381" s="292"/>
      <c r="H381" s="292"/>
      <c r="J381" s="286"/>
      <c r="L381" s="292"/>
    </row>
    <row r="382" spans="1:12" s="299" customFormat="1" ht="24.95" customHeight="1">
      <c r="A382" s="307"/>
      <c r="B382" s="297" t="s">
        <v>547</v>
      </c>
      <c r="C382" s="298" t="s">
        <v>5733</v>
      </c>
      <c r="D382" s="337">
        <f>'CE MINISTERIALE 2019 MOB'!D382</f>
        <v>13864140</v>
      </c>
      <c r="E382" s="274"/>
      <c r="F382" s="275"/>
      <c r="G382" s="292"/>
      <c r="H382" s="292"/>
      <c r="J382" s="286"/>
      <c r="L382" s="292"/>
    </row>
    <row r="383" spans="1:12" s="299" customFormat="1" ht="24.95" customHeight="1">
      <c r="A383" s="307"/>
      <c r="B383" s="293" t="s">
        <v>549</v>
      </c>
      <c r="C383" s="294" t="s">
        <v>3874</v>
      </c>
      <c r="D383" s="289">
        <f>'CE MINISTERIALE 2019 MOB'!D383</f>
        <v>0</v>
      </c>
      <c r="E383" s="274"/>
      <c r="F383" s="291"/>
      <c r="G383" s="292"/>
      <c r="H383" s="292"/>
      <c r="J383" s="286"/>
      <c r="L383" s="292"/>
    </row>
    <row r="384" spans="1:12" s="299" customFormat="1" ht="24.95" customHeight="1">
      <c r="A384" s="307"/>
      <c r="B384" s="297" t="s">
        <v>551</v>
      </c>
      <c r="C384" s="298" t="s">
        <v>5734</v>
      </c>
      <c r="D384" s="337">
        <f>'CE MINISTERIALE 2019 MOB'!D384</f>
        <v>0</v>
      </c>
      <c r="E384" s="274"/>
      <c r="F384" s="275"/>
      <c r="G384" s="292"/>
      <c r="H384" s="292"/>
      <c r="J384" s="286"/>
      <c r="L384" s="292"/>
    </row>
    <row r="385" spans="1:12" s="299" customFormat="1" ht="24.95" customHeight="1">
      <c r="A385" s="307"/>
      <c r="B385" s="297" t="s">
        <v>553</v>
      </c>
      <c r="C385" s="298" t="s">
        <v>5735</v>
      </c>
      <c r="D385" s="337">
        <f>'CE MINISTERIALE 2019 MOB'!D385</f>
        <v>0</v>
      </c>
      <c r="E385" s="274"/>
      <c r="F385" s="275"/>
      <c r="G385" s="292"/>
      <c r="H385" s="292"/>
      <c r="J385" s="286"/>
      <c r="L385" s="292"/>
    </row>
    <row r="386" spans="1:12" s="275" customFormat="1" ht="24.95" customHeight="1">
      <c r="A386" s="304"/>
      <c r="B386" s="293" t="s">
        <v>4738</v>
      </c>
      <c r="C386" s="294" t="s">
        <v>5736</v>
      </c>
      <c r="D386" s="337">
        <f>'CE MINISTERIALE 2019 MOB'!D386</f>
        <v>600000</v>
      </c>
      <c r="E386" s="274"/>
      <c r="G386" s="292"/>
      <c r="H386" s="292"/>
      <c r="J386" s="286"/>
      <c r="L386" s="292"/>
    </row>
    <row r="387" spans="1:12" s="275" customFormat="1" ht="25.5">
      <c r="A387" s="378" t="s">
        <v>304</v>
      </c>
      <c r="B387" s="293" t="s">
        <v>555</v>
      </c>
      <c r="C387" s="294" t="s">
        <v>3875</v>
      </c>
      <c r="D387" s="337">
        <f>'CE MINISTERIALE 2019 MOB'!D387</f>
        <v>0</v>
      </c>
      <c r="E387" s="274"/>
      <c r="G387" s="292"/>
      <c r="H387" s="292"/>
      <c r="J387" s="286"/>
      <c r="L387" s="292"/>
    </row>
    <row r="388" spans="1:12" s="299" customFormat="1" ht="24.95" customHeight="1">
      <c r="A388" s="307"/>
      <c r="B388" s="315" t="s">
        <v>556</v>
      </c>
      <c r="C388" s="316" t="s">
        <v>5737</v>
      </c>
      <c r="D388" s="289">
        <f>'CE MINISTERIALE 2019 MOB'!D388</f>
        <v>893737440</v>
      </c>
      <c r="E388" s="274"/>
      <c r="F388" s="291"/>
      <c r="G388" s="292"/>
      <c r="H388" s="292"/>
      <c r="J388" s="286"/>
      <c r="L388" s="292"/>
    </row>
    <row r="389" spans="1:12" s="299" customFormat="1" ht="24.95" customHeight="1">
      <c r="A389" s="307"/>
      <c r="B389" s="287" t="s">
        <v>558</v>
      </c>
      <c r="C389" s="288" t="s">
        <v>5738</v>
      </c>
      <c r="D389" s="289">
        <f>'CE MINISTERIALE 2019 MOB'!D389</f>
        <v>699760739</v>
      </c>
      <c r="E389" s="274"/>
      <c r="F389" s="291"/>
      <c r="G389" s="292"/>
      <c r="H389" s="292"/>
      <c r="J389" s="286"/>
      <c r="L389" s="292"/>
    </row>
    <row r="390" spans="1:12" s="299" customFormat="1" ht="25.5">
      <c r="A390" s="307"/>
      <c r="B390" s="293" t="s">
        <v>560</v>
      </c>
      <c r="C390" s="294" t="s">
        <v>3876</v>
      </c>
      <c r="D390" s="289">
        <f>'CE MINISTERIALE 2019 MOB'!D390</f>
        <v>352735957</v>
      </c>
      <c r="E390" s="274"/>
      <c r="F390" s="291"/>
      <c r="G390" s="292"/>
      <c r="H390" s="292"/>
      <c r="J390" s="286"/>
      <c r="L390" s="292"/>
    </row>
    <row r="391" spans="1:12" s="299" customFormat="1" ht="18.75">
      <c r="A391" s="307"/>
      <c r="B391" s="297" t="s">
        <v>562</v>
      </c>
      <c r="C391" s="298" t="s">
        <v>3877</v>
      </c>
      <c r="D391" s="289">
        <f>'CE MINISTERIALE 2019 MOB'!D391</f>
        <v>304862135</v>
      </c>
      <c r="E391" s="274"/>
      <c r="F391" s="291"/>
      <c r="G391" s="292"/>
      <c r="H391" s="292"/>
      <c r="J391" s="286"/>
      <c r="L391" s="292"/>
    </row>
    <row r="392" spans="1:12" s="299" customFormat="1" ht="25.5">
      <c r="A392" s="307"/>
      <c r="B392" s="297" t="s">
        <v>564</v>
      </c>
      <c r="C392" s="298" t="s">
        <v>3878</v>
      </c>
      <c r="D392" s="337">
        <f>'CE MINISTERIALE 2019 MOB'!D392</f>
        <v>227061508</v>
      </c>
      <c r="E392" s="274"/>
      <c r="F392" s="275"/>
      <c r="G392" s="292"/>
      <c r="H392" s="292"/>
      <c r="J392" s="286"/>
      <c r="L392" s="292"/>
    </row>
    <row r="393" spans="1:12" s="299" customFormat="1" ht="25.5">
      <c r="A393" s="307"/>
      <c r="B393" s="297" t="s">
        <v>567</v>
      </c>
      <c r="C393" s="298" t="s">
        <v>3879</v>
      </c>
      <c r="D393" s="337">
        <f>'CE MINISTERIALE 2019 MOB'!D393</f>
        <v>77683196</v>
      </c>
      <c r="E393" s="274"/>
      <c r="F393" s="275"/>
      <c r="G393" s="292"/>
      <c r="H393" s="292"/>
      <c r="J393" s="286"/>
      <c r="L393" s="292"/>
    </row>
    <row r="394" spans="1:12" s="299" customFormat="1" ht="25.5">
      <c r="A394" s="307"/>
      <c r="B394" s="297" t="s">
        <v>569</v>
      </c>
      <c r="C394" s="298" t="s">
        <v>3880</v>
      </c>
      <c r="D394" s="337">
        <f>'CE MINISTERIALE 2019 MOB'!D394</f>
        <v>117431</v>
      </c>
      <c r="E394" s="274"/>
      <c r="F394" s="275"/>
      <c r="G394" s="292"/>
      <c r="H394" s="292"/>
      <c r="J394" s="286"/>
      <c r="L394" s="292"/>
    </row>
    <row r="395" spans="1:12" s="299" customFormat="1" ht="18.75">
      <c r="A395" s="307"/>
      <c r="B395" s="297" t="s">
        <v>571</v>
      </c>
      <c r="C395" s="298" t="s">
        <v>3881</v>
      </c>
      <c r="D395" s="289">
        <f>'CE MINISTERIALE 2019 MOB'!D395</f>
        <v>47873822</v>
      </c>
      <c r="E395" s="274"/>
      <c r="F395" s="291"/>
      <c r="G395" s="292"/>
      <c r="H395" s="292"/>
      <c r="J395" s="286"/>
      <c r="L395" s="292"/>
    </row>
    <row r="396" spans="1:12" s="299" customFormat="1" ht="25.5">
      <c r="A396" s="307"/>
      <c r="B396" s="297" t="s">
        <v>573</v>
      </c>
      <c r="C396" s="298" t="s">
        <v>3882</v>
      </c>
      <c r="D396" s="337">
        <f>'CE MINISTERIALE 2019 MOB'!D396</f>
        <v>43086521</v>
      </c>
      <c r="E396" s="274"/>
      <c r="F396" s="275"/>
      <c r="G396" s="292"/>
      <c r="H396" s="292"/>
      <c r="J396" s="286"/>
      <c r="L396" s="292"/>
    </row>
    <row r="397" spans="1:12" s="299" customFormat="1" ht="25.5">
      <c r="A397" s="307"/>
      <c r="B397" s="297" t="s">
        <v>575</v>
      </c>
      <c r="C397" s="298" t="s">
        <v>3883</v>
      </c>
      <c r="D397" s="337">
        <f>'CE MINISTERIALE 2019 MOB'!D397</f>
        <v>4787301</v>
      </c>
      <c r="E397" s="274"/>
      <c r="F397" s="275"/>
      <c r="G397" s="292"/>
      <c r="H397" s="292"/>
      <c r="J397" s="286"/>
      <c r="L397" s="292"/>
    </row>
    <row r="398" spans="1:12" s="299" customFormat="1" ht="25.5">
      <c r="A398" s="307"/>
      <c r="B398" s="297" t="s">
        <v>577</v>
      </c>
      <c r="C398" s="298" t="s">
        <v>3884</v>
      </c>
      <c r="D398" s="337">
        <f>'CE MINISTERIALE 2019 MOB'!D398</f>
        <v>0</v>
      </c>
      <c r="E398" s="274"/>
      <c r="F398" s="275"/>
      <c r="G398" s="292"/>
      <c r="H398" s="292"/>
      <c r="J398" s="286"/>
      <c r="L398" s="292"/>
    </row>
    <row r="399" spans="1:12" s="299" customFormat="1" ht="25.5">
      <c r="A399" s="307"/>
      <c r="B399" s="293" t="s">
        <v>579</v>
      </c>
      <c r="C399" s="294" t="s">
        <v>3885</v>
      </c>
      <c r="D399" s="289">
        <f>'CE MINISTERIALE 2019 MOB'!D399</f>
        <v>347024782</v>
      </c>
      <c r="E399" s="274"/>
      <c r="F399" s="291"/>
      <c r="G399" s="292"/>
      <c r="H399" s="292"/>
      <c r="J399" s="286"/>
      <c r="L399" s="292"/>
    </row>
    <row r="400" spans="1:12" s="299" customFormat="1" ht="25.5">
      <c r="A400" s="307"/>
      <c r="B400" s="297" t="s">
        <v>581</v>
      </c>
      <c r="C400" s="298" t="s">
        <v>3886</v>
      </c>
      <c r="D400" s="337">
        <f>'CE MINISTERIALE 2019 MOB'!D400</f>
        <v>308891891</v>
      </c>
      <c r="E400" s="274"/>
      <c r="F400" s="275"/>
      <c r="G400" s="292"/>
      <c r="H400" s="292"/>
      <c r="J400" s="286"/>
      <c r="L400" s="292"/>
    </row>
    <row r="401" spans="1:12" s="299" customFormat="1" ht="25.5">
      <c r="A401" s="307"/>
      <c r="B401" s="297" t="s">
        <v>1429</v>
      </c>
      <c r="C401" s="298" t="s">
        <v>5739</v>
      </c>
      <c r="D401" s="337">
        <f>'CE MINISTERIALE 2019 MOB'!D401</f>
        <v>38132891</v>
      </c>
      <c r="E401" s="274"/>
      <c r="F401" s="275"/>
      <c r="G401" s="292"/>
      <c r="H401" s="292"/>
      <c r="J401" s="286"/>
      <c r="L401" s="292"/>
    </row>
    <row r="402" spans="1:12" s="299" customFormat="1" ht="25.5">
      <c r="A402" s="307"/>
      <c r="B402" s="297" t="s">
        <v>1431</v>
      </c>
      <c r="C402" s="298" t="s">
        <v>3887</v>
      </c>
      <c r="D402" s="337">
        <f>'CE MINISTERIALE 2019 MOB'!D402</f>
        <v>0</v>
      </c>
      <c r="E402" s="274"/>
      <c r="F402" s="275"/>
      <c r="G402" s="292"/>
      <c r="H402" s="292"/>
      <c r="J402" s="286"/>
      <c r="L402" s="292"/>
    </row>
    <row r="403" spans="1:12" s="299" customFormat="1" ht="18.75">
      <c r="A403" s="307"/>
      <c r="B403" s="287" t="s">
        <v>1433</v>
      </c>
      <c r="C403" s="288" t="s">
        <v>5740</v>
      </c>
      <c r="D403" s="289">
        <f>'CE MINISTERIALE 2019 MOB'!D403</f>
        <v>2335086</v>
      </c>
      <c r="E403" s="274"/>
      <c r="F403" s="291"/>
      <c r="G403" s="292"/>
      <c r="H403" s="292"/>
      <c r="J403" s="286"/>
      <c r="L403" s="292"/>
    </row>
    <row r="404" spans="1:12" s="299" customFormat="1" ht="25.5">
      <c r="A404" s="307"/>
      <c r="B404" s="293" t="s">
        <v>1435</v>
      </c>
      <c r="C404" s="294" t="s">
        <v>3888</v>
      </c>
      <c r="D404" s="289">
        <f>'CE MINISTERIALE 2019 MOB'!D404</f>
        <v>0</v>
      </c>
      <c r="E404" s="274"/>
      <c r="F404" s="291"/>
      <c r="G404" s="292"/>
      <c r="H404" s="292"/>
      <c r="J404" s="286"/>
      <c r="L404" s="292"/>
    </row>
    <row r="405" spans="1:12" s="299" customFormat="1" ht="25.5">
      <c r="A405" s="307"/>
      <c r="B405" s="297" t="s">
        <v>1436</v>
      </c>
      <c r="C405" s="298" t="s">
        <v>3889</v>
      </c>
      <c r="D405" s="337">
        <f>'CE MINISTERIALE 2019 MOB'!D405</f>
        <v>0</v>
      </c>
      <c r="E405" s="274"/>
      <c r="F405" s="275"/>
      <c r="G405" s="292"/>
      <c r="H405" s="292"/>
      <c r="J405" s="286"/>
      <c r="L405" s="292"/>
    </row>
    <row r="406" spans="1:12" s="299" customFormat="1" ht="25.5">
      <c r="A406" s="307"/>
      <c r="B406" s="297" t="s">
        <v>1438</v>
      </c>
      <c r="C406" s="298" t="s">
        <v>3890</v>
      </c>
      <c r="D406" s="337">
        <f>'CE MINISTERIALE 2019 MOB'!D406</f>
        <v>0</v>
      </c>
      <c r="E406" s="274"/>
      <c r="F406" s="275"/>
      <c r="G406" s="292"/>
      <c r="H406" s="292"/>
      <c r="J406" s="286"/>
      <c r="L406" s="292"/>
    </row>
    <row r="407" spans="1:12" s="299" customFormat="1" ht="25.5">
      <c r="A407" s="307"/>
      <c r="B407" s="297" t="s">
        <v>1440</v>
      </c>
      <c r="C407" s="298" t="s">
        <v>3891</v>
      </c>
      <c r="D407" s="337">
        <f>'CE MINISTERIALE 2019 MOB'!D407</f>
        <v>0</v>
      </c>
      <c r="E407" s="274"/>
      <c r="F407" s="275"/>
      <c r="G407" s="292"/>
      <c r="H407" s="292"/>
      <c r="J407" s="286"/>
      <c r="L407" s="292"/>
    </row>
    <row r="408" spans="1:12" s="299" customFormat="1" ht="25.5">
      <c r="A408" s="307"/>
      <c r="B408" s="293" t="s">
        <v>1442</v>
      </c>
      <c r="C408" s="294" t="s">
        <v>3892</v>
      </c>
      <c r="D408" s="289">
        <f>'CE MINISTERIALE 2019 MOB'!D408</f>
        <v>2335086</v>
      </c>
      <c r="E408" s="274"/>
      <c r="F408" s="291"/>
      <c r="G408" s="292"/>
      <c r="H408" s="292"/>
      <c r="J408" s="286"/>
      <c r="L408" s="292"/>
    </row>
    <row r="409" spans="1:12" s="299" customFormat="1" ht="25.5">
      <c r="A409" s="307"/>
      <c r="B409" s="297" t="s">
        <v>1444</v>
      </c>
      <c r="C409" s="298" t="s">
        <v>3893</v>
      </c>
      <c r="D409" s="337">
        <f>'CE MINISTERIALE 2019 MOB'!D409</f>
        <v>2210900</v>
      </c>
      <c r="E409" s="274"/>
      <c r="F409" s="275"/>
      <c r="G409" s="292"/>
      <c r="H409" s="292"/>
      <c r="J409" s="286"/>
      <c r="L409" s="292"/>
    </row>
    <row r="410" spans="1:12" s="299" customFormat="1" ht="25.5">
      <c r="A410" s="307"/>
      <c r="B410" s="297" t="s">
        <v>1446</v>
      </c>
      <c r="C410" s="298" t="s">
        <v>3894</v>
      </c>
      <c r="D410" s="337">
        <f>'CE MINISTERIALE 2019 MOB'!D410</f>
        <v>124186</v>
      </c>
      <c r="E410" s="274"/>
      <c r="F410" s="275"/>
      <c r="G410" s="292"/>
      <c r="H410" s="292"/>
      <c r="J410" s="286"/>
      <c r="L410" s="292"/>
    </row>
    <row r="411" spans="1:12" s="299" customFormat="1" ht="25.5">
      <c r="A411" s="307"/>
      <c r="B411" s="297" t="s">
        <v>1448</v>
      </c>
      <c r="C411" s="298" t="s">
        <v>3895</v>
      </c>
      <c r="D411" s="337">
        <f>'CE MINISTERIALE 2019 MOB'!D411</f>
        <v>0</v>
      </c>
      <c r="E411" s="274"/>
      <c r="F411" s="275"/>
      <c r="G411" s="292"/>
      <c r="H411" s="292"/>
      <c r="J411" s="286"/>
      <c r="L411" s="292"/>
    </row>
    <row r="412" spans="1:12" s="299" customFormat="1" ht="18.75">
      <c r="A412" s="307"/>
      <c r="B412" s="287" t="s">
        <v>1450</v>
      </c>
      <c r="C412" s="288" t="s">
        <v>5741</v>
      </c>
      <c r="D412" s="289">
        <f>'CE MINISTERIALE 2019 MOB'!D412</f>
        <v>107494671</v>
      </c>
      <c r="E412" s="274"/>
      <c r="F412" s="291"/>
      <c r="G412" s="292"/>
      <c r="H412" s="292"/>
      <c r="J412" s="286"/>
      <c r="L412" s="292"/>
    </row>
    <row r="413" spans="1:12" s="299" customFormat="1" ht="25.5">
      <c r="A413" s="307"/>
      <c r="B413" s="293" t="s">
        <v>1452</v>
      </c>
      <c r="C413" s="294" t="s">
        <v>5742</v>
      </c>
      <c r="D413" s="289">
        <f>'CE MINISTERIALE 2019 MOB'!D413</f>
        <v>0</v>
      </c>
      <c r="E413" s="274"/>
      <c r="F413" s="291"/>
      <c r="G413" s="292"/>
      <c r="H413" s="292"/>
      <c r="J413" s="286"/>
      <c r="L413" s="292"/>
    </row>
    <row r="414" spans="1:12" s="299" customFormat="1" ht="25.5">
      <c r="A414" s="307"/>
      <c r="B414" s="297" t="s">
        <v>1454</v>
      </c>
      <c r="C414" s="298" t="s">
        <v>3896</v>
      </c>
      <c r="D414" s="337">
        <f>'CE MINISTERIALE 2019 MOB'!D414</f>
        <v>0</v>
      </c>
      <c r="E414" s="274"/>
      <c r="F414" s="275"/>
      <c r="G414" s="292"/>
      <c r="H414" s="292"/>
      <c r="J414" s="286"/>
      <c r="L414" s="292"/>
    </row>
    <row r="415" spans="1:12" s="299" customFormat="1" ht="25.5">
      <c r="A415" s="307"/>
      <c r="B415" s="297" t="s">
        <v>1456</v>
      </c>
      <c r="C415" s="298" t="s">
        <v>3897</v>
      </c>
      <c r="D415" s="337">
        <f>'CE MINISTERIALE 2019 MOB'!D415</f>
        <v>0</v>
      </c>
      <c r="E415" s="274"/>
      <c r="F415" s="275"/>
      <c r="G415" s="292"/>
      <c r="H415" s="292"/>
      <c r="J415" s="286"/>
      <c r="L415" s="292"/>
    </row>
    <row r="416" spans="1:12" s="299" customFormat="1" ht="25.5">
      <c r="A416" s="307"/>
      <c r="B416" s="297" t="s">
        <v>1458</v>
      </c>
      <c r="C416" s="298" t="s">
        <v>3898</v>
      </c>
      <c r="D416" s="337">
        <f>'CE MINISTERIALE 2019 MOB'!D416</f>
        <v>0</v>
      </c>
      <c r="E416" s="274"/>
      <c r="F416" s="275"/>
      <c r="G416" s="292"/>
      <c r="H416" s="292"/>
      <c r="J416" s="286"/>
      <c r="L416" s="292"/>
    </row>
    <row r="417" spans="1:12" s="299" customFormat="1" ht="25.5">
      <c r="A417" s="307"/>
      <c r="B417" s="293" t="s">
        <v>316</v>
      </c>
      <c r="C417" s="294" t="s">
        <v>3899</v>
      </c>
      <c r="D417" s="289">
        <f>'CE MINISTERIALE 2019 MOB'!D417</f>
        <v>107494671</v>
      </c>
      <c r="E417" s="274"/>
      <c r="F417" s="291"/>
      <c r="G417" s="292"/>
      <c r="H417" s="292"/>
      <c r="J417" s="286"/>
      <c r="L417" s="292"/>
    </row>
    <row r="418" spans="1:12" s="299" customFormat="1" ht="25.5">
      <c r="A418" s="307"/>
      <c r="B418" s="297" t="s">
        <v>1149</v>
      </c>
      <c r="C418" s="298" t="s">
        <v>3900</v>
      </c>
      <c r="D418" s="337">
        <f>'CE MINISTERIALE 2019 MOB'!D418</f>
        <v>100409623</v>
      </c>
      <c r="E418" s="274"/>
      <c r="F418" s="275"/>
      <c r="G418" s="292"/>
      <c r="H418" s="292"/>
      <c r="J418" s="286"/>
      <c r="L418" s="292"/>
    </row>
    <row r="419" spans="1:12" s="299" customFormat="1" ht="25.5">
      <c r="A419" s="307"/>
      <c r="B419" s="297" t="s">
        <v>1151</v>
      </c>
      <c r="C419" s="298" t="s">
        <v>3901</v>
      </c>
      <c r="D419" s="337">
        <f>'CE MINISTERIALE 2019 MOB'!D419</f>
        <v>7085048</v>
      </c>
      <c r="E419" s="274"/>
      <c r="F419" s="275"/>
      <c r="G419" s="292"/>
      <c r="H419" s="292"/>
      <c r="J419" s="286"/>
      <c r="L419" s="292"/>
    </row>
    <row r="420" spans="1:12" s="299" customFormat="1" ht="25.5">
      <c r="A420" s="307"/>
      <c r="B420" s="297" t="s">
        <v>1153</v>
      </c>
      <c r="C420" s="298" t="s">
        <v>3902</v>
      </c>
      <c r="D420" s="337">
        <f>'CE MINISTERIALE 2019 MOB'!D420</f>
        <v>0</v>
      </c>
      <c r="E420" s="274"/>
      <c r="F420" s="275"/>
      <c r="G420" s="292"/>
      <c r="H420" s="292"/>
      <c r="J420" s="286"/>
      <c r="L420" s="292"/>
    </row>
    <row r="421" spans="1:12" s="299" customFormat="1" ht="18.75">
      <c r="A421" s="307"/>
      <c r="B421" s="287" t="s">
        <v>1155</v>
      </c>
      <c r="C421" s="288" t="s">
        <v>5743</v>
      </c>
      <c r="D421" s="289">
        <f>'CE MINISTERIALE 2019 MOB'!D421</f>
        <v>84146944</v>
      </c>
      <c r="E421" s="274"/>
      <c r="F421" s="291"/>
      <c r="G421" s="292"/>
      <c r="H421" s="292"/>
      <c r="J421" s="286"/>
      <c r="L421" s="292"/>
    </row>
    <row r="422" spans="1:12" s="299" customFormat="1" ht="25.5">
      <c r="A422" s="307"/>
      <c r="B422" s="293" t="s">
        <v>1157</v>
      </c>
      <c r="C422" s="294" t="s">
        <v>5744</v>
      </c>
      <c r="D422" s="289">
        <f>'CE MINISTERIALE 2019 MOB'!D422</f>
        <v>11769580</v>
      </c>
      <c r="E422" s="274"/>
      <c r="F422" s="291"/>
      <c r="G422" s="292"/>
      <c r="H422" s="292"/>
      <c r="J422" s="286"/>
      <c r="L422" s="292"/>
    </row>
    <row r="423" spans="1:12" s="299" customFormat="1" ht="25.5">
      <c r="A423" s="307"/>
      <c r="B423" s="297" t="s">
        <v>1159</v>
      </c>
      <c r="C423" s="298" t="s">
        <v>3903</v>
      </c>
      <c r="D423" s="337">
        <f>'CE MINISTERIALE 2019 MOB'!D423</f>
        <v>11632235</v>
      </c>
      <c r="E423" s="274"/>
      <c r="F423" s="275"/>
      <c r="G423" s="292"/>
      <c r="H423" s="292"/>
      <c r="J423" s="286"/>
      <c r="L423" s="292"/>
    </row>
    <row r="424" spans="1:12" s="299" customFormat="1" ht="25.5">
      <c r="A424" s="307"/>
      <c r="B424" s="297" t="s">
        <v>1161</v>
      </c>
      <c r="C424" s="298" t="s">
        <v>3904</v>
      </c>
      <c r="D424" s="337">
        <f>'CE MINISTERIALE 2019 MOB'!D424</f>
        <v>137345</v>
      </c>
      <c r="E424" s="274"/>
      <c r="F424" s="275"/>
      <c r="G424" s="292"/>
      <c r="H424" s="292"/>
      <c r="J424" s="286"/>
      <c r="L424" s="292"/>
    </row>
    <row r="425" spans="1:12" s="299" customFormat="1" ht="25.5">
      <c r="A425" s="307"/>
      <c r="B425" s="297" t="s">
        <v>1163</v>
      </c>
      <c r="C425" s="298" t="s">
        <v>3905</v>
      </c>
      <c r="D425" s="337">
        <f>'CE MINISTERIALE 2019 MOB'!D425</f>
        <v>0</v>
      </c>
      <c r="E425" s="274"/>
      <c r="F425" s="275"/>
      <c r="G425" s="292"/>
      <c r="H425" s="292"/>
      <c r="J425" s="286"/>
      <c r="L425" s="292"/>
    </row>
    <row r="426" spans="1:12" s="299" customFormat="1" ht="25.5">
      <c r="A426" s="307"/>
      <c r="B426" s="293" t="s">
        <v>1165</v>
      </c>
      <c r="C426" s="294" t="s">
        <v>3906</v>
      </c>
      <c r="D426" s="289">
        <f>'CE MINISTERIALE 2019 MOB'!D426</f>
        <v>72377364</v>
      </c>
      <c r="E426" s="274"/>
      <c r="F426" s="291"/>
      <c r="G426" s="292"/>
      <c r="H426" s="292"/>
      <c r="J426" s="286"/>
      <c r="L426" s="292"/>
    </row>
    <row r="427" spans="1:12" s="299" customFormat="1" ht="25.5">
      <c r="A427" s="307"/>
      <c r="B427" s="297" t="s">
        <v>1167</v>
      </c>
      <c r="C427" s="298" t="s">
        <v>3907</v>
      </c>
      <c r="D427" s="337">
        <f>'CE MINISTERIALE 2019 MOB'!D427</f>
        <v>62827633</v>
      </c>
      <c r="E427" s="274"/>
      <c r="F427" s="275"/>
      <c r="G427" s="292"/>
      <c r="H427" s="292"/>
      <c r="J427" s="286"/>
      <c r="L427" s="292"/>
    </row>
    <row r="428" spans="1:12" s="299" customFormat="1" ht="25.5">
      <c r="A428" s="307"/>
      <c r="B428" s="297" t="s">
        <v>1169</v>
      </c>
      <c r="C428" s="298" t="s">
        <v>3908</v>
      </c>
      <c r="D428" s="337">
        <f>'CE MINISTERIALE 2019 MOB'!D428</f>
        <v>9549731</v>
      </c>
      <c r="E428" s="274"/>
      <c r="F428" s="275"/>
      <c r="G428" s="292"/>
      <c r="H428" s="292"/>
      <c r="J428" s="286"/>
      <c r="L428" s="292"/>
    </row>
    <row r="429" spans="1:12" s="299" customFormat="1" ht="25.5">
      <c r="A429" s="307"/>
      <c r="B429" s="297" t="s">
        <v>1171</v>
      </c>
      <c r="C429" s="298" t="s">
        <v>3909</v>
      </c>
      <c r="D429" s="337">
        <f>'CE MINISTERIALE 2019 MOB'!D429</f>
        <v>0</v>
      </c>
      <c r="E429" s="274"/>
      <c r="F429" s="275"/>
      <c r="G429" s="292"/>
      <c r="H429" s="292"/>
      <c r="J429" s="286"/>
      <c r="L429" s="292"/>
    </row>
    <row r="430" spans="1:12" s="299" customFormat="1" ht="18.75">
      <c r="A430" s="307"/>
      <c r="B430" s="287" t="s">
        <v>1173</v>
      </c>
      <c r="C430" s="288" t="s">
        <v>5745</v>
      </c>
      <c r="D430" s="289">
        <f>'CE MINISTERIALE 2019 MOB'!D430</f>
        <v>4941874</v>
      </c>
      <c r="E430" s="274"/>
      <c r="F430" s="291"/>
      <c r="G430" s="292"/>
      <c r="H430" s="292"/>
      <c r="J430" s="286"/>
      <c r="L430" s="292"/>
    </row>
    <row r="431" spans="1:12" s="299" customFormat="1" ht="25.5">
      <c r="A431" s="307"/>
      <c r="B431" s="293" t="s">
        <v>1175</v>
      </c>
      <c r="C431" s="294" t="s">
        <v>3910</v>
      </c>
      <c r="D431" s="337">
        <f>'CE MINISTERIALE 2019 MOB'!D431</f>
        <v>658000</v>
      </c>
      <c r="E431" s="274"/>
      <c r="F431" s="275"/>
      <c r="G431" s="292"/>
      <c r="H431" s="292"/>
      <c r="J431" s="286"/>
      <c r="L431" s="292"/>
    </row>
    <row r="432" spans="1:12" s="299" customFormat="1" ht="18.75">
      <c r="A432" s="307"/>
      <c r="B432" s="293" t="s">
        <v>1177</v>
      </c>
      <c r="C432" s="294" t="s">
        <v>3911</v>
      </c>
      <c r="D432" s="337">
        <f>'CE MINISTERIALE 2019 MOB'!D432</f>
        <v>3000</v>
      </c>
      <c r="E432" s="274"/>
      <c r="F432" s="275"/>
      <c r="G432" s="292"/>
      <c r="H432" s="292"/>
      <c r="J432" s="286"/>
      <c r="L432" s="292"/>
    </row>
    <row r="433" spans="1:12" s="299" customFormat="1" ht="25.5">
      <c r="A433" s="307"/>
      <c r="B433" s="293" t="s">
        <v>1179</v>
      </c>
      <c r="C433" s="294" t="s">
        <v>5746</v>
      </c>
      <c r="D433" s="289">
        <f>'CE MINISTERIALE 2019 MOB'!D433</f>
        <v>4280874</v>
      </c>
      <c r="E433" s="274"/>
      <c r="F433" s="291"/>
      <c r="G433" s="292"/>
      <c r="H433" s="292"/>
      <c r="J433" s="286"/>
      <c r="L433" s="292"/>
    </row>
    <row r="434" spans="1:12" s="299" customFormat="1" ht="25.5">
      <c r="A434" s="307"/>
      <c r="B434" s="297" t="s">
        <v>1181</v>
      </c>
      <c r="C434" s="298" t="s">
        <v>3912</v>
      </c>
      <c r="D434" s="337">
        <f>'CE MINISTERIALE 2019 MOB'!D434</f>
        <v>2331292</v>
      </c>
      <c r="E434" s="274"/>
      <c r="F434" s="275"/>
      <c r="G434" s="292"/>
      <c r="H434" s="292"/>
      <c r="J434" s="286"/>
      <c r="L434" s="292"/>
    </row>
    <row r="435" spans="1:12" s="299" customFormat="1" ht="18.75">
      <c r="A435" s="307"/>
      <c r="B435" s="297" t="s">
        <v>1183</v>
      </c>
      <c r="C435" s="298" t="s">
        <v>3913</v>
      </c>
      <c r="D435" s="337">
        <f>'CE MINISTERIALE 2019 MOB'!D435</f>
        <v>1949582</v>
      </c>
      <c r="E435" s="274"/>
      <c r="F435" s="275"/>
      <c r="G435" s="292"/>
      <c r="H435" s="292"/>
      <c r="J435" s="286"/>
      <c r="L435" s="292"/>
    </row>
    <row r="436" spans="1:12" s="308" customFormat="1" ht="25.5">
      <c r="A436" s="307" t="s">
        <v>304</v>
      </c>
      <c r="B436" s="297" t="s">
        <v>4741</v>
      </c>
      <c r="C436" s="298" t="s">
        <v>5747</v>
      </c>
      <c r="D436" s="337">
        <f>'CE MINISTERIALE 2019 MOB'!D436</f>
        <v>0</v>
      </c>
      <c r="E436" s="274"/>
      <c r="F436" s="274"/>
      <c r="G436" s="292"/>
      <c r="H436" s="292"/>
      <c r="J436" s="286"/>
      <c r="L436" s="292"/>
    </row>
    <row r="437" spans="1:12" s="308" customFormat="1" ht="25.5">
      <c r="A437" s="307"/>
      <c r="B437" s="297" t="s">
        <v>4743</v>
      </c>
      <c r="C437" s="298" t="s">
        <v>5748</v>
      </c>
      <c r="D437" s="337">
        <f>'CE MINISTERIALE 2019 MOB'!D437</f>
        <v>0</v>
      </c>
      <c r="E437" s="274"/>
      <c r="F437" s="274"/>
      <c r="G437" s="292"/>
      <c r="H437" s="292"/>
      <c r="J437" s="286"/>
      <c r="L437" s="292"/>
    </row>
    <row r="438" spans="1:12" s="299" customFormat="1" ht="18.75">
      <c r="A438" s="307"/>
      <c r="B438" s="315" t="s">
        <v>1185</v>
      </c>
      <c r="C438" s="316" t="s">
        <v>5749</v>
      </c>
      <c r="D438" s="289">
        <f>'CE MINISTERIALE 2019 MOB'!D438</f>
        <v>36132000</v>
      </c>
      <c r="E438" s="274"/>
      <c r="F438" s="291"/>
      <c r="G438" s="292"/>
      <c r="H438" s="292"/>
      <c r="J438" s="286"/>
      <c r="L438" s="292"/>
    </row>
    <row r="439" spans="1:12" s="299" customFormat="1" ht="25.5">
      <c r="A439" s="307"/>
      <c r="B439" s="287" t="s">
        <v>1187</v>
      </c>
      <c r="C439" s="288" t="s">
        <v>3914</v>
      </c>
      <c r="D439" s="337">
        <f>'CE MINISTERIALE 2019 MOB'!D439</f>
        <v>15234000</v>
      </c>
      <c r="E439" s="274"/>
      <c r="F439" s="275"/>
      <c r="G439" s="292"/>
      <c r="H439" s="292"/>
      <c r="J439" s="286"/>
      <c r="L439" s="292"/>
    </row>
    <row r="440" spans="1:12" s="299" customFormat="1" ht="25.5">
      <c r="A440" s="307"/>
      <c r="B440" s="287" t="s">
        <v>1189</v>
      </c>
      <c r="C440" s="288" t="s">
        <v>3915</v>
      </c>
      <c r="D440" s="289">
        <f>'CE MINISTERIALE 2019 MOB'!D440</f>
        <v>20898000</v>
      </c>
      <c r="E440" s="274"/>
      <c r="F440" s="291"/>
      <c r="G440" s="292"/>
      <c r="H440" s="292"/>
      <c r="J440" s="286"/>
      <c r="L440" s="292"/>
    </row>
    <row r="441" spans="1:12" s="275" customFormat="1" ht="18.75">
      <c r="A441" s="304"/>
      <c r="B441" s="293" t="s">
        <v>1191</v>
      </c>
      <c r="C441" s="294" t="s">
        <v>5750</v>
      </c>
      <c r="D441" s="289">
        <f>'CE MINISTERIALE 2019 MOB'!D441</f>
        <v>0</v>
      </c>
      <c r="E441" s="274"/>
      <c r="F441" s="291"/>
      <c r="G441" s="292"/>
      <c r="H441" s="292"/>
      <c r="J441" s="286"/>
      <c r="L441" s="292"/>
    </row>
    <row r="442" spans="1:12" s="275" customFormat="1" ht="25.5">
      <c r="A442" s="304"/>
      <c r="B442" s="297" t="s">
        <v>1192</v>
      </c>
      <c r="C442" s="298" t="s">
        <v>5751</v>
      </c>
      <c r="D442" s="337">
        <f>'CE MINISTERIALE 2019 MOB'!D442</f>
        <v>0</v>
      </c>
      <c r="E442" s="274"/>
      <c r="G442" s="292"/>
      <c r="H442" s="292"/>
      <c r="J442" s="286"/>
      <c r="L442" s="292"/>
    </row>
    <row r="443" spans="1:12" s="275" customFormat="1" ht="25.5">
      <c r="A443" s="304"/>
      <c r="B443" s="297" t="s">
        <v>1193</v>
      </c>
      <c r="C443" s="298" t="s">
        <v>5752</v>
      </c>
      <c r="D443" s="337">
        <f>'CE MINISTERIALE 2019 MOB'!D443</f>
        <v>0</v>
      </c>
      <c r="E443" s="274"/>
      <c r="G443" s="292"/>
      <c r="H443" s="292"/>
      <c r="J443" s="286"/>
      <c r="L443" s="292"/>
    </row>
    <row r="444" spans="1:12" s="275" customFormat="1" ht="25.5">
      <c r="A444" s="304"/>
      <c r="B444" s="287" t="s">
        <v>1194</v>
      </c>
      <c r="C444" s="288" t="s">
        <v>5753</v>
      </c>
      <c r="D444" s="337">
        <f>'CE MINISTERIALE 2019 MOB'!D444</f>
        <v>20898000</v>
      </c>
      <c r="E444" s="274"/>
      <c r="G444" s="292"/>
      <c r="H444" s="292"/>
      <c r="J444" s="286"/>
      <c r="L444" s="292"/>
    </row>
    <row r="445" spans="1:12" s="275" customFormat="1" ht="25.5">
      <c r="A445" s="304"/>
      <c r="B445" s="287" t="s">
        <v>1195</v>
      </c>
      <c r="C445" s="288" t="s">
        <v>5754</v>
      </c>
      <c r="D445" s="289">
        <f>'CE MINISTERIALE 2019 MOB'!D445</f>
        <v>1590000</v>
      </c>
      <c r="E445" s="274"/>
      <c r="F445" s="291"/>
      <c r="G445" s="292"/>
      <c r="H445" s="292"/>
      <c r="J445" s="286"/>
      <c r="L445" s="292"/>
    </row>
    <row r="446" spans="1:12" s="275" customFormat="1" ht="25.5">
      <c r="A446" s="304"/>
      <c r="B446" s="293" t="s">
        <v>116</v>
      </c>
      <c r="C446" s="294" t="s">
        <v>5755</v>
      </c>
      <c r="D446" s="337">
        <f>'CE MINISTERIALE 2019 MOB'!D446</f>
        <v>0</v>
      </c>
      <c r="E446" s="274"/>
      <c r="G446" s="292"/>
      <c r="H446" s="292"/>
      <c r="J446" s="286"/>
      <c r="L446" s="292"/>
    </row>
    <row r="447" spans="1:12" s="275" customFormat="1" ht="18.75">
      <c r="A447" s="304"/>
      <c r="B447" s="293" t="s">
        <v>117</v>
      </c>
      <c r="C447" s="294" t="s">
        <v>5756</v>
      </c>
      <c r="D447" s="337">
        <f>'CE MINISTERIALE 2019 MOB'!D447</f>
        <v>1590000</v>
      </c>
      <c r="E447" s="274"/>
      <c r="G447" s="292"/>
      <c r="H447" s="292"/>
      <c r="J447" s="286"/>
      <c r="L447" s="292"/>
    </row>
    <row r="448" spans="1:12" s="275" customFormat="1" ht="18.75">
      <c r="A448" s="304"/>
      <c r="B448" s="287" t="s">
        <v>118</v>
      </c>
      <c r="C448" s="288" t="s">
        <v>5757</v>
      </c>
      <c r="D448" s="289">
        <f>'CE MINISTERIALE 2019 MOB'!D448</f>
        <v>733000</v>
      </c>
      <c r="E448" s="274"/>
      <c r="F448" s="291"/>
      <c r="G448" s="292"/>
      <c r="H448" s="292"/>
      <c r="J448" s="286"/>
      <c r="L448" s="292"/>
    </row>
    <row r="449" spans="1:29" s="275" customFormat="1" ht="25.5">
      <c r="A449" s="304"/>
      <c r="B449" s="293" t="s">
        <v>119</v>
      </c>
      <c r="C449" s="294" t="s">
        <v>5758</v>
      </c>
      <c r="D449" s="289">
        <f>'CE MINISTERIALE 2019 MOB'!D449</f>
        <v>733000</v>
      </c>
      <c r="E449" s="274"/>
      <c r="F449" s="291"/>
      <c r="G449" s="292"/>
      <c r="H449" s="292"/>
      <c r="J449" s="286"/>
      <c r="L449" s="292"/>
      <c r="AC449" s="352"/>
    </row>
    <row r="450" spans="1:29" s="275" customFormat="1" ht="24.95" customHeight="1">
      <c r="A450" s="304"/>
      <c r="B450" s="297" t="s">
        <v>4754</v>
      </c>
      <c r="C450" s="298" t="s">
        <v>5759</v>
      </c>
      <c r="D450" s="337">
        <f>'CE MINISTERIALE 2019 MOB'!D450</f>
        <v>275000</v>
      </c>
      <c r="E450" s="274"/>
      <c r="G450" s="292"/>
      <c r="H450" s="292"/>
      <c r="J450" s="286"/>
      <c r="L450" s="292"/>
    </row>
    <row r="451" spans="1:29" s="275" customFormat="1" ht="24.95" customHeight="1">
      <c r="A451" s="304"/>
      <c r="B451" s="297" t="s">
        <v>4756</v>
      </c>
      <c r="C451" s="298" t="s">
        <v>5760</v>
      </c>
      <c r="D451" s="337">
        <f>'CE MINISTERIALE 2019 MOB'!D451</f>
        <v>0</v>
      </c>
      <c r="E451" s="274"/>
      <c r="G451" s="292"/>
      <c r="H451" s="292"/>
      <c r="J451" s="286"/>
      <c r="L451" s="292"/>
    </row>
    <row r="452" spans="1:29" s="275" customFormat="1" ht="24.95" customHeight="1">
      <c r="A452" s="304"/>
      <c r="B452" s="297" t="s">
        <v>4758</v>
      </c>
      <c r="C452" s="298" t="s">
        <v>5761</v>
      </c>
      <c r="D452" s="337">
        <f>'CE MINISTERIALE 2019 MOB'!D452</f>
        <v>406000</v>
      </c>
      <c r="E452" s="274"/>
      <c r="G452" s="292"/>
      <c r="H452" s="292"/>
      <c r="J452" s="286"/>
      <c r="L452" s="292"/>
    </row>
    <row r="453" spans="1:29" s="275" customFormat="1" ht="24.95" customHeight="1">
      <c r="A453" s="304"/>
      <c r="B453" s="297" t="s">
        <v>4760</v>
      </c>
      <c r="C453" s="298" t="s">
        <v>5762</v>
      </c>
      <c r="D453" s="337">
        <f>'CE MINISTERIALE 2019 MOB'!D453</f>
        <v>4000</v>
      </c>
      <c r="E453" s="274"/>
      <c r="G453" s="292"/>
      <c r="H453" s="292"/>
      <c r="J453" s="286"/>
      <c r="L453" s="292"/>
    </row>
    <row r="454" spans="1:29" s="275" customFormat="1" ht="24.95" customHeight="1">
      <c r="A454" s="304"/>
      <c r="B454" s="297" t="s">
        <v>4762</v>
      </c>
      <c r="C454" s="298" t="s">
        <v>5763</v>
      </c>
      <c r="D454" s="337">
        <f>'CE MINISTERIALE 2019 MOB'!D454</f>
        <v>37000</v>
      </c>
      <c r="E454" s="274"/>
      <c r="G454" s="292"/>
      <c r="H454" s="292"/>
      <c r="J454" s="286"/>
      <c r="L454" s="292"/>
    </row>
    <row r="455" spans="1:29" s="275" customFormat="1" ht="24.95" customHeight="1">
      <c r="A455" s="304"/>
      <c r="B455" s="297" t="s">
        <v>4764</v>
      </c>
      <c r="C455" s="298" t="s">
        <v>5764</v>
      </c>
      <c r="D455" s="337">
        <f>'CE MINISTERIALE 2019 MOB'!D455</f>
        <v>0</v>
      </c>
      <c r="E455" s="274"/>
      <c r="G455" s="292"/>
      <c r="H455" s="292"/>
      <c r="J455" s="286"/>
      <c r="L455" s="292"/>
    </row>
    <row r="456" spans="1:29" s="275" customFormat="1" ht="24.95" customHeight="1">
      <c r="A456" s="304"/>
      <c r="B456" s="297" t="s">
        <v>4766</v>
      </c>
      <c r="C456" s="298" t="s">
        <v>5765</v>
      </c>
      <c r="D456" s="337">
        <f>'CE MINISTERIALE 2019 MOB'!D456</f>
        <v>0</v>
      </c>
      <c r="E456" s="274"/>
      <c r="G456" s="292"/>
      <c r="H456" s="292"/>
      <c r="J456" s="286"/>
      <c r="L456" s="292"/>
    </row>
    <row r="457" spans="1:29" s="275" customFormat="1" ht="24.95" customHeight="1">
      <c r="A457" s="304"/>
      <c r="B457" s="297" t="s">
        <v>4768</v>
      </c>
      <c r="C457" s="298" t="s">
        <v>5766</v>
      </c>
      <c r="D457" s="337">
        <f>'CE MINISTERIALE 2019 MOB'!D457</f>
        <v>11000</v>
      </c>
      <c r="E457" s="274"/>
      <c r="G457" s="292"/>
      <c r="H457" s="292"/>
      <c r="J457" s="286"/>
      <c r="L457" s="292"/>
    </row>
    <row r="458" spans="1:29" s="275" customFormat="1" ht="25.5">
      <c r="A458" s="304"/>
      <c r="B458" s="293" t="s">
        <v>120</v>
      </c>
      <c r="C458" s="294" t="s">
        <v>5767</v>
      </c>
      <c r="D458" s="289">
        <f>'CE MINISTERIALE 2019 MOB'!D458</f>
        <v>0</v>
      </c>
      <c r="E458" s="274"/>
      <c r="F458" s="291"/>
      <c r="G458" s="292"/>
      <c r="H458" s="292"/>
      <c r="J458" s="286"/>
      <c r="L458" s="292"/>
      <c r="AC458" s="352"/>
    </row>
    <row r="459" spans="1:29" s="275" customFormat="1" ht="24.95" customHeight="1">
      <c r="A459" s="304"/>
      <c r="B459" s="297" t="s">
        <v>4771</v>
      </c>
      <c r="C459" s="298" t="s">
        <v>5768</v>
      </c>
      <c r="D459" s="337">
        <f>'CE MINISTERIALE 2019 MOB'!D459</f>
        <v>0</v>
      </c>
      <c r="E459" s="274"/>
      <c r="G459" s="292"/>
      <c r="H459" s="292"/>
      <c r="J459" s="286"/>
      <c r="L459" s="292"/>
    </row>
    <row r="460" spans="1:29" s="275" customFormat="1" ht="24.95" customHeight="1">
      <c r="A460" s="304"/>
      <c r="B460" s="297" t="s">
        <v>4773</v>
      </c>
      <c r="C460" s="298" t="s">
        <v>5769</v>
      </c>
      <c r="D460" s="337">
        <f>'CE MINISTERIALE 2019 MOB'!D460</f>
        <v>0</v>
      </c>
      <c r="E460" s="274"/>
      <c r="G460" s="292"/>
      <c r="H460" s="292"/>
      <c r="J460" s="286"/>
      <c r="L460" s="292"/>
    </row>
    <row r="461" spans="1:29" s="275" customFormat="1" ht="24.95" customHeight="1">
      <c r="A461" s="304"/>
      <c r="B461" s="297" t="s">
        <v>4775</v>
      </c>
      <c r="C461" s="298" t="s">
        <v>5770</v>
      </c>
      <c r="D461" s="337">
        <f>'CE MINISTERIALE 2019 MOB'!D461</f>
        <v>0</v>
      </c>
      <c r="E461" s="274"/>
      <c r="G461" s="292"/>
      <c r="H461" s="292"/>
      <c r="J461" s="286"/>
      <c r="L461" s="292"/>
    </row>
    <row r="462" spans="1:29" s="275" customFormat="1" ht="24.95" customHeight="1">
      <c r="A462" s="304"/>
      <c r="B462" s="297" t="s">
        <v>4777</v>
      </c>
      <c r="C462" s="298" t="s">
        <v>5771</v>
      </c>
      <c r="D462" s="337">
        <f>'CE MINISTERIALE 2019 MOB'!D462</f>
        <v>0</v>
      </c>
      <c r="E462" s="274"/>
      <c r="G462" s="292"/>
      <c r="H462" s="292"/>
      <c r="J462" s="286"/>
      <c r="L462" s="292"/>
    </row>
    <row r="463" spans="1:29" s="275" customFormat="1" ht="24.95" customHeight="1">
      <c r="A463" s="304"/>
      <c r="B463" s="297" t="s">
        <v>4779</v>
      </c>
      <c r="C463" s="298" t="s">
        <v>5772</v>
      </c>
      <c r="D463" s="337">
        <f>'CE MINISTERIALE 2019 MOB'!D463</f>
        <v>0</v>
      </c>
      <c r="E463" s="274"/>
      <c r="G463" s="292"/>
      <c r="H463" s="292"/>
      <c r="J463" s="286"/>
      <c r="L463" s="292"/>
    </row>
    <row r="464" spans="1:29" s="275" customFormat="1" ht="24.95" customHeight="1">
      <c r="A464" s="304"/>
      <c r="B464" s="297" t="s">
        <v>4781</v>
      </c>
      <c r="C464" s="298" t="s">
        <v>5773</v>
      </c>
      <c r="D464" s="337">
        <f>'CE MINISTERIALE 2019 MOB'!D464</f>
        <v>0</v>
      </c>
      <c r="E464" s="274"/>
      <c r="G464" s="292"/>
      <c r="H464" s="292"/>
      <c r="J464" s="286"/>
      <c r="L464" s="292"/>
    </row>
    <row r="465" spans="1:12" s="275" customFormat="1" ht="18.75">
      <c r="A465" s="304"/>
      <c r="B465" s="287" t="s">
        <v>121</v>
      </c>
      <c r="C465" s="288" t="s">
        <v>5774</v>
      </c>
      <c r="D465" s="289">
        <f>'CE MINISTERIALE 2019 MOB'!D465</f>
        <v>32358751.089999996</v>
      </c>
      <c r="E465" s="274"/>
      <c r="F465" s="291"/>
      <c r="G465" s="292"/>
      <c r="H465" s="292"/>
      <c r="J465" s="286"/>
      <c r="L465" s="292"/>
    </row>
    <row r="466" spans="1:12" s="275" customFormat="1" ht="18.75">
      <c r="A466" s="304"/>
      <c r="B466" s="293" t="s">
        <v>122</v>
      </c>
      <c r="C466" s="294" t="s">
        <v>5775</v>
      </c>
      <c r="D466" s="289">
        <f>'CE MINISTERIALE 2019 MOB'!D466</f>
        <v>3710000</v>
      </c>
      <c r="E466" s="274"/>
      <c r="F466" s="291"/>
      <c r="G466" s="292"/>
      <c r="H466" s="292"/>
      <c r="J466" s="286"/>
      <c r="L466" s="292"/>
    </row>
    <row r="467" spans="1:12" s="275" customFormat="1" ht="25.5">
      <c r="A467" s="304"/>
      <c r="B467" s="297" t="s">
        <v>123</v>
      </c>
      <c r="C467" s="298" t="s">
        <v>5776</v>
      </c>
      <c r="D467" s="337">
        <f>'CE MINISTERIALE 2019 MOB'!D467</f>
        <v>1330000</v>
      </c>
      <c r="E467" s="274"/>
      <c r="G467" s="292"/>
      <c r="H467" s="292"/>
      <c r="J467" s="286"/>
      <c r="L467" s="292"/>
    </row>
    <row r="468" spans="1:12" s="275" customFormat="1" ht="25.5">
      <c r="A468" s="304"/>
      <c r="B468" s="297" t="s">
        <v>124</v>
      </c>
      <c r="C468" s="298" t="s">
        <v>5777</v>
      </c>
      <c r="D468" s="337">
        <f>'CE MINISTERIALE 2019 MOB'!D468</f>
        <v>1880000</v>
      </c>
      <c r="E468" s="274"/>
      <c r="G468" s="292"/>
      <c r="H468" s="292"/>
      <c r="J468" s="286"/>
      <c r="L468" s="292"/>
    </row>
    <row r="469" spans="1:12" s="275" customFormat="1" ht="38.25">
      <c r="A469" s="304"/>
      <c r="B469" s="297" t="s">
        <v>125</v>
      </c>
      <c r="C469" s="298" t="s">
        <v>5778</v>
      </c>
      <c r="D469" s="337">
        <f>'CE MINISTERIALE 2019 MOB'!D469</f>
        <v>0</v>
      </c>
      <c r="E469" s="274"/>
      <c r="G469" s="292"/>
      <c r="H469" s="292"/>
      <c r="J469" s="286"/>
      <c r="L469" s="292"/>
    </row>
    <row r="470" spans="1:12" s="275" customFormat="1" ht="25.5">
      <c r="A470" s="304"/>
      <c r="B470" s="297" t="s">
        <v>126</v>
      </c>
      <c r="C470" s="298" t="s">
        <v>5779</v>
      </c>
      <c r="D470" s="337">
        <f>'CE MINISTERIALE 2019 MOB'!D470</f>
        <v>0</v>
      </c>
      <c r="E470" s="274"/>
      <c r="G470" s="292"/>
      <c r="H470" s="292"/>
      <c r="J470" s="286"/>
      <c r="L470" s="292"/>
    </row>
    <row r="471" spans="1:12" s="275" customFormat="1" ht="18.75">
      <c r="A471" s="304"/>
      <c r="B471" s="297" t="s">
        <v>4789</v>
      </c>
      <c r="C471" s="298" t="s">
        <v>5780</v>
      </c>
      <c r="D471" s="337">
        <f>'CE MINISTERIALE 2019 MOB'!D471</f>
        <v>0</v>
      </c>
      <c r="E471" s="274"/>
      <c r="G471" s="292"/>
      <c r="H471" s="292"/>
      <c r="J471" s="286"/>
      <c r="L471" s="292"/>
    </row>
    <row r="472" spans="1:12" s="275" customFormat="1" ht="18.75">
      <c r="A472" s="304"/>
      <c r="B472" s="297" t="s">
        <v>127</v>
      </c>
      <c r="C472" s="298" t="s">
        <v>5781</v>
      </c>
      <c r="D472" s="337">
        <f>'CE MINISTERIALE 2019 MOB'!D472</f>
        <v>500000</v>
      </c>
      <c r="E472" s="274"/>
      <c r="G472" s="292"/>
      <c r="H472" s="292"/>
      <c r="J472" s="286"/>
      <c r="L472" s="292"/>
    </row>
    <row r="473" spans="1:12" s="274" customFormat="1" ht="18.75">
      <c r="A473" s="304"/>
      <c r="B473" s="297" t="s">
        <v>4792</v>
      </c>
      <c r="C473" s="298" t="s">
        <v>5782</v>
      </c>
      <c r="D473" s="337">
        <f>'CE MINISTERIALE 2019 MOB'!D473</f>
        <v>0</v>
      </c>
      <c r="G473" s="292"/>
      <c r="H473" s="292"/>
      <c r="J473" s="286"/>
      <c r="L473" s="292"/>
    </row>
    <row r="474" spans="1:12" s="275" customFormat="1" ht="25.5">
      <c r="A474" s="304"/>
      <c r="B474" s="293" t="s">
        <v>128</v>
      </c>
      <c r="C474" s="294" t="s">
        <v>5783</v>
      </c>
      <c r="D474" s="337">
        <f>'CE MINISTERIALE 2019 MOB'!D474</f>
        <v>60000</v>
      </c>
      <c r="E474" s="274"/>
      <c r="G474" s="292"/>
      <c r="H474" s="292"/>
      <c r="J474" s="286"/>
      <c r="L474" s="292"/>
    </row>
    <row r="475" spans="1:12" s="275" customFormat="1" ht="25.5">
      <c r="A475" s="304"/>
      <c r="B475" s="293" t="s">
        <v>129</v>
      </c>
      <c r="C475" s="294" t="s">
        <v>5784</v>
      </c>
      <c r="D475" s="289">
        <f>'CE MINISTERIALE 2019 MOB'!D475</f>
        <v>7796433.2200000007</v>
      </c>
      <c r="E475" s="274"/>
      <c r="F475" s="291"/>
      <c r="G475" s="292"/>
      <c r="H475" s="292"/>
      <c r="J475" s="286"/>
      <c r="L475" s="292"/>
    </row>
    <row r="476" spans="1:12" s="275" customFormat="1" ht="38.25">
      <c r="A476" s="304"/>
      <c r="B476" s="297" t="s">
        <v>4796</v>
      </c>
      <c r="C476" s="298" t="s">
        <v>5785</v>
      </c>
      <c r="D476" s="337">
        <f>'CE MINISTERIALE 2019 MOB'!D476</f>
        <v>4096251.89</v>
      </c>
      <c r="E476" s="274"/>
      <c r="G476" s="292"/>
      <c r="H476" s="292"/>
      <c r="J476" s="286"/>
      <c r="L476" s="292"/>
    </row>
    <row r="477" spans="1:12" s="275" customFormat="1" ht="38.25">
      <c r="A477" s="304"/>
      <c r="B477" s="297" t="s">
        <v>130</v>
      </c>
      <c r="C477" s="298" t="s">
        <v>5786</v>
      </c>
      <c r="D477" s="337">
        <f>'CE MINISTERIALE 2019 MOB'!D477</f>
        <v>3196251.89</v>
      </c>
      <c r="E477" s="274"/>
      <c r="G477" s="292"/>
      <c r="H477" s="292"/>
      <c r="J477" s="286"/>
      <c r="L477" s="292"/>
    </row>
    <row r="478" spans="1:12" s="275" customFormat="1" ht="38.25">
      <c r="A478" s="304"/>
      <c r="B478" s="297" t="s">
        <v>790</v>
      </c>
      <c r="C478" s="298" t="s">
        <v>5787</v>
      </c>
      <c r="D478" s="337">
        <f>'CE MINISTERIALE 2019 MOB'!D478</f>
        <v>78469.440000000002</v>
      </c>
      <c r="E478" s="274"/>
      <c r="G478" s="292"/>
      <c r="H478" s="292"/>
      <c r="J478" s="286"/>
      <c r="L478" s="292"/>
    </row>
    <row r="479" spans="1:12" s="275" customFormat="1" ht="25.5">
      <c r="A479" s="304"/>
      <c r="B479" s="297" t="s">
        <v>791</v>
      </c>
      <c r="C479" s="298" t="s">
        <v>5788</v>
      </c>
      <c r="D479" s="337">
        <f>'CE MINISTERIALE 2019 MOB'!D479</f>
        <v>425460</v>
      </c>
      <c r="E479" s="274"/>
      <c r="G479" s="292"/>
      <c r="H479" s="292"/>
      <c r="J479" s="286"/>
      <c r="L479" s="292"/>
    </row>
    <row r="480" spans="1:12" s="275" customFormat="1" ht="25.5">
      <c r="A480" s="304"/>
      <c r="B480" s="297" t="s">
        <v>792</v>
      </c>
      <c r="C480" s="298" t="s">
        <v>5789</v>
      </c>
      <c r="D480" s="337">
        <f>'CE MINISTERIALE 2019 MOB'!D480</f>
        <v>0</v>
      </c>
      <c r="E480" s="274"/>
      <c r="G480" s="292"/>
      <c r="H480" s="292"/>
      <c r="J480" s="286"/>
      <c r="L480" s="292"/>
    </row>
    <row r="481" spans="1:12" s="274" customFormat="1" ht="25.5">
      <c r="A481" s="304"/>
      <c r="B481" s="297" t="s">
        <v>4802</v>
      </c>
      <c r="C481" s="298" t="s">
        <v>5790</v>
      </c>
      <c r="D481" s="337">
        <f>'CE MINISTERIALE 2019 MOB'!D481</f>
        <v>0</v>
      </c>
      <c r="G481" s="292"/>
      <c r="H481" s="292"/>
      <c r="J481" s="286"/>
      <c r="L481" s="292"/>
    </row>
    <row r="482" spans="1:12" s="275" customFormat="1" ht="18.75">
      <c r="A482" s="304"/>
      <c r="B482" s="293" t="s">
        <v>793</v>
      </c>
      <c r="C482" s="294" t="s">
        <v>3916</v>
      </c>
      <c r="D482" s="289">
        <f>'CE MINISTERIALE 2019 MOB'!D482</f>
        <v>20792317.869999997</v>
      </c>
      <c r="E482" s="274"/>
      <c r="F482" s="291"/>
      <c r="G482" s="292"/>
      <c r="H482" s="292"/>
      <c r="J482" s="286"/>
      <c r="L482" s="292"/>
    </row>
    <row r="483" spans="1:12" s="275" customFormat="1" ht="25.5">
      <c r="A483" s="304"/>
      <c r="B483" s="317" t="s">
        <v>794</v>
      </c>
      <c r="C483" s="318" t="s">
        <v>5791</v>
      </c>
      <c r="D483" s="337">
        <f>'CE MINISTERIALE 2019 MOB'!D483</f>
        <v>4553693.62</v>
      </c>
      <c r="E483" s="274"/>
      <c r="G483" s="292"/>
      <c r="H483" s="292"/>
      <c r="J483" s="286"/>
      <c r="L483" s="292"/>
    </row>
    <row r="484" spans="1:12" s="275" customFormat="1" ht="25.5">
      <c r="A484" s="304"/>
      <c r="B484" s="317" t="s">
        <v>795</v>
      </c>
      <c r="C484" s="318" t="s">
        <v>5792</v>
      </c>
      <c r="D484" s="337">
        <f>'CE MINISTERIALE 2019 MOB'!D484</f>
        <v>57100</v>
      </c>
      <c r="E484" s="274"/>
      <c r="G484" s="292"/>
      <c r="H484" s="292"/>
      <c r="J484" s="286"/>
      <c r="L484" s="292"/>
    </row>
    <row r="485" spans="1:12" s="275" customFormat="1" ht="25.5">
      <c r="A485" s="304"/>
      <c r="B485" s="317" t="s">
        <v>796</v>
      </c>
      <c r="C485" s="318" t="s">
        <v>5793</v>
      </c>
      <c r="D485" s="337">
        <f>'CE MINISTERIALE 2019 MOB'!D485</f>
        <v>0</v>
      </c>
      <c r="E485" s="274"/>
      <c r="G485" s="292"/>
      <c r="H485" s="292"/>
      <c r="J485" s="286"/>
      <c r="L485" s="292"/>
    </row>
    <row r="486" spans="1:12" s="275" customFormat="1" ht="25.5">
      <c r="A486" s="304"/>
      <c r="B486" s="297" t="s">
        <v>797</v>
      </c>
      <c r="C486" s="298" t="s">
        <v>5794</v>
      </c>
      <c r="D486" s="337">
        <f>'CE MINISTERIALE 2019 MOB'!D486</f>
        <v>0</v>
      </c>
      <c r="E486" s="274"/>
      <c r="G486" s="292"/>
      <c r="H486" s="292"/>
      <c r="J486" s="286"/>
      <c r="L486" s="292"/>
    </row>
    <row r="487" spans="1:12" s="275" customFormat="1" ht="25.5">
      <c r="A487" s="304"/>
      <c r="B487" s="297" t="s">
        <v>798</v>
      </c>
      <c r="C487" s="298" t="s">
        <v>5795</v>
      </c>
      <c r="D487" s="337">
        <f>'CE MINISTERIALE 2019 MOB'!D487</f>
        <v>0</v>
      </c>
      <c r="E487" s="274"/>
      <c r="G487" s="292"/>
      <c r="H487" s="292"/>
      <c r="J487" s="286"/>
      <c r="L487" s="292"/>
    </row>
    <row r="488" spans="1:12" s="275" customFormat="1" ht="18.75">
      <c r="A488" s="304"/>
      <c r="B488" s="297" t="s">
        <v>4810</v>
      </c>
      <c r="C488" s="298" t="s">
        <v>5796</v>
      </c>
      <c r="D488" s="337">
        <f>'CE MINISTERIALE 2019 MOB'!D488</f>
        <v>15881524.249999998</v>
      </c>
      <c r="E488" s="274"/>
      <c r="G488" s="292"/>
      <c r="H488" s="292"/>
      <c r="J488" s="286"/>
      <c r="L488" s="292"/>
    </row>
    <row r="489" spans="1:12" s="275" customFormat="1" ht="25.5">
      <c r="A489" s="304"/>
      <c r="B489" s="297" t="s">
        <v>4812</v>
      </c>
      <c r="C489" s="298" t="s">
        <v>5797</v>
      </c>
      <c r="D489" s="337">
        <f>'CE MINISTERIALE 2019 MOB'!D489</f>
        <v>0</v>
      </c>
      <c r="E489" s="274"/>
      <c r="G489" s="292"/>
      <c r="H489" s="292"/>
      <c r="J489" s="286"/>
      <c r="L489" s="292"/>
    </row>
    <row r="490" spans="1:12" s="275" customFormat="1" ht="18.75">
      <c r="A490" s="304"/>
      <c r="B490" s="297" t="s">
        <v>4814</v>
      </c>
      <c r="C490" s="298" t="s">
        <v>5798</v>
      </c>
      <c r="D490" s="337">
        <f>'CE MINISTERIALE 2019 MOB'!D490</f>
        <v>0</v>
      </c>
      <c r="E490" s="274"/>
      <c r="G490" s="292"/>
      <c r="H490" s="292"/>
      <c r="J490" s="286"/>
      <c r="L490" s="292"/>
    </row>
    <row r="491" spans="1:12" s="275" customFormat="1" ht="38.25">
      <c r="A491" s="304"/>
      <c r="B491" s="297" t="s">
        <v>4816</v>
      </c>
      <c r="C491" s="298" t="s">
        <v>5799</v>
      </c>
      <c r="D491" s="337">
        <f>'CE MINISTERIALE 2019 MOB'!D491</f>
        <v>0</v>
      </c>
      <c r="E491" s="274"/>
      <c r="G491" s="292"/>
      <c r="H491" s="292"/>
      <c r="J491" s="286"/>
      <c r="L491" s="292"/>
    </row>
    <row r="492" spans="1:12" s="275" customFormat="1" ht="18.75">
      <c r="A492" s="304"/>
      <c r="B492" s="317" t="s">
        <v>799</v>
      </c>
      <c r="C492" s="319" t="s">
        <v>5800</v>
      </c>
      <c r="D492" s="337">
        <f>'CE MINISTERIALE 2019 MOB'!D492</f>
        <v>300000</v>
      </c>
      <c r="E492" s="274"/>
      <c r="G492" s="292"/>
      <c r="H492" s="292"/>
      <c r="J492" s="286"/>
      <c r="L492" s="292"/>
    </row>
    <row r="493" spans="1:12" s="299" customFormat="1" ht="24.95" customHeight="1">
      <c r="A493" s="307"/>
      <c r="B493" s="287" t="s">
        <v>800</v>
      </c>
      <c r="C493" s="288" t="s">
        <v>3917</v>
      </c>
      <c r="D493" s="289">
        <f>'CE MINISTERIALE 2019 MOB'!D493</f>
        <v>1942278282.8000002</v>
      </c>
      <c r="E493" s="274"/>
      <c r="F493" s="291"/>
      <c r="G493" s="292"/>
      <c r="H493" s="292"/>
      <c r="J493" s="286"/>
      <c r="L493" s="292"/>
    </row>
    <row r="494" spans="1:12" s="299" customFormat="1" ht="24.95" customHeight="1">
      <c r="A494" s="307"/>
      <c r="B494" s="300"/>
      <c r="C494" s="288" t="s">
        <v>3918</v>
      </c>
      <c r="D494" s="289">
        <f>'CE MINISTERIALE 2019 MOB'!D494</f>
        <v>0</v>
      </c>
      <c r="E494" s="274"/>
      <c r="F494" s="275"/>
      <c r="G494" s="292"/>
      <c r="H494" s="292"/>
      <c r="J494" s="286"/>
      <c r="L494" s="292"/>
    </row>
    <row r="495" spans="1:12" s="299" customFormat="1" ht="24.95" customHeight="1">
      <c r="A495" s="307"/>
      <c r="B495" s="287" t="s">
        <v>803</v>
      </c>
      <c r="C495" s="288" t="s">
        <v>3919</v>
      </c>
      <c r="D495" s="289">
        <f>'CE MINISTERIALE 2019 MOB'!D495</f>
        <v>28000</v>
      </c>
      <c r="E495" s="274"/>
      <c r="F495" s="291"/>
      <c r="G495" s="292"/>
      <c r="H495" s="292"/>
      <c r="J495" s="286"/>
      <c r="L495" s="292"/>
    </row>
    <row r="496" spans="1:12" s="299" customFormat="1" ht="24.95" customHeight="1">
      <c r="A496" s="307"/>
      <c r="B496" s="293" t="s">
        <v>805</v>
      </c>
      <c r="C496" s="294" t="s">
        <v>3920</v>
      </c>
      <c r="D496" s="337">
        <f>'CE MINISTERIALE 2019 MOB'!D496</f>
        <v>0</v>
      </c>
      <c r="E496" s="274"/>
      <c r="F496" s="275"/>
      <c r="G496" s="292"/>
      <c r="H496" s="292"/>
      <c r="J496" s="286"/>
      <c r="L496" s="292"/>
    </row>
    <row r="497" spans="1:12" s="299" customFormat="1" ht="24.95" customHeight="1">
      <c r="A497" s="307"/>
      <c r="B497" s="293" t="s">
        <v>807</v>
      </c>
      <c r="C497" s="294" t="s">
        <v>3921</v>
      </c>
      <c r="D497" s="337">
        <f>'CE MINISTERIALE 2019 MOB'!D497</f>
        <v>0</v>
      </c>
      <c r="E497" s="274"/>
      <c r="F497" s="275"/>
      <c r="G497" s="292"/>
      <c r="H497" s="292"/>
      <c r="J497" s="286"/>
      <c r="L497" s="292"/>
    </row>
    <row r="498" spans="1:12" s="299" customFormat="1" ht="24.95" customHeight="1">
      <c r="A498" s="307"/>
      <c r="B498" s="293" t="s">
        <v>809</v>
      </c>
      <c r="C498" s="294" t="s">
        <v>3922</v>
      </c>
      <c r="D498" s="337">
        <f>'CE MINISTERIALE 2019 MOB'!D498</f>
        <v>28000</v>
      </c>
      <c r="E498" s="274"/>
      <c r="F498" s="275"/>
      <c r="G498" s="292"/>
      <c r="H498" s="292"/>
      <c r="J498" s="286"/>
      <c r="L498" s="292"/>
    </row>
    <row r="499" spans="1:12" s="299" customFormat="1" ht="24.95" customHeight="1">
      <c r="A499" s="307"/>
      <c r="B499" s="287" t="s">
        <v>811</v>
      </c>
      <c r="C499" s="288" t="s">
        <v>3923</v>
      </c>
      <c r="D499" s="289">
        <f>'CE MINISTERIALE 2019 MOB'!D499</f>
        <v>0</v>
      </c>
      <c r="E499" s="274"/>
      <c r="F499" s="291"/>
      <c r="G499" s="292"/>
      <c r="H499" s="292"/>
      <c r="J499" s="286"/>
      <c r="L499" s="292"/>
    </row>
    <row r="500" spans="1:12" s="299" customFormat="1" ht="24.95" customHeight="1">
      <c r="A500" s="307"/>
      <c r="B500" s="293" t="s">
        <v>813</v>
      </c>
      <c r="C500" s="294" t="s">
        <v>3924</v>
      </c>
      <c r="D500" s="337">
        <f>'CE MINISTERIALE 2019 MOB'!D500</f>
        <v>0</v>
      </c>
      <c r="E500" s="274"/>
      <c r="F500" s="275"/>
      <c r="G500" s="292"/>
      <c r="H500" s="292"/>
      <c r="J500" s="286"/>
      <c r="L500" s="292"/>
    </row>
    <row r="501" spans="1:12" s="299" customFormat="1" ht="24.95" customHeight="1">
      <c r="A501" s="307"/>
      <c r="B501" s="293" t="s">
        <v>815</v>
      </c>
      <c r="C501" s="294" t="s">
        <v>3925</v>
      </c>
      <c r="D501" s="337">
        <f>'CE MINISTERIALE 2019 MOB'!D501</f>
        <v>0</v>
      </c>
      <c r="E501" s="274"/>
      <c r="F501" s="275"/>
      <c r="G501" s="292"/>
      <c r="H501" s="292"/>
      <c r="J501" s="286"/>
      <c r="L501" s="292"/>
    </row>
    <row r="502" spans="1:12" s="299" customFormat="1" ht="25.5">
      <c r="A502" s="307"/>
      <c r="B502" s="293" t="s">
        <v>817</v>
      </c>
      <c r="C502" s="294" t="s">
        <v>3926</v>
      </c>
      <c r="D502" s="337">
        <f>'CE MINISTERIALE 2019 MOB'!D502</f>
        <v>0</v>
      </c>
      <c r="E502" s="274"/>
      <c r="F502" s="275"/>
      <c r="G502" s="292"/>
      <c r="H502" s="292"/>
      <c r="J502" s="286"/>
      <c r="L502" s="292"/>
    </row>
    <row r="503" spans="1:12" s="299" customFormat="1" ht="24.95" customHeight="1">
      <c r="A503" s="307"/>
      <c r="B503" s="293" t="s">
        <v>819</v>
      </c>
      <c r="C503" s="294" t="s">
        <v>5801</v>
      </c>
      <c r="D503" s="337">
        <f>'CE MINISTERIALE 2019 MOB'!D503</f>
        <v>0</v>
      </c>
      <c r="E503" s="274"/>
      <c r="F503" s="275"/>
      <c r="G503" s="292"/>
      <c r="H503" s="292"/>
      <c r="J503" s="286"/>
      <c r="L503" s="292"/>
    </row>
    <row r="504" spans="1:12" s="299" customFormat="1" ht="24.95" customHeight="1">
      <c r="A504" s="307"/>
      <c r="B504" s="293" t="s">
        <v>821</v>
      </c>
      <c r="C504" s="294" t="s">
        <v>5802</v>
      </c>
      <c r="D504" s="337">
        <f>'CE MINISTERIALE 2019 MOB'!D504</f>
        <v>0</v>
      </c>
      <c r="E504" s="274"/>
      <c r="F504" s="275"/>
      <c r="G504" s="292"/>
      <c r="H504" s="292"/>
      <c r="J504" s="286"/>
      <c r="L504" s="292"/>
    </row>
    <row r="505" spans="1:12" s="299" customFormat="1" ht="24.95" customHeight="1">
      <c r="A505" s="307"/>
      <c r="B505" s="287" t="s">
        <v>823</v>
      </c>
      <c r="C505" s="288" t="s">
        <v>3927</v>
      </c>
      <c r="D505" s="289">
        <f>'CE MINISTERIALE 2019 MOB'!D505</f>
        <v>47137</v>
      </c>
      <c r="E505" s="274"/>
      <c r="F505" s="291"/>
      <c r="G505" s="292"/>
      <c r="H505" s="292"/>
      <c r="J505" s="286"/>
      <c r="L505" s="292"/>
    </row>
    <row r="506" spans="1:12" s="299" customFormat="1" ht="24.95" customHeight="1">
      <c r="A506" s="307"/>
      <c r="B506" s="293" t="s">
        <v>825</v>
      </c>
      <c r="C506" s="294" t="s">
        <v>5803</v>
      </c>
      <c r="D506" s="337">
        <f>'CE MINISTERIALE 2019 MOB'!D506</f>
        <v>10000</v>
      </c>
      <c r="E506" s="274"/>
      <c r="F506" s="275"/>
      <c r="G506" s="292"/>
      <c r="H506" s="292"/>
      <c r="J506" s="286"/>
      <c r="L506" s="292"/>
    </row>
    <row r="507" spans="1:12" s="299" customFormat="1" ht="24.95" customHeight="1">
      <c r="A507" s="307"/>
      <c r="B507" s="293" t="s">
        <v>827</v>
      </c>
      <c r="C507" s="294" t="s">
        <v>3928</v>
      </c>
      <c r="D507" s="337">
        <f>'CE MINISTERIALE 2019 MOB'!D507</f>
        <v>0</v>
      </c>
      <c r="E507" s="274"/>
      <c r="F507" s="275"/>
      <c r="G507" s="292"/>
      <c r="H507" s="292"/>
      <c r="J507" s="286"/>
      <c r="L507" s="292"/>
    </row>
    <row r="508" spans="1:12" s="299" customFormat="1" ht="24.95" customHeight="1">
      <c r="A508" s="307"/>
      <c r="B508" s="293" t="s">
        <v>829</v>
      </c>
      <c r="C508" s="294" t="s">
        <v>3929</v>
      </c>
      <c r="D508" s="337">
        <f>'CE MINISTERIALE 2019 MOB'!D508</f>
        <v>37137</v>
      </c>
      <c r="E508" s="274"/>
      <c r="F508" s="275"/>
      <c r="G508" s="292"/>
      <c r="H508" s="292"/>
      <c r="J508" s="286"/>
      <c r="L508" s="292"/>
    </row>
    <row r="509" spans="1:12" s="299" customFormat="1" ht="24.95" customHeight="1">
      <c r="A509" s="307"/>
      <c r="B509" s="287" t="s">
        <v>831</v>
      </c>
      <c r="C509" s="288" t="s">
        <v>3930</v>
      </c>
      <c r="D509" s="289">
        <f>'CE MINISTERIALE 2019 MOB'!D509</f>
        <v>1000</v>
      </c>
      <c r="E509" s="274"/>
      <c r="F509" s="291"/>
      <c r="G509" s="292"/>
      <c r="H509" s="292"/>
      <c r="J509" s="286"/>
      <c r="L509" s="292"/>
    </row>
    <row r="510" spans="1:12" s="299" customFormat="1" ht="24.95" customHeight="1">
      <c r="A510" s="307"/>
      <c r="B510" s="293" t="s">
        <v>833</v>
      </c>
      <c r="C510" s="294" t="s">
        <v>3931</v>
      </c>
      <c r="D510" s="337">
        <f>'CE MINISTERIALE 2019 MOB'!D510</f>
        <v>1000</v>
      </c>
      <c r="E510" s="274"/>
      <c r="F510" s="275"/>
      <c r="G510" s="292"/>
      <c r="H510" s="292"/>
      <c r="J510" s="286"/>
      <c r="L510" s="292"/>
    </row>
    <row r="511" spans="1:12" s="299" customFormat="1" ht="24.95" customHeight="1">
      <c r="A511" s="307"/>
      <c r="B511" s="293" t="s">
        <v>835</v>
      </c>
      <c r="C511" s="294" t="s">
        <v>5804</v>
      </c>
      <c r="D511" s="337">
        <f>'CE MINISTERIALE 2019 MOB'!D511</f>
        <v>0</v>
      </c>
      <c r="E511" s="274"/>
      <c r="F511" s="275"/>
      <c r="G511" s="292"/>
      <c r="H511" s="292"/>
      <c r="J511" s="286"/>
      <c r="L511" s="292"/>
    </row>
    <row r="512" spans="1:12" s="299" customFormat="1" ht="24.95" customHeight="1">
      <c r="A512" s="307"/>
      <c r="B512" s="287" t="s">
        <v>837</v>
      </c>
      <c r="C512" s="288" t="s">
        <v>3932</v>
      </c>
      <c r="D512" s="289">
        <f>'CE MINISTERIALE 2019 MOB'!D512</f>
        <v>-20137</v>
      </c>
      <c r="E512" s="274"/>
      <c r="F512" s="291"/>
      <c r="G512" s="292"/>
      <c r="H512" s="292"/>
      <c r="J512" s="286"/>
      <c r="L512" s="292"/>
    </row>
    <row r="513" spans="1:12" s="299" customFormat="1" ht="24.95" customHeight="1">
      <c r="A513" s="307"/>
      <c r="B513" s="300"/>
      <c r="C513" s="288" t="s">
        <v>3933</v>
      </c>
      <c r="D513" s="337">
        <f>'CE MINISTERIALE 2019 MOB'!D513</f>
        <v>0</v>
      </c>
      <c r="E513" s="274"/>
      <c r="F513" s="275"/>
      <c r="G513" s="292"/>
      <c r="H513" s="292"/>
      <c r="J513" s="286"/>
      <c r="L513" s="292"/>
    </row>
    <row r="514" spans="1:12" s="299" customFormat="1" ht="24.95" customHeight="1">
      <c r="A514" s="307"/>
      <c r="B514" s="287" t="s">
        <v>840</v>
      </c>
      <c r="C514" s="288" t="s">
        <v>3934</v>
      </c>
      <c r="D514" s="337">
        <f>'CE MINISTERIALE 2019 MOB'!D514</f>
        <v>0</v>
      </c>
      <c r="E514" s="274"/>
      <c r="F514" s="275"/>
      <c r="G514" s="292"/>
      <c r="H514" s="292"/>
      <c r="J514" s="286"/>
      <c r="L514" s="292"/>
    </row>
    <row r="515" spans="1:12" s="299" customFormat="1" ht="24.95" customHeight="1">
      <c r="A515" s="307"/>
      <c r="B515" s="287" t="s">
        <v>842</v>
      </c>
      <c r="C515" s="288" t="s">
        <v>3935</v>
      </c>
      <c r="D515" s="337">
        <f>'CE MINISTERIALE 2019 MOB'!D515</f>
        <v>0</v>
      </c>
      <c r="E515" s="274"/>
      <c r="F515" s="275"/>
      <c r="G515" s="292"/>
      <c r="H515" s="292"/>
      <c r="J515" s="286"/>
      <c r="L515" s="292"/>
    </row>
    <row r="516" spans="1:12" s="299" customFormat="1" ht="25.5">
      <c r="A516" s="307"/>
      <c r="B516" s="287" t="s">
        <v>844</v>
      </c>
      <c r="C516" s="288" t="s">
        <v>3936</v>
      </c>
      <c r="D516" s="289">
        <f>'CE MINISTERIALE 2019 MOB'!D516</f>
        <v>0</v>
      </c>
      <c r="E516" s="274"/>
      <c r="F516" s="291"/>
      <c r="G516" s="292"/>
      <c r="H516" s="292"/>
      <c r="J516" s="286"/>
      <c r="L516" s="292"/>
    </row>
    <row r="517" spans="1:12" s="299" customFormat="1" ht="24.95" customHeight="1">
      <c r="A517" s="307"/>
      <c r="B517" s="300"/>
      <c r="C517" s="288" t="s">
        <v>5805</v>
      </c>
      <c r="D517" s="337">
        <f>'CE MINISTERIALE 2019 MOB'!D517</f>
        <v>0</v>
      </c>
      <c r="E517" s="274"/>
      <c r="F517" s="275"/>
      <c r="G517" s="292"/>
      <c r="H517" s="292"/>
      <c r="J517" s="286"/>
      <c r="L517" s="292"/>
    </row>
    <row r="518" spans="1:12" s="299" customFormat="1" ht="24.95" customHeight="1">
      <c r="A518" s="307"/>
      <c r="B518" s="287" t="s">
        <v>847</v>
      </c>
      <c r="C518" s="288" t="s">
        <v>3937</v>
      </c>
      <c r="D518" s="289">
        <f>'CE MINISTERIALE 2019 MOB'!D518</f>
        <v>20000</v>
      </c>
      <c r="E518" s="274"/>
      <c r="F518" s="291"/>
      <c r="G518" s="292"/>
      <c r="H518" s="292"/>
      <c r="J518" s="286"/>
      <c r="L518" s="292"/>
    </row>
    <row r="519" spans="1:12" s="299" customFormat="1" ht="24.95" customHeight="1">
      <c r="A519" s="307"/>
      <c r="B519" s="293" t="s">
        <v>849</v>
      </c>
      <c r="C519" s="294" t="s">
        <v>3938</v>
      </c>
      <c r="D519" s="337">
        <f>'CE MINISTERIALE 2019 MOB'!D519</f>
        <v>0</v>
      </c>
      <c r="E519" s="274"/>
      <c r="F519" s="275"/>
      <c r="G519" s="292"/>
      <c r="H519" s="292"/>
      <c r="J519" s="286"/>
      <c r="L519" s="292"/>
    </row>
    <row r="520" spans="1:12" s="299" customFormat="1" ht="24.95" customHeight="1">
      <c r="A520" s="307"/>
      <c r="B520" s="293" t="s">
        <v>851</v>
      </c>
      <c r="C520" s="294" t="s">
        <v>3939</v>
      </c>
      <c r="D520" s="289">
        <f>'CE MINISTERIALE 2019 MOB'!D520</f>
        <v>20000</v>
      </c>
      <c r="E520" s="274"/>
      <c r="F520" s="291"/>
      <c r="G520" s="292"/>
      <c r="H520" s="292"/>
      <c r="J520" s="286"/>
      <c r="L520" s="292"/>
    </row>
    <row r="521" spans="1:12" s="299" customFormat="1" ht="25.5">
      <c r="A521" s="307"/>
      <c r="B521" s="297" t="s">
        <v>853</v>
      </c>
      <c r="C521" s="298" t="s">
        <v>3940</v>
      </c>
      <c r="D521" s="337">
        <f>'CE MINISTERIALE 2019 MOB'!D521</f>
        <v>20000</v>
      </c>
      <c r="E521" s="274"/>
      <c r="F521" s="275"/>
      <c r="G521" s="292"/>
      <c r="H521" s="292"/>
      <c r="J521" s="286"/>
      <c r="L521" s="292"/>
    </row>
    <row r="522" spans="1:12" s="299" customFormat="1" ht="18.75">
      <c r="A522" s="307"/>
      <c r="B522" s="297" t="s">
        <v>855</v>
      </c>
      <c r="C522" s="298" t="s">
        <v>3941</v>
      </c>
      <c r="D522" s="289">
        <f>'CE MINISTERIALE 2019 MOB'!D522</f>
        <v>0</v>
      </c>
      <c r="E522" s="274"/>
      <c r="F522" s="291"/>
      <c r="G522" s="292"/>
      <c r="H522" s="292"/>
      <c r="J522" s="286"/>
      <c r="L522" s="292"/>
    </row>
    <row r="523" spans="1:12" s="275" customFormat="1" ht="25.5">
      <c r="A523" s="304"/>
      <c r="B523" s="297" t="s">
        <v>4819</v>
      </c>
      <c r="C523" s="298" t="s">
        <v>5806</v>
      </c>
      <c r="D523" s="337">
        <f>'CE MINISTERIALE 2019 MOB'!D523</f>
        <v>0</v>
      </c>
      <c r="E523" s="274"/>
      <c r="G523" s="292"/>
      <c r="H523" s="292"/>
      <c r="J523" s="286"/>
      <c r="L523" s="292"/>
    </row>
    <row r="524" spans="1:12" s="275" customFormat="1" ht="25.5">
      <c r="A524" s="304" t="s">
        <v>304</v>
      </c>
      <c r="B524" s="297" t="s">
        <v>857</v>
      </c>
      <c r="C524" s="298" t="s">
        <v>5807</v>
      </c>
      <c r="D524" s="337">
        <f>'CE MINISTERIALE 2019 MOB'!D524</f>
        <v>0</v>
      </c>
      <c r="E524" s="274"/>
      <c r="G524" s="292"/>
      <c r="H524" s="292"/>
      <c r="J524" s="286"/>
      <c r="L524" s="292"/>
    </row>
    <row r="525" spans="1:12" s="275" customFormat="1" ht="18.75">
      <c r="A525" s="304"/>
      <c r="B525" s="297" t="s">
        <v>858</v>
      </c>
      <c r="C525" s="298" t="s">
        <v>5808</v>
      </c>
      <c r="D525" s="289">
        <f>'CE MINISTERIALE 2019 MOB'!D525</f>
        <v>0</v>
      </c>
      <c r="E525" s="274"/>
      <c r="F525" s="291"/>
      <c r="G525" s="292"/>
      <c r="H525" s="292"/>
      <c r="J525" s="286"/>
      <c r="L525" s="292"/>
    </row>
    <row r="526" spans="1:12" s="275" customFormat="1" ht="25.5">
      <c r="A526" s="304" t="s">
        <v>1575</v>
      </c>
      <c r="B526" s="300" t="s">
        <v>1616</v>
      </c>
      <c r="C526" s="301" t="s">
        <v>5809</v>
      </c>
      <c r="D526" s="337">
        <f>'CE MINISTERIALE 2019 MOB'!D526</f>
        <v>0</v>
      </c>
      <c r="E526" s="274"/>
      <c r="G526" s="292"/>
      <c r="H526" s="292"/>
      <c r="J526" s="286"/>
      <c r="L526" s="292"/>
    </row>
    <row r="527" spans="1:12" s="275" customFormat="1" ht="25.5">
      <c r="A527" s="304"/>
      <c r="B527" s="300" t="s">
        <v>1617</v>
      </c>
      <c r="C527" s="301" t="s">
        <v>5810</v>
      </c>
      <c r="D527" s="337">
        <f>'CE MINISTERIALE 2019 MOB'!D527</f>
        <v>0</v>
      </c>
      <c r="E527" s="274"/>
      <c r="G527" s="292"/>
      <c r="H527" s="292"/>
      <c r="J527" s="286"/>
      <c r="L527" s="292"/>
    </row>
    <row r="528" spans="1:12" s="275" customFormat="1" ht="25.5">
      <c r="A528" s="304"/>
      <c r="B528" s="300" t="s">
        <v>1618</v>
      </c>
      <c r="C528" s="301" t="s">
        <v>5811</v>
      </c>
      <c r="D528" s="337">
        <f>'CE MINISTERIALE 2019 MOB'!D528</f>
        <v>0</v>
      </c>
      <c r="E528" s="274"/>
      <c r="G528" s="292"/>
      <c r="H528" s="292"/>
      <c r="J528" s="286"/>
      <c r="L528" s="292"/>
    </row>
    <row r="529" spans="1:12" s="275" customFormat="1" ht="25.5">
      <c r="A529" s="304"/>
      <c r="B529" s="300" t="s">
        <v>1619</v>
      </c>
      <c r="C529" s="301" t="s">
        <v>5812</v>
      </c>
      <c r="D529" s="337">
        <f>'CE MINISTERIALE 2019 MOB'!D529</f>
        <v>0</v>
      </c>
      <c r="E529" s="274"/>
      <c r="G529" s="292"/>
      <c r="H529" s="292"/>
      <c r="J529" s="286"/>
      <c r="L529" s="292"/>
    </row>
    <row r="530" spans="1:12" s="275" customFormat="1" ht="38.25">
      <c r="A530" s="304"/>
      <c r="B530" s="300" t="s">
        <v>1620</v>
      </c>
      <c r="C530" s="301" t="s">
        <v>5813</v>
      </c>
      <c r="D530" s="337">
        <f>'CE MINISTERIALE 2019 MOB'!D530</f>
        <v>0</v>
      </c>
      <c r="E530" s="274"/>
      <c r="G530" s="292"/>
      <c r="H530" s="292"/>
      <c r="J530" s="286"/>
      <c r="L530" s="292"/>
    </row>
    <row r="531" spans="1:12" s="275" customFormat="1" ht="25.5">
      <c r="A531" s="304"/>
      <c r="B531" s="300" t="s">
        <v>1621</v>
      </c>
      <c r="C531" s="301" t="s">
        <v>5814</v>
      </c>
      <c r="D531" s="337">
        <f>'CE MINISTERIALE 2019 MOB'!D531</f>
        <v>0</v>
      </c>
      <c r="E531" s="274"/>
      <c r="G531" s="292"/>
      <c r="H531" s="292"/>
      <c r="J531" s="286"/>
      <c r="L531" s="292"/>
    </row>
    <row r="532" spans="1:12" s="275" customFormat="1" ht="18.75">
      <c r="A532" s="304"/>
      <c r="B532" s="300" t="s">
        <v>1622</v>
      </c>
      <c r="C532" s="301" t="s">
        <v>5815</v>
      </c>
      <c r="D532" s="337">
        <f>'CE MINISTERIALE 2019 MOB'!D532</f>
        <v>0</v>
      </c>
      <c r="E532" s="274"/>
      <c r="G532" s="292"/>
      <c r="H532" s="292"/>
      <c r="J532" s="286"/>
      <c r="L532" s="292"/>
    </row>
    <row r="533" spans="1:12" s="275" customFormat="1" ht="18.75">
      <c r="A533" s="304"/>
      <c r="B533" s="297" t="s">
        <v>1623</v>
      </c>
      <c r="C533" s="298" t="s">
        <v>5954</v>
      </c>
      <c r="D533" s="289">
        <f>'CE MINISTERIALE 2019 MOB'!D533</f>
        <v>0</v>
      </c>
      <c r="E533" s="274"/>
      <c r="F533" s="291"/>
      <c r="G533" s="292"/>
      <c r="H533" s="292"/>
      <c r="J533" s="286"/>
      <c r="L533" s="292"/>
    </row>
    <row r="534" spans="1:12" s="299" customFormat="1" ht="25.5">
      <c r="A534" s="307" t="s">
        <v>304</v>
      </c>
      <c r="B534" s="297" t="s">
        <v>1625</v>
      </c>
      <c r="C534" s="298" t="s">
        <v>5955</v>
      </c>
      <c r="D534" s="337">
        <f>'CE MINISTERIALE 2019 MOB'!D534</f>
        <v>0</v>
      </c>
      <c r="E534" s="274"/>
      <c r="F534" s="275"/>
      <c r="G534" s="292"/>
      <c r="H534" s="292"/>
      <c r="J534" s="286"/>
      <c r="L534" s="292"/>
    </row>
    <row r="535" spans="1:12" s="299" customFormat="1" ht="18.75">
      <c r="A535" s="307"/>
      <c r="B535" s="297" t="s">
        <v>1627</v>
      </c>
      <c r="C535" s="298" t="s">
        <v>5956</v>
      </c>
      <c r="D535" s="289">
        <f>'CE MINISTERIALE 2019 MOB'!D535</f>
        <v>0</v>
      </c>
      <c r="E535" s="274"/>
      <c r="F535" s="291"/>
      <c r="G535" s="292"/>
      <c r="H535" s="292"/>
      <c r="J535" s="286"/>
      <c r="L535" s="292"/>
    </row>
    <row r="536" spans="1:12" s="299" customFormat="1" ht="25.5">
      <c r="A536" s="307" t="s">
        <v>1575</v>
      </c>
      <c r="B536" s="300" t="s">
        <v>1629</v>
      </c>
      <c r="C536" s="301" t="s">
        <v>5957</v>
      </c>
      <c r="D536" s="337">
        <f>'CE MINISTERIALE 2019 MOB'!D536</f>
        <v>0</v>
      </c>
      <c r="E536" s="274"/>
      <c r="F536" s="275"/>
      <c r="G536" s="292"/>
      <c r="H536" s="292"/>
      <c r="J536" s="286"/>
      <c r="L536" s="292"/>
    </row>
    <row r="537" spans="1:12" s="299" customFormat="1" ht="25.5">
      <c r="A537" s="307"/>
      <c r="B537" s="300" t="s">
        <v>1631</v>
      </c>
      <c r="C537" s="301" t="s">
        <v>5958</v>
      </c>
      <c r="D537" s="337">
        <f>'CE MINISTERIALE 2019 MOB'!D537</f>
        <v>0</v>
      </c>
      <c r="E537" s="274"/>
      <c r="F537" s="275"/>
      <c r="G537" s="292"/>
      <c r="H537" s="292"/>
      <c r="J537" s="286"/>
      <c r="L537" s="292"/>
    </row>
    <row r="538" spans="1:12" s="299" customFormat="1" ht="25.5">
      <c r="A538" s="307"/>
      <c r="B538" s="300" t="s">
        <v>405</v>
      </c>
      <c r="C538" s="301" t="s">
        <v>5959</v>
      </c>
      <c r="D538" s="337">
        <f>'CE MINISTERIALE 2019 MOB'!D538</f>
        <v>0</v>
      </c>
      <c r="E538" s="274"/>
      <c r="F538" s="275"/>
      <c r="G538" s="292"/>
      <c r="H538" s="292"/>
      <c r="J538" s="286"/>
      <c r="L538" s="292"/>
    </row>
    <row r="539" spans="1:12" s="299" customFormat="1" ht="25.5">
      <c r="A539" s="307"/>
      <c r="B539" s="300" t="s">
        <v>407</v>
      </c>
      <c r="C539" s="301" t="s">
        <v>5960</v>
      </c>
      <c r="D539" s="337">
        <f>'CE MINISTERIALE 2019 MOB'!D539</f>
        <v>0</v>
      </c>
      <c r="E539" s="274"/>
      <c r="F539" s="275"/>
      <c r="G539" s="292"/>
      <c r="H539" s="292"/>
      <c r="J539" s="286"/>
      <c r="L539" s="292"/>
    </row>
    <row r="540" spans="1:12" s="299" customFormat="1" ht="38.25">
      <c r="A540" s="307"/>
      <c r="B540" s="300" t="s">
        <v>409</v>
      </c>
      <c r="C540" s="301" t="s">
        <v>5961</v>
      </c>
      <c r="D540" s="337">
        <f>'CE MINISTERIALE 2019 MOB'!D540</f>
        <v>0</v>
      </c>
      <c r="E540" s="274"/>
      <c r="F540" s="275"/>
      <c r="G540" s="292"/>
      <c r="H540" s="292"/>
      <c r="J540" s="286"/>
      <c r="L540" s="292"/>
    </row>
    <row r="541" spans="1:12" s="299" customFormat="1" ht="25.5">
      <c r="A541" s="307"/>
      <c r="B541" s="300" t="s">
        <v>411</v>
      </c>
      <c r="C541" s="301" t="s">
        <v>5962</v>
      </c>
      <c r="D541" s="337">
        <f>'CE MINISTERIALE 2019 MOB'!D541</f>
        <v>0</v>
      </c>
      <c r="E541" s="274"/>
      <c r="F541" s="275"/>
      <c r="G541" s="292"/>
      <c r="H541" s="292"/>
      <c r="J541" s="286"/>
      <c r="L541" s="292"/>
    </row>
    <row r="542" spans="1:12" s="299" customFormat="1" ht="18.75">
      <c r="A542" s="307"/>
      <c r="B542" s="300" t="s">
        <v>413</v>
      </c>
      <c r="C542" s="301" t="s">
        <v>5963</v>
      </c>
      <c r="D542" s="337">
        <f>'CE MINISTERIALE 2019 MOB'!D542</f>
        <v>0</v>
      </c>
      <c r="E542" s="274"/>
      <c r="F542" s="275"/>
      <c r="G542" s="292"/>
      <c r="H542" s="292"/>
      <c r="J542" s="286"/>
      <c r="L542" s="292"/>
    </row>
    <row r="543" spans="1:12" s="299" customFormat="1" ht="18.75">
      <c r="A543" s="307"/>
      <c r="B543" s="297" t="s">
        <v>415</v>
      </c>
      <c r="C543" s="298" t="s">
        <v>3942</v>
      </c>
      <c r="D543" s="337">
        <f>'CE MINISTERIALE 2019 MOB'!D543</f>
        <v>0</v>
      </c>
      <c r="E543" s="274"/>
      <c r="F543" s="275"/>
      <c r="G543" s="292"/>
      <c r="H543" s="292"/>
      <c r="J543" s="286"/>
      <c r="L543" s="292"/>
    </row>
    <row r="544" spans="1:12" s="299" customFormat="1" ht="18.75">
      <c r="A544" s="307"/>
      <c r="B544" s="287" t="s">
        <v>417</v>
      </c>
      <c r="C544" s="288" t="s">
        <v>3943</v>
      </c>
      <c r="D544" s="289">
        <f>'CE MINISTERIALE 2019 MOB'!D544</f>
        <v>580572.88</v>
      </c>
      <c r="E544" s="274"/>
      <c r="F544" s="291"/>
      <c r="G544" s="292"/>
      <c r="H544" s="292"/>
      <c r="J544" s="286"/>
      <c r="L544" s="292"/>
    </row>
    <row r="545" spans="1:12" s="299" customFormat="1" ht="18.75">
      <c r="A545" s="307"/>
      <c r="B545" s="293" t="s">
        <v>419</v>
      </c>
      <c r="C545" s="294" t="s">
        <v>3944</v>
      </c>
      <c r="D545" s="337">
        <f>'CE MINISTERIALE 2019 MOB'!D545</f>
        <v>0</v>
      </c>
      <c r="E545" s="274"/>
      <c r="F545" s="275"/>
      <c r="G545" s="292"/>
      <c r="H545" s="292"/>
      <c r="J545" s="286"/>
      <c r="L545" s="292"/>
    </row>
    <row r="546" spans="1:12" s="299" customFormat="1" ht="18.75">
      <c r="A546" s="307"/>
      <c r="B546" s="293" t="s">
        <v>421</v>
      </c>
      <c r="C546" s="294" t="s">
        <v>3945</v>
      </c>
      <c r="D546" s="289">
        <f>'CE MINISTERIALE 2019 MOB'!D546</f>
        <v>580572.88</v>
      </c>
      <c r="E546" s="274"/>
      <c r="F546" s="291"/>
      <c r="G546" s="292"/>
      <c r="H546" s="292"/>
      <c r="J546" s="286"/>
      <c r="L546" s="292"/>
    </row>
    <row r="547" spans="1:12" s="299" customFormat="1" ht="18.75">
      <c r="A547" s="307"/>
      <c r="B547" s="297" t="s">
        <v>423</v>
      </c>
      <c r="C547" s="298" t="s">
        <v>3946</v>
      </c>
      <c r="D547" s="337">
        <f>'CE MINISTERIALE 2019 MOB'!D547</f>
        <v>0</v>
      </c>
      <c r="E547" s="274"/>
      <c r="F547" s="275"/>
      <c r="G547" s="292"/>
      <c r="H547" s="292"/>
      <c r="J547" s="286"/>
      <c r="L547" s="292"/>
    </row>
    <row r="548" spans="1:12" s="299" customFormat="1" ht="18.75">
      <c r="A548" s="307"/>
      <c r="B548" s="297" t="s">
        <v>425</v>
      </c>
      <c r="C548" s="298" t="s">
        <v>3947</v>
      </c>
      <c r="D548" s="337">
        <f>'CE MINISTERIALE 2019 MOB'!D548</f>
        <v>580072.88</v>
      </c>
      <c r="E548" s="274"/>
      <c r="F548" s="275"/>
      <c r="G548" s="292"/>
      <c r="H548" s="292"/>
      <c r="J548" s="286"/>
      <c r="L548" s="292"/>
    </row>
    <row r="549" spans="1:12" s="299" customFormat="1" ht="18.75">
      <c r="A549" s="307"/>
      <c r="B549" s="297" t="s">
        <v>427</v>
      </c>
      <c r="C549" s="298" t="s">
        <v>3948</v>
      </c>
      <c r="D549" s="289">
        <f>'CE MINISTERIALE 2019 MOB'!D549</f>
        <v>0</v>
      </c>
      <c r="E549" s="274"/>
      <c r="F549" s="291"/>
      <c r="G549" s="292"/>
      <c r="H549" s="292"/>
      <c r="J549" s="286"/>
      <c r="L549" s="292"/>
    </row>
    <row r="550" spans="1:12" s="299" customFormat="1" ht="25.5">
      <c r="A550" s="307" t="s">
        <v>304</v>
      </c>
      <c r="B550" s="297" t="s">
        <v>429</v>
      </c>
      <c r="C550" s="298" t="s">
        <v>3949</v>
      </c>
      <c r="D550" s="289">
        <f>'CE MINISTERIALE 2019 MOB'!D550</f>
        <v>0</v>
      </c>
      <c r="E550" s="274"/>
      <c r="F550" s="291"/>
      <c r="G550" s="292"/>
      <c r="H550" s="292"/>
      <c r="J550" s="286"/>
      <c r="L550" s="292"/>
    </row>
    <row r="551" spans="1:12" s="299" customFormat="1" ht="38.25">
      <c r="A551" s="307" t="s">
        <v>304</v>
      </c>
      <c r="B551" s="300" t="s">
        <v>431</v>
      </c>
      <c r="C551" s="301" t="s">
        <v>3950</v>
      </c>
      <c r="D551" s="337">
        <f>'CE MINISTERIALE 2019 MOB'!D551</f>
        <v>0</v>
      </c>
      <c r="E551" s="274"/>
      <c r="F551" s="275"/>
      <c r="G551" s="292"/>
      <c r="H551" s="292"/>
      <c r="J551" s="286"/>
      <c r="L551" s="292"/>
    </row>
    <row r="552" spans="1:12" s="299" customFormat="1" ht="25.5">
      <c r="A552" s="307" t="s">
        <v>304</v>
      </c>
      <c r="B552" s="300" t="s">
        <v>433</v>
      </c>
      <c r="C552" s="301" t="s">
        <v>3951</v>
      </c>
      <c r="D552" s="337">
        <f>'CE MINISTERIALE 2019 MOB'!D552</f>
        <v>0</v>
      </c>
      <c r="E552" s="274"/>
      <c r="F552" s="275"/>
      <c r="G552" s="292"/>
      <c r="H552" s="292"/>
      <c r="J552" s="286"/>
      <c r="L552" s="292"/>
    </row>
    <row r="553" spans="1:12" s="299" customFormat="1" ht="25.5">
      <c r="A553" s="307"/>
      <c r="B553" s="297" t="s">
        <v>232</v>
      </c>
      <c r="C553" s="298" t="s">
        <v>3952</v>
      </c>
      <c r="D553" s="289">
        <f>'CE MINISTERIALE 2019 MOB'!D553</f>
        <v>0</v>
      </c>
      <c r="E553" s="274"/>
      <c r="F553" s="291"/>
      <c r="G553" s="292"/>
      <c r="H553" s="292"/>
      <c r="J553" s="286"/>
      <c r="L553" s="292"/>
    </row>
    <row r="554" spans="1:12" s="299" customFormat="1" ht="25.5">
      <c r="A554" s="307" t="s">
        <v>1575</v>
      </c>
      <c r="B554" s="300" t="s">
        <v>234</v>
      </c>
      <c r="C554" s="301" t="s">
        <v>3953</v>
      </c>
      <c r="D554" s="337">
        <f>'CE MINISTERIALE 2019 MOB'!D554</f>
        <v>0</v>
      </c>
      <c r="E554" s="274"/>
      <c r="F554" s="275"/>
      <c r="G554" s="292"/>
      <c r="H554" s="292"/>
      <c r="J554" s="286"/>
      <c r="L554" s="292"/>
    </row>
    <row r="555" spans="1:12" s="299" customFormat="1" ht="25.5">
      <c r="A555" s="307"/>
      <c r="B555" s="300" t="s">
        <v>236</v>
      </c>
      <c r="C555" s="301" t="s">
        <v>3954</v>
      </c>
      <c r="D555" s="289">
        <f>'CE MINISTERIALE 2019 MOB'!D555</f>
        <v>0</v>
      </c>
      <c r="E555" s="274"/>
      <c r="F555" s="291"/>
      <c r="G555" s="292"/>
      <c r="H555" s="292"/>
      <c r="J555" s="286"/>
      <c r="L555" s="292"/>
    </row>
    <row r="556" spans="1:12" s="299" customFormat="1" ht="25.5">
      <c r="A556" s="307"/>
      <c r="B556" s="297" t="s">
        <v>238</v>
      </c>
      <c r="C556" s="298" t="s">
        <v>3955</v>
      </c>
      <c r="D556" s="337">
        <f>'CE MINISTERIALE 2019 MOB'!D556</f>
        <v>0</v>
      </c>
      <c r="E556" s="274"/>
      <c r="F556" s="275"/>
      <c r="G556" s="292"/>
      <c r="H556" s="292"/>
      <c r="J556" s="286"/>
      <c r="L556" s="292"/>
    </row>
    <row r="557" spans="1:12" s="299" customFormat="1" ht="38.25">
      <c r="A557" s="307"/>
      <c r="B557" s="297" t="s">
        <v>240</v>
      </c>
      <c r="C557" s="298" t="s">
        <v>5816</v>
      </c>
      <c r="D557" s="337">
        <f>'CE MINISTERIALE 2019 MOB'!D557</f>
        <v>0</v>
      </c>
      <c r="E557" s="274"/>
      <c r="F557" s="275"/>
      <c r="G557" s="292"/>
      <c r="H557" s="292"/>
      <c r="J557" s="286"/>
      <c r="L557" s="292"/>
    </row>
    <row r="558" spans="1:12" s="299" customFormat="1" ht="25.5">
      <c r="A558" s="307"/>
      <c r="B558" s="297" t="s">
        <v>242</v>
      </c>
      <c r="C558" s="298" t="s">
        <v>3956</v>
      </c>
      <c r="D558" s="337">
        <f>'CE MINISTERIALE 2019 MOB'!D558</f>
        <v>0</v>
      </c>
      <c r="E558" s="274"/>
      <c r="F558" s="275"/>
      <c r="G558" s="292"/>
      <c r="H558" s="292"/>
      <c r="J558" s="286"/>
      <c r="L558" s="292"/>
    </row>
    <row r="559" spans="1:12" s="299" customFormat="1" ht="38.25">
      <c r="A559" s="307"/>
      <c r="B559" s="300" t="s">
        <v>244</v>
      </c>
      <c r="C559" s="301" t="s">
        <v>3957</v>
      </c>
      <c r="D559" s="337">
        <f>'CE MINISTERIALE 2019 MOB'!D559</f>
        <v>0</v>
      </c>
      <c r="E559" s="274"/>
      <c r="F559" s="275"/>
      <c r="G559" s="292"/>
      <c r="H559" s="292"/>
      <c r="J559" s="286"/>
      <c r="L559" s="292"/>
    </row>
    <row r="560" spans="1:12" s="299" customFormat="1" ht="38.25">
      <c r="A560" s="307"/>
      <c r="B560" s="300" t="s">
        <v>246</v>
      </c>
      <c r="C560" s="301" t="s">
        <v>3958</v>
      </c>
      <c r="D560" s="337">
        <f>'CE MINISTERIALE 2019 MOB'!D560</f>
        <v>0</v>
      </c>
      <c r="E560" s="274"/>
      <c r="F560" s="275"/>
      <c r="G560" s="292"/>
      <c r="H560" s="292"/>
      <c r="J560" s="286"/>
      <c r="L560" s="292"/>
    </row>
    <row r="561" spans="1:12" s="299" customFormat="1" ht="38.25">
      <c r="A561" s="307"/>
      <c r="B561" s="300" t="s">
        <v>248</v>
      </c>
      <c r="C561" s="301" t="s">
        <v>5817</v>
      </c>
      <c r="D561" s="337">
        <f>'CE MINISTERIALE 2019 MOB'!D561</f>
        <v>0</v>
      </c>
      <c r="E561" s="274"/>
      <c r="F561" s="275"/>
      <c r="G561" s="292"/>
      <c r="H561" s="292"/>
      <c r="J561" s="286"/>
      <c r="L561" s="292"/>
    </row>
    <row r="562" spans="1:12" s="299" customFormat="1" ht="38.25">
      <c r="A562" s="307"/>
      <c r="B562" s="300" t="s">
        <v>250</v>
      </c>
      <c r="C562" s="301" t="s">
        <v>3959</v>
      </c>
      <c r="D562" s="337">
        <f>'CE MINISTERIALE 2019 MOB'!D562</f>
        <v>0</v>
      </c>
      <c r="E562" s="274"/>
      <c r="F562" s="275"/>
      <c r="G562" s="292"/>
      <c r="H562" s="292"/>
      <c r="J562" s="286"/>
      <c r="L562" s="292"/>
    </row>
    <row r="563" spans="1:12" s="299" customFormat="1" ht="25.5">
      <c r="A563" s="307"/>
      <c r="B563" s="300" t="s">
        <v>252</v>
      </c>
      <c r="C563" s="301" t="s">
        <v>3960</v>
      </c>
      <c r="D563" s="337">
        <f>'CE MINISTERIALE 2019 MOB'!D563</f>
        <v>0</v>
      </c>
      <c r="E563" s="274"/>
      <c r="F563" s="275"/>
      <c r="G563" s="292"/>
      <c r="H563" s="292"/>
      <c r="J563" s="286"/>
      <c r="L563" s="292"/>
    </row>
    <row r="564" spans="1:12" s="299" customFormat="1" ht="18.75">
      <c r="A564" s="307"/>
      <c r="B564" s="297" t="s">
        <v>254</v>
      </c>
      <c r="C564" s="298" t="s">
        <v>5964</v>
      </c>
      <c r="D564" s="289">
        <f>'CE MINISTERIALE 2019 MOB'!D564</f>
        <v>0</v>
      </c>
      <c r="E564" s="274"/>
      <c r="F564" s="291"/>
      <c r="G564" s="292"/>
      <c r="H564" s="292"/>
      <c r="J564" s="286"/>
      <c r="L564" s="292"/>
    </row>
    <row r="565" spans="1:12" s="275" customFormat="1" ht="18.75">
      <c r="A565" s="304"/>
      <c r="B565" s="297" t="s">
        <v>4830</v>
      </c>
      <c r="C565" s="298" t="s">
        <v>5965</v>
      </c>
      <c r="D565" s="337">
        <f>'CE MINISTERIALE 2019 MOB'!D565</f>
        <v>0</v>
      </c>
      <c r="E565" s="274"/>
      <c r="G565" s="292"/>
      <c r="H565" s="292"/>
      <c r="J565" s="286"/>
      <c r="L565" s="292"/>
    </row>
    <row r="566" spans="1:12" s="275" customFormat="1" ht="25.5">
      <c r="A566" s="304" t="s">
        <v>304</v>
      </c>
      <c r="B566" s="297" t="s">
        <v>256</v>
      </c>
      <c r="C566" s="298" t="s">
        <v>5966</v>
      </c>
      <c r="D566" s="337">
        <f>'CE MINISTERIALE 2019 MOB'!D566</f>
        <v>0</v>
      </c>
      <c r="E566" s="274"/>
      <c r="G566" s="292"/>
      <c r="H566" s="292"/>
      <c r="J566" s="286"/>
      <c r="L566" s="292"/>
    </row>
    <row r="567" spans="1:12" s="275" customFormat="1" ht="18.75">
      <c r="A567" s="304"/>
      <c r="B567" s="297" t="s">
        <v>257</v>
      </c>
      <c r="C567" s="298" t="s">
        <v>5967</v>
      </c>
      <c r="D567" s="289">
        <f>'CE MINISTERIALE 2019 MOB'!D567</f>
        <v>0</v>
      </c>
      <c r="E567" s="274"/>
      <c r="F567" s="291"/>
      <c r="G567" s="292"/>
      <c r="H567" s="292"/>
      <c r="J567" s="286"/>
      <c r="L567" s="292"/>
    </row>
    <row r="568" spans="1:12" s="275" customFormat="1" ht="25.5">
      <c r="A568" s="304" t="s">
        <v>1575</v>
      </c>
      <c r="B568" s="300" t="s">
        <v>258</v>
      </c>
      <c r="C568" s="301" t="s">
        <v>5968</v>
      </c>
      <c r="D568" s="337">
        <f>'CE MINISTERIALE 2019 MOB'!D568</f>
        <v>0</v>
      </c>
      <c r="E568" s="274"/>
      <c r="G568" s="292"/>
      <c r="H568" s="292"/>
      <c r="J568" s="286"/>
      <c r="L568" s="292"/>
    </row>
    <row r="569" spans="1:12" s="275" customFormat="1" ht="25.5">
      <c r="A569" s="304"/>
      <c r="B569" s="300" t="s">
        <v>259</v>
      </c>
      <c r="C569" s="301" t="s">
        <v>5969</v>
      </c>
      <c r="D569" s="337">
        <f>'CE MINISTERIALE 2019 MOB'!D569</f>
        <v>0</v>
      </c>
      <c r="E569" s="274"/>
      <c r="G569" s="292"/>
      <c r="H569" s="292"/>
      <c r="J569" s="286"/>
      <c r="L569" s="292"/>
    </row>
    <row r="570" spans="1:12" s="275" customFormat="1" ht="25.5">
      <c r="A570" s="304"/>
      <c r="B570" s="300" t="s">
        <v>260</v>
      </c>
      <c r="C570" s="301" t="s">
        <v>5970</v>
      </c>
      <c r="D570" s="337">
        <f>'CE MINISTERIALE 2019 MOB'!D570</f>
        <v>0</v>
      </c>
      <c r="E570" s="274"/>
      <c r="G570" s="292"/>
      <c r="H570" s="292"/>
      <c r="J570" s="286"/>
      <c r="L570" s="292"/>
    </row>
    <row r="571" spans="1:12" s="275" customFormat="1" ht="25.5">
      <c r="A571" s="304"/>
      <c r="B571" s="300" t="s">
        <v>1117</v>
      </c>
      <c r="C571" s="301" t="s">
        <v>5971</v>
      </c>
      <c r="D571" s="337">
        <f>'CE MINISTERIALE 2019 MOB'!D571</f>
        <v>0</v>
      </c>
      <c r="E571" s="274"/>
      <c r="G571" s="292"/>
      <c r="H571" s="292"/>
      <c r="J571" s="286"/>
      <c r="L571" s="292"/>
    </row>
    <row r="572" spans="1:12" s="275" customFormat="1" ht="38.25">
      <c r="A572" s="304"/>
      <c r="B572" s="300" t="s">
        <v>1118</v>
      </c>
      <c r="C572" s="301" t="s">
        <v>5972</v>
      </c>
      <c r="D572" s="337">
        <f>'CE MINISTERIALE 2019 MOB'!D572</f>
        <v>0</v>
      </c>
      <c r="E572" s="274"/>
      <c r="G572" s="292"/>
      <c r="H572" s="292"/>
      <c r="J572" s="286"/>
      <c r="L572" s="292"/>
    </row>
    <row r="573" spans="1:12" s="275" customFormat="1" ht="25.5">
      <c r="A573" s="304"/>
      <c r="B573" s="300" t="s">
        <v>1119</v>
      </c>
      <c r="C573" s="301" t="s">
        <v>5973</v>
      </c>
      <c r="D573" s="337">
        <f>'CE MINISTERIALE 2019 MOB'!D573</f>
        <v>0</v>
      </c>
      <c r="E573" s="274"/>
      <c r="G573" s="292"/>
      <c r="H573" s="292"/>
      <c r="J573" s="286"/>
      <c r="L573" s="292"/>
    </row>
    <row r="574" spans="1:12" s="275" customFormat="1" ht="18.75">
      <c r="A574" s="304"/>
      <c r="B574" s="300" t="s">
        <v>1120</v>
      </c>
      <c r="C574" s="301" t="s">
        <v>5974</v>
      </c>
      <c r="D574" s="337">
        <f>'CE MINISTERIALE 2019 MOB'!D574</f>
        <v>0</v>
      </c>
      <c r="E574" s="274"/>
      <c r="G574" s="292"/>
      <c r="H574" s="292"/>
      <c r="J574" s="286"/>
      <c r="L574" s="292"/>
    </row>
    <row r="575" spans="1:12" s="299" customFormat="1" ht="18.75">
      <c r="A575" s="307"/>
      <c r="B575" s="297" t="s">
        <v>1121</v>
      </c>
      <c r="C575" s="298" t="s">
        <v>5818</v>
      </c>
      <c r="D575" s="337">
        <f>'CE MINISTERIALE 2019 MOB'!D575</f>
        <v>500</v>
      </c>
      <c r="E575" s="274"/>
      <c r="F575" s="275"/>
      <c r="G575" s="320"/>
      <c r="H575" s="320"/>
      <c r="J575" s="286"/>
      <c r="L575" s="292"/>
    </row>
    <row r="576" spans="1:12" s="299" customFormat="1" ht="25.5">
      <c r="A576" s="307"/>
      <c r="B576" s="287" t="s">
        <v>1123</v>
      </c>
      <c r="C576" s="288" t="s">
        <v>3961</v>
      </c>
      <c r="D576" s="289">
        <f>'CE MINISTERIALE 2019 MOB'!D576</f>
        <v>-560572.88</v>
      </c>
      <c r="E576" s="274"/>
      <c r="F576" s="291"/>
      <c r="G576" s="320"/>
      <c r="H576" s="320"/>
      <c r="J576" s="286"/>
      <c r="L576" s="292"/>
    </row>
    <row r="577" spans="1:29" s="299" customFormat="1" ht="18.75">
      <c r="A577" s="307"/>
      <c r="B577" s="287" t="s">
        <v>1125</v>
      </c>
      <c r="C577" s="288" t="s">
        <v>3962</v>
      </c>
      <c r="D577" s="289">
        <f>'CE MINISTERIALE 2019 MOB'!D577</f>
        <v>58592040.999999635</v>
      </c>
      <c r="E577" s="274"/>
      <c r="F577" s="291"/>
      <c r="G577" s="320"/>
      <c r="H577" s="320"/>
      <c r="J577" s="286"/>
      <c r="L577" s="292"/>
    </row>
    <row r="578" spans="1:29" s="275" customFormat="1" ht="18.75">
      <c r="A578" s="304"/>
      <c r="B578" s="300"/>
      <c r="C578" s="288" t="s">
        <v>5819</v>
      </c>
      <c r="D578" s="289">
        <f>'CE MINISTERIALE 2019 MOB'!D578</f>
        <v>0</v>
      </c>
      <c r="E578" s="274"/>
      <c r="G578" s="321"/>
      <c r="H578" s="321"/>
      <c r="J578" s="286"/>
      <c r="L578" s="292"/>
    </row>
    <row r="579" spans="1:29" s="299" customFormat="1" ht="18.75">
      <c r="A579" s="307"/>
      <c r="B579" s="287" t="s">
        <v>1127</v>
      </c>
      <c r="C579" s="288" t="s">
        <v>1128</v>
      </c>
      <c r="D579" s="289">
        <f>'CE MINISTERIALE 2019 MOB'!D579</f>
        <v>58592041</v>
      </c>
      <c r="E579" s="274"/>
      <c r="F579" s="291"/>
      <c r="G579" s="322"/>
      <c r="H579" s="322"/>
      <c r="J579" s="286"/>
      <c r="L579" s="292"/>
    </row>
    <row r="580" spans="1:29" s="299" customFormat="1" ht="18.75">
      <c r="A580" s="307"/>
      <c r="B580" s="293" t="s">
        <v>1129</v>
      </c>
      <c r="C580" s="294" t="s">
        <v>3963</v>
      </c>
      <c r="D580" s="337">
        <f>'CE MINISTERIALE 2019 MOB'!D580</f>
        <v>58012548</v>
      </c>
      <c r="E580" s="274"/>
      <c r="F580" s="275"/>
      <c r="G580" s="321"/>
      <c r="H580" s="321"/>
      <c r="J580" s="286"/>
      <c r="L580" s="292"/>
    </row>
    <row r="581" spans="1:29" s="299" customFormat="1" ht="25.5">
      <c r="A581" s="307"/>
      <c r="B581" s="293" t="s">
        <v>1131</v>
      </c>
      <c r="C581" s="294" t="s">
        <v>5820</v>
      </c>
      <c r="D581" s="337">
        <f>'CE MINISTERIALE 2019 MOB'!D581</f>
        <v>291108</v>
      </c>
      <c r="E581" s="274"/>
      <c r="F581" s="275"/>
      <c r="G581" s="320"/>
      <c r="H581" s="320"/>
      <c r="J581" s="286"/>
      <c r="L581" s="292"/>
    </row>
    <row r="582" spans="1:29" s="299" customFormat="1" ht="25.5">
      <c r="A582" s="307"/>
      <c r="B582" s="293" t="s">
        <v>1133</v>
      </c>
      <c r="C582" s="294" t="s">
        <v>5821</v>
      </c>
      <c r="D582" s="337">
        <f>'CE MINISTERIALE 2019 MOB'!D582</f>
        <v>288385</v>
      </c>
      <c r="E582" s="274"/>
      <c r="F582" s="275"/>
      <c r="G582" s="321"/>
      <c r="H582" s="321"/>
      <c r="J582" s="286"/>
      <c r="L582" s="292"/>
    </row>
    <row r="583" spans="1:29" s="299" customFormat="1" ht="18.75">
      <c r="A583" s="307"/>
      <c r="B583" s="293" t="s">
        <v>1135</v>
      </c>
      <c r="C583" s="294" t="s">
        <v>3964</v>
      </c>
      <c r="D583" s="337">
        <f>'CE MINISTERIALE 2019 MOB'!D583</f>
        <v>0</v>
      </c>
      <c r="E583" s="274"/>
      <c r="F583" s="275"/>
      <c r="G583" s="321"/>
      <c r="H583" s="321"/>
      <c r="J583" s="286"/>
      <c r="L583" s="292"/>
    </row>
    <row r="584" spans="1:29" s="299" customFormat="1" ht="18.75">
      <c r="A584" s="307"/>
      <c r="B584" s="287" t="s">
        <v>1137</v>
      </c>
      <c r="C584" s="288" t="s">
        <v>1138</v>
      </c>
      <c r="D584" s="289">
        <f>'CE MINISTERIALE 2019 MOB'!D584</f>
        <v>0</v>
      </c>
      <c r="E584" s="274"/>
      <c r="F584" s="291"/>
      <c r="G584" s="321"/>
      <c r="H584" s="321"/>
      <c r="J584" s="286"/>
      <c r="L584" s="292"/>
    </row>
    <row r="585" spans="1:29" s="299" customFormat="1" ht="18.75">
      <c r="A585" s="307"/>
      <c r="B585" s="293" t="s">
        <v>1139</v>
      </c>
      <c r="C585" s="294" t="s">
        <v>3965</v>
      </c>
      <c r="D585" s="337">
        <f>'CE MINISTERIALE 2019 MOB'!D585</f>
        <v>0</v>
      </c>
      <c r="E585" s="274"/>
      <c r="F585" s="275"/>
      <c r="G585" s="322"/>
      <c r="H585" s="322"/>
      <c r="J585" s="286"/>
      <c r="L585" s="292"/>
    </row>
    <row r="586" spans="1:29" s="299" customFormat="1" ht="18.75">
      <c r="A586" s="307"/>
      <c r="B586" s="293" t="s">
        <v>1141</v>
      </c>
      <c r="C586" s="294" t="s">
        <v>3966</v>
      </c>
      <c r="D586" s="337">
        <f>'CE MINISTERIALE 2019 MOB'!D586</f>
        <v>0</v>
      </c>
      <c r="E586" s="274"/>
      <c r="F586" s="275"/>
      <c r="G586" s="321"/>
      <c r="H586" s="321"/>
      <c r="J586" s="286"/>
      <c r="L586" s="292"/>
    </row>
    <row r="587" spans="1:29" s="275" customFormat="1" ht="25.5">
      <c r="A587" s="304"/>
      <c r="B587" s="287" t="s">
        <v>1143</v>
      </c>
      <c r="C587" s="288" t="s">
        <v>3967</v>
      </c>
      <c r="D587" s="337">
        <f>'CE MINISTERIALE 2019 MOB'!D587</f>
        <v>0</v>
      </c>
      <c r="E587" s="274"/>
      <c r="G587" s="323"/>
      <c r="H587" s="323"/>
      <c r="J587" s="286"/>
      <c r="L587" s="292"/>
    </row>
    <row r="588" spans="1:29" s="275" customFormat="1" ht="18.75">
      <c r="A588" s="304"/>
      <c r="B588" s="287" t="s">
        <v>1145</v>
      </c>
      <c r="C588" s="288" t="s">
        <v>5822</v>
      </c>
      <c r="D588" s="289">
        <f>'CE MINISTERIALE 2019 MOB'!D588</f>
        <v>58592041</v>
      </c>
      <c r="E588" s="274"/>
      <c r="F588" s="291"/>
      <c r="G588" s="324"/>
      <c r="H588" s="324"/>
      <c r="J588" s="286"/>
      <c r="L588" s="292"/>
    </row>
    <row r="589" spans="1:29" s="275" customFormat="1" ht="19.5" thickBot="1">
      <c r="A589" s="379"/>
      <c r="B589" s="325" t="s">
        <v>1146</v>
      </c>
      <c r="C589" s="326" t="s">
        <v>3968</v>
      </c>
      <c r="D589" s="327">
        <f>'CE MINISTERIALE 2019 MOB'!D589</f>
        <v>-3.6507844924926758E-7</v>
      </c>
      <c r="E589" s="274"/>
      <c r="F589" s="291"/>
      <c r="G589" s="324"/>
      <c r="H589" s="324"/>
      <c r="J589" s="286"/>
      <c r="L589" s="292"/>
    </row>
    <row r="590" spans="1:29" s="28" customFormat="1">
      <c r="A590" s="320"/>
      <c r="B590" s="328"/>
      <c r="C590" s="329"/>
      <c r="D590" s="330"/>
      <c r="E590" s="320"/>
      <c r="F590" s="320"/>
      <c r="G590" s="324"/>
      <c r="H590" s="324"/>
      <c r="I590" s="320"/>
      <c r="J590" s="320"/>
      <c r="K590" s="320"/>
      <c r="L590" s="320"/>
      <c r="M590" s="320"/>
      <c r="N590" s="320"/>
      <c r="O590" s="320"/>
      <c r="P590" s="320"/>
      <c r="Q590" s="320"/>
      <c r="R590" s="320"/>
      <c r="S590" s="320"/>
      <c r="T590" s="320"/>
      <c r="U590" s="320"/>
      <c r="V590" s="320"/>
      <c r="W590" s="320"/>
      <c r="X590" s="320"/>
      <c r="Y590" s="320"/>
      <c r="Z590" s="320"/>
      <c r="AA590" s="320"/>
      <c r="AB590" s="320"/>
      <c r="AC590" s="331"/>
    </row>
    <row r="591" spans="1:29" s="28" customFormat="1">
      <c r="A591" s="320"/>
      <c r="B591" s="41" t="s">
        <v>6073</v>
      </c>
      <c r="C591" s="329"/>
      <c r="D591" s="330"/>
      <c r="E591" s="320"/>
      <c r="F591" s="320"/>
      <c r="G591" s="324"/>
      <c r="H591" s="324"/>
      <c r="I591" s="320"/>
      <c r="J591" s="320"/>
      <c r="K591" s="320"/>
      <c r="L591" s="320"/>
      <c r="M591" s="320"/>
      <c r="N591" s="320"/>
      <c r="O591" s="320"/>
      <c r="P591" s="320"/>
      <c r="Q591" s="320"/>
      <c r="R591" s="320"/>
      <c r="S591" s="320"/>
      <c r="T591" s="320"/>
      <c r="U591" s="320"/>
      <c r="V591" s="320"/>
      <c r="W591" s="320"/>
      <c r="X591" s="320"/>
      <c r="Y591" s="320"/>
      <c r="Z591" s="320"/>
      <c r="AA591" s="320"/>
      <c r="AB591" s="320"/>
      <c r="AC591" s="331"/>
    </row>
    <row r="592" spans="1:29" s="28" customFormat="1">
      <c r="A592" s="332"/>
      <c r="B592" s="217"/>
      <c r="C592" s="329"/>
      <c r="D592" s="333"/>
      <c r="E592" s="320"/>
      <c r="F592" s="320"/>
      <c r="G592" s="324"/>
      <c r="H592" s="324"/>
      <c r="I592" s="320"/>
      <c r="J592" s="320"/>
      <c r="K592" s="320"/>
      <c r="L592" s="320"/>
      <c r="M592" s="320"/>
      <c r="N592" s="320"/>
      <c r="O592" s="320"/>
      <c r="P592" s="320"/>
      <c r="Q592" s="320"/>
      <c r="R592" s="320"/>
      <c r="S592" s="320"/>
      <c r="T592" s="320"/>
      <c r="U592" s="320"/>
      <c r="V592" s="320"/>
      <c r="W592" s="320"/>
      <c r="X592" s="320"/>
      <c r="Y592" s="320"/>
      <c r="Z592" s="320"/>
      <c r="AA592" s="320"/>
      <c r="AB592" s="320"/>
      <c r="AC592" s="331"/>
    </row>
    <row r="593" spans="1:30" s="28" customFormat="1">
      <c r="A593" s="332"/>
      <c r="B593" s="41"/>
      <c r="C593" s="41"/>
      <c r="D593" s="334"/>
      <c r="E593" s="321"/>
      <c r="F593" s="321"/>
      <c r="G593" s="324"/>
      <c r="H593" s="324"/>
      <c r="I593" s="321"/>
      <c r="J593" s="321"/>
      <c r="K593" s="321"/>
      <c r="L593" s="321"/>
      <c r="M593" s="321"/>
      <c r="N593" s="321"/>
      <c r="O593" s="321"/>
      <c r="P593" s="321"/>
      <c r="Q593" s="321"/>
      <c r="R593" s="321"/>
      <c r="S593" s="321"/>
      <c r="T593" s="321"/>
      <c r="U593" s="321"/>
      <c r="V593" s="321"/>
      <c r="W593" s="321"/>
      <c r="X593" s="321"/>
      <c r="Y593" s="321"/>
      <c r="Z593" s="321"/>
      <c r="AA593" s="321"/>
      <c r="AB593" s="321"/>
      <c r="AC593" s="335"/>
    </row>
    <row r="594" spans="1:30" s="29" customFormat="1" ht="15" customHeight="1">
      <c r="A594" s="332"/>
      <c r="B594" s="42" t="s">
        <v>3969</v>
      </c>
      <c r="D594" s="333"/>
      <c r="E594" s="322"/>
      <c r="F594" s="322"/>
      <c r="G594" s="324"/>
      <c r="H594" s="324"/>
      <c r="I594" s="322"/>
      <c r="K594" s="322"/>
      <c r="N594" s="322"/>
      <c r="O594" s="29" t="s">
        <v>5823</v>
      </c>
      <c r="P594" s="322"/>
      <c r="Q594" s="322"/>
      <c r="R594" s="322"/>
      <c r="S594" s="322"/>
      <c r="T594" s="322"/>
      <c r="U594" s="322"/>
      <c r="V594" s="322"/>
      <c r="W594" s="322"/>
      <c r="X594" s="322"/>
      <c r="Y594" s="322"/>
      <c r="Z594" s="322"/>
      <c r="AA594" s="322"/>
      <c r="AB594" s="322"/>
      <c r="AC594" s="232"/>
    </row>
    <row r="595" spans="1:30" s="28" customFormat="1">
      <c r="A595" s="320"/>
      <c r="B595" s="41"/>
      <c r="C595" s="41"/>
      <c r="D595" s="334"/>
      <c r="E595" s="321"/>
      <c r="F595" s="321"/>
      <c r="G595" s="324"/>
      <c r="H595" s="324"/>
      <c r="I595" s="321"/>
      <c r="J595" s="321"/>
      <c r="K595" s="321"/>
      <c r="L595" s="321"/>
      <c r="M595" s="321"/>
      <c r="N595" s="321"/>
      <c r="O595" s="321"/>
      <c r="P595" s="321"/>
      <c r="Q595" s="321"/>
      <c r="R595" s="321"/>
      <c r="S595" s="321"/>
      <c r="T595" s="321"/>
      <c r="U595" s="321"/>
      <c r="V595" s="321"/>
      <c r="W595" s="321"/>
      <c r="X595" s="321"/>
      <c r="Y595" s="321"/>
      <c r="Z595" s="321"/>
      <c r="AA595" s="321"/>
      <c r="AB595" s="321"/>
      <c r="AC595" s="335"/>
    </row>
    <row r="596" spans="1:30" s="28" customFormat="1">
      <c r="A596" s="320"/>
      <c r="B596" s="41"/>
      <c r="C596" s="329" t="s">
        <v>5976</v>
      </c>
      <c r="D596" s="330"/>
      <c r="E596" s="320"/>
      <c r="F596" s="320"/>
      <c r="G596" s="324"/>
      <c r="H596" s="324"/>
      <c r="I596" s="320"/>
      <c r="K596" s="322"/>
      <c r="L596" s="322"/>
      <c r="M596" s="322"/>
      <c r="N596" s="322" t="s">
        <v>5975</v>
      </c>
      <c r="O596" s="322"/>
      <c r="P596" s="322"/>
      <c r="Q596" s="322"/>
      <c r="R596" s="322"/>
      <c r="S596" s="322"/>
      <c r="T596" s="322"/>
      <c r="U596" s="322"/>
      <c r="V596" s="322"/>
      <c r="W596" s="322"/>
      <c r="X596" s="322"/>
      <c r="Y596" s="322"/>
      <c r="Z596" s="322"/>
      <c r="AA596" s="322"/>
      <c r="AB596" s="322"/>
      <c r="AC596" s="223"/>
    </row>
    <row r="597" spans="1:30" s="345" customFormat="1">
      <c r="A597" s="338"/>
      <c r="B597" s="339" t="s">
        <v>6081</v>
      </c>
      <c r="C597" s="340"/>
      <c r="D597" s="341"/>
      <c r="E597" s="342"/>
      <c r="F597" s="342"/>
      <c r="G597" s="343"/>
      <c r="H597" s="343"/>
      <c r="I597" s="342"/>
      <c r="J597" s="342"/>
      <c r="K597" s="342"/>
      <c r="L597" s="616" t="s">
        <v>6006</v>
      </c>
      <c r="M597" s="616"/>
      <c r="N597" s="616"/>
      <c r="O597" s="616"/>
      <c r="P597" s="616"/>
      <c r="Q597" s="616"/>
      <c r="R597" s="616"/>
      <c r="S597" s="616"/>
      <c r="T597" s="616"/>
      <c r="U597" s="616"/>
      <c r="V597" s="616"/>
      <c r="W597" s="616"/>
      <c r="X597" s="342"/>
      <c r="Y597" s="342"/>
      <c r="Z597" s="342"/>
      <c r="AA597" s="342"/>
      <c r="AB597" s="342"/>
      <c r="AC597" s="344"/>
    </row>
    <row r="598" spans="1:30" s="28" customFormat="1">
      <c r="A598" s="320"/>
      <c r="B598" s="41"/>
      <c r="C598" s="41"/>
      <c r="D598" s="334"/>
      <c r="E598" s="321"/>
      <c r="F598" s="321"/>
      <c r="G598" s="324"/>
      <c r="H598" s="324"/>
      <c r="I598" s="321"/>
      <c r="J598" s="321"/>
      <c r="K598" s="321"/>
      <c r="L598" s="321"/>
      <c r="M598" s="321"/>
      <c r="N598" s="321"/>
      <c r="O598" s="321"/>
      <c r="P598" s="321"/>
      <c r="Q598" s="321"/>
      <c r="R598" s="321"/>
      <c r="S598" s="321"/>
      <c r="T598" s="321"/>
      <c r="U598" s="321"/>
      <c r="V598" s="321"/>
      <c r="W598" s="321"/>
      <c r="X598" s="321"/>
      <c r="Y598" s="321"/>
      <c r="Z598" s="321"/>
      <c r="AA598" s="321"/>
      <c r="AB598" s="321"/>
      <c r="AC598" s="335"/>
    </row>
    <row r="599" spans="1:30" s="28" customFormat="1">
      <c r="A599" s="320"/>
      <c r="B599" s="41"/>
      <c r="C599" s="41"/>
      <c r="D599" s="334"/>
      <c r="E599" s="321"/>
      <c r="F599" s="321"/>
      <c r="G599" s="324"/>
      <c r="H599" s="324"/>
      <c r="I599" s="321"/>
      <c r="J599" s="321"/>
      <c r="K599" s="321"/>
      <c r="L599" s="321"/>
      <c r="M599" s="321"/>
      <c r="N599" s="321"/>
      <c r="O599" s="321"/>
      <c r="P599" s="321"/>
      <c r="Q599" s="321"/>
      <c r="R599" s="321"/>
      <c r="S599" s="321"/>
      <c r="T599" s="321"/>
      <c r="U599" s="321"/>
      <c r="V599" s="321"/>
      <c r="W599" s="321"/>
      <c r="X599" s="321"/>
      <c r="Y599" s="321"/>
      <c r="Z599" s="321"/>
      <c r="AA599" s="321"/>
      <c r="AB599" s="321"/>
      <c r="AC599" s="335"/>
    </row>
    <row r="600" spans="1:30" s="28" customFormat="1">
      <c r="A600" s="323"/>
      <c r="B600" s="217"/>
      <c r="C600" s="29"/>
      <c r="D600" s="333"/>
      <c r="E600" s="322"/>
      <c r="F600" s="322"/>
      <c r="G600" s="324"/>
      <c r="H600" s="324"/>
      <c r="I600" s="322"/>
      <c r="K600" s="322"/>
      <c r="L600" s="322"/>
      <c r="O600" s="322"/>
      <c r="P600" s="28" t="s">
        <v>3970</v>
      </c>
      <c r="Q600" s="322"/>
      <c r="R600" s="322"/>
      <c r="S600" s="322"/>
      <c r="T600" s="322"/>
      <c r="U600" s="322"/>
      <c r="V600" s="322"/>
      <c r="W600" s="322"/>
      <c r="X600" s="322"/>
      <c r="Y600" s="322"/>
      <c r="Z600" s="322"/>
      <c r="AA600" s="322"/>
      <c r="AB600" s="322"/>
      <c r="AC600" s="223"/>
    </row>
    <row r="601" spans="1:30" s="28" customFormat="1">
      <c r="A601" s="323"/>
      <c r="B601" s="41"/>
      <c r="C601" s="41"/>
      <c r="D601" s="334"/>
      <c r="E601" s="321"/>
      <c r="F601" s="321"/>
      <c r="G601" s="324"/>
      <c r="H601" s="324"/>
      <c r="I601" s="321"/>
      <c r="J601" s="321"/>
      <c r="K601" s="321"/>
      <c r="L601" s="321"/>
      <c r="M601" s="321"/>
      <c r="N601" s="321"/>
      <c r="O601" s="321"/>
      <c r="P601" s="321"/>
      <c r="Q601" s="321"/>
      <c r="R601" s="321"/>
      <c r="S601" s="321"/>
      <c r="T601" s="321"/>
      <c r="U601" s="321"/>
      <c r="V601" s="321"/>
      <c r="W601" s="321"/>
      <c r="X601" s="321"/>
      <c r="Y601" s="321"/>
      <c r="Z601" s="321"/>
      <c r="AA601" s="321"/>
      <c r="AB601" s="321"/>
      <c r="AC601" s="335"/>
    </row>
    <row r="602" spans="1:30">
      <c r="A602" s="323"/>
      <c r="C602" s="28"/>
      <c r="D602" s="333"/>
      <c r="E602" s="323"/>
      <c r="F602" s="323"/>
      <c r="I602" s="323"/>
      <c r="J602" s="322"/>
      <c r="K602" s="322"/>
      <c r="L602" s="322"/>
      <c r="M602" s="322"/>
      <c r="N602" s="322"/>
      <c r="O602" s="322" t="s">
        <v>5977</v>
      </c>
      <c r="P602" s="322"/>
      <c r="Q602" s="322"/>
      <c r="R602" s="322"/>
      <c r="S602" s="322"/>
      <c r="T602" s="322"/>
      <c r="U602" s="322"/>
      <c r="V602" s="322"/>
      <c r="W602" s="322"/>
      <c r="X602" s="322"/>
      <c r="Y602" s="322"/>
      <c r="Z602" s="322"/>
      <c r="AA602" s="322"/>
      <c r="AB602" s="322"/>
      <c r="AD602" s="219"/>
    </row>
    <row r="603" spans="1:30" s="346" customFormat="1">
      <c r="B603" s="347"/>
      <c r="C603" s="347"/>
      <c r="D603" s="348"/>
      <c r="E603" s="343"/>
      <c r="F603" s="343"/>
      <c r="G603" s="343"/>
      <c r="H603" s="343"/>
      <c r="I603" s="343"/>
      <c r="J603" s="349"/>
      <c r="K603" s="349"/>
      <c r="L603" s="616" t="s">
        <v>6007</v>
      </c>
      <c r="M603" s="616"/>
      <c r="N603" s="616"/>
      <c r="O603" s="616"/>
      <c r="P603" s="616"/>
      <c r="Q603" s="616"/>
      <c r="R603" s="616"/>
      <c r="S603" s="616"/>
      <c r="T603" s="616"/>
      <c r="U603" s="616"/>
      <c r="V603" s="616"/>
      <c r="W603" s="616"/>
      <c r="AC603" s="350"/>
      <c r="AD603" s="351"/>
    </row>
  </sheetData>
  <mergeCells count="4">
    <mergeCell ref="A18:AB18"/>
    <mergeCell ref="F80:F84"/>
    <mergeCell ref="L597:W597"/>
    <mergeCell ref="L603:W603"/>
  </mergeCells>
  <pageMargins left="0" right="0" top="0" bottom="0.31496062992125984" header="0" footer="0.15748031496062992"/>
  <pageSetup paperSize="9" scale="50" fitToHeight="0" orientation="portrait" r:id="rId1"/>
  <headerFooter alignWithMargins="0">
    <oddFooter>&amp;R&amp;P / &amp;N</oddFooter>
  </headerFooter>
  <colBreaks count="1" manualBreakCount="1">
    <brk id="28" max="60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4D34-2F98-4B14-82DD-D7C07FFC9CD6}">
  <sheetPr>
    <pageSetUpPr fitToPage="1"/>
  </sheetPr>
  <dimension ref="A1:I50"/>
  <sheetViews>
    <sheetView showGridLines="0" topLeftCell="A30" workbookViewId="0">
      <selection activeCell="H52" sqref="H52"/>
    </sheetView>
  </sheetViews>
  <sheetFormatPr defaultColWidth="10" defaultRowHeight="12.75" outlineLevelRow="1" outlineLevelCol="1"/>
  <cols>
    <col min="1" max="1" width="37" style="30" customWidth="1"/>
    <col min="2" max="2" width="21.28515625" style="30" customWidth="1" outlineLevel="1"/>
    <col min="3" max="4" width="21.28515625" style="30" customWidth="1"/>
    <col min="5" max="6" width="21.28515625" style="30" hidden="1" customWidth="1" outlineLevel="1"/>
    <col min="7" max="7" width="18.5703125" style="30" bestFit="1" customWidth="1" collapsed="1"/>
    <col min="8" max="9" width="14.5703125" style="30" bestFit="1" customWidth="1"/>
    <col min="10" max="10" width="19.85546875" style="30" bestFit="1" customWidth="1"/>
    <col min="11" max="16384" width="10" style="30"/>
  </cols>
  <sheetData>
    <row r="1" spans="1:9" s="31" customFormat="1" ht="21.6" customHeight="1">
      <c r="A1" s="31" t="s">
        <v>2797</v>
      </c>
    </row>
    <row r="2" spans="1:9" s="31" customFormat="1" ht="21.6" customHeight="1"/>
    <row r="3" spans="1:9" s="32" customFormat="1" ht="21.6" customHeight="1">
      <c r="A3" s="619" t="s">
        <v>1424</v>
      </c>
      <c r="B3" s="619"/>
      <c r="C3" s="619"/>
      <c r="D3" s="619"/>
      <c r="E3" s="619"/>
      <c r="F3" s="619"/>
    </row>
    <row r="4" spans="1:9" s="31" customFormat="1" ht="24" customHeight="1">
      <c r="A4" s="33"/>
      <c r="B4" s="33"/>
      <c r="C4" s="33"/>
      <c r="D4" s="33"/>
      <c r="E4" s="33"/>
      <c r="F4" s="33"/>
    </row>
    <row r="5" spans="1:9" s="31" customFormat="1" ht="15" customHeight="1">
      <c r="A5" s="620" t="s">
        <v>2799</v>
      </c>
      <c r="B5" s="40" t="s">
        <v>2801</v>
      </c>
      <c r="C5" s="40" t="s">
        <v>6071</v>
      </c>
      <c r="D5" s="40" t="s">
        <v>2802</v>
      </c>
      <c r="E5" s="40" t="s">
        <v>2802</v>
      </c>
      <c r="F5" s="40" t="s">
        <v>2802</v>
      </c>
    </row>
    <row r="6" spans="1:9" s="31" customFormat="1" ht="15" customHeight="1">
      <c r="A6" s="621"/>
      <c r="B6" s="176">
        <f>'CE statale pluri'!H8</f>
        <v>2024</v>
      </c>
      <c r="C6" s="176">
        <f>'CE statale pluri'!I8</f>
        <v>2025</v>
      </c>
      <c r="D6" s="176">
        <f>'CE statale pluri'!J8</f>
        <v>2026</v>
      </c>
      <c r="E6" s="176">
        <f>'CE statale pluri'!K8</f>
        <v>2027</v>
      </c>
      <c r="F6" s="176">
        <f>'CE statale pluri'!L8</f>
        <v>2028</v>
      </c>
    </row>
    <row r="7" spans="1:9" s="31" customFormat="1" ht="29.45" customHeight="1">
      <c r="A7" s="34" t="s">
        <v>1830</v>
      </c>
      <c r="B7" s="35">
        <f>SUM('pdc2019'!N1114)</f>
        <v>1805344650.6999986</v>
      </c>
      <c r="C7" s="35">
        <f>SUM('pdc2019'!P1114)</f>
        <v>1928945718.6223497</v>
      </c>
      <c r="D7" s="35">
        <f>SUM('pdc2019'!Q1114)</f>
        <v>2001499033.6800003</v>
      </c>
      <c r="E7" s="35">
        <f>SUM('pdc2019'!R1113)</f>
        <v>0</v>
      </c>
      <c r="F7" s="35">
        <f>SUM('pdc2019'!S1113)</f>
        <v>0</v>
      </c>
      <c r="G7" s="468"/>
    </row>
    <row r="8" spans="1:9" s="31" customFormat="1" ht="29.45" customHeight="1">
      <c r="A8" s="36" t="s">
        <v>1832</v>
      </c>
      <c r="B8" s="37">
        <f>SUM('CE statale pluri'!H104)</f>
        <v>36472794.349999994</v>
      </c>
      <c r="C8" s="37">
        <f>SUM('CE statale pluri'!I104)</f>
        <v>35064166.666666664</v>
      </c>
      <c r="D8" s="37">
        <f>SUM('CE statale pluri'!J104)</f>
        <v>580572.88</v>
      </c>
      <c r="E8" s="37">
        <f>SUM('CE statale pluri'!K104)</f>
        <v>580572.88</v>
      </c>
      <c r="F8" s="37">
        <f>SUM('CE statale pluri'!L104)</f>
        <v>580572.88</v>
      </c>
    </row>
    <row r="9" spans="1:9" s="31" customFormat="1" ht="29.45" customHeight="1">
      <c r="A9" s="34" t="s">
        <v>1834</v>
      </c>
      <c r="B9" s="35">
        <f>B10+B11+B12+B13+B14+B15+B16+B17</f>
        <v>1841404366.4700003</v>
      </c>
      <c r="C9" s="35">
        <f>C10+C11+C12+C13+C14+C15+C16+C17</f>
        <v>1943174066.3466671</v>
      </c>
      <c r="D9" s="35">
        <f>D10+D11+D12+D13+D14+D15+D16+D17</f>
        <v>2001499033.6799998</v>
      </c>
      <c r="E9" s="35">
        <f>E10+E11+E12+E13+E14+E15+E16</f>
        <v>2034649108.4448504</v>
      </c>
      <c r="F9" s="35">
        <f>F10+F11+F12+F13+F14+F15+F16</f>
        <v>2031331945.246834</v>
      </c>
    </row>
    <row r="10" spans="1:9" s="31" customFormat="1" ht="29.45" customHeight="1">
      <c r="A10" s="38" t="s">
        <v>1836</v>
      </c>
      <c r="B10" s="207">
        <v>0</v>
      </c>
      <c r="C10" s="207">
        <v>0</v>
      </c>
      <c r="D10" s="207">
        <v>0</v>
      </c>
      <c r="E10" s="207">
        <v>0</v>
      </c>
      <c r="F10" s="207">
        <v>0</v>
      </c>
    </row>
    <row r="11" spans="1:9" s="31" customFormat="1" ht="29.45" customHeight="1">
      <c r="A11" s="38" t="s">
        <v>1838</v>
      </c>
      <c r="B11" s="37">
        <f>SUM('CE statale pluri'!H26,'CE statale pluri'!H27,'CE statale pluri'!H31,'CE statale pluri'!H32,'CE statale pluri'!H34,'CE statale pluri'!H35-'Allegato 1) dbase'!E39)</f>
        <v>82809157.149999991</v>
      </c>
      <c r="C11" s="37">
        <f>SUM('CE statale pluri'!I26,'CE statale pluri'!I27,'CE statale pluri'!I31,'CE statale pluri'!I32,'CE statale pluri'!I34,'CE statale pluri'!I35-'Allegato 1) dbase'!F39)</f>
        <v>84748907.280000031</v>
      </c>
      <c r="D11" s="37">
        <f>SUM('CE statale pluri'!J26,'CE statale pluri'!J27,'CE statale pluri'!J31,'CE statale pluri'!J32,'CE statale pluri'!J34,'CE statale pluri'!J35-'Allegato 1) dbase'!G39)</f>
        <v>85631361.620000005</v>
      </c>
      <c r="E11" s="37">
        <f>SUM('CE statale pluri'!K26,'CE statale pluri'!K27,'CE statale pluri'!K31,'CE statale pluri'!K32,'CE statale pluri'!K34,'CE statale pluri'!K35-'Allegato 1) dbase'!H39)</f>
        <v>108092103.86485019</v>
      </c>
      <c r="F11" s="37">
        <f>SUM('CE statale pluri'!L26,'CE statale pluri'!L27,'CE statale pluri'!L31,'CE statale pluri'!L32,'CE statale pluri'!L34,'CE statale pluri'!L35-'Allegato 1) dbase'!I39)</f>
        <v>108709767.066834</v>
      </c>
    </row>
    <row r="12" spans="1:9" s="31" customFormat="1" ht="29.45" customHeight="1">
      <c r="A12" s="38" t="s">
        <v>1840</v>
      </c>
      <c r="B12" s="37">
        <f>'CE statale pluri'!H91</f>
        <v>92942.819999999992</v>
      </c>
      <c r="C12" s="37">
        <f>'CE statale pluri'!I91</f>
        <v>51549.173333333332</v>
      </c>
      <c r="D12" s="37">
        <f>'CE statale pluri'!J91</f>
        <v>28000</v>
      </c>
      <c r="E12" s="37">
        <f>SUM('CE statale pluri'!K91,'CE statale pluri'!K96,-'CE statale pluri'!K97)</f>
        <v>28000</v>
      </c>
      <c r="F12" s="37">
        <f>SUM('CE statale pluri'!L91,'CE statale pluri'!L96,-'CE statale pluri'!L97)</f>
        <v>28000</v>
      </c>
    </row>
    <row r="13" spans="1:9" s="31" customFormat="1" ht="29.45" customHeight="1">
      <c r="A13" s="38" t="s">
        <v>1842</v>
      </c>
      <c r="B13" s="37">
        <f>SUM('CE statale pluri'!H10+'CE statale pluri'!H25)</f>
        <v>1642807038.2900002</v>
      </c>
      <c r="C13" s="37">
        <f>SUM('CE statale pluri'!I10+'CE statale pluri'!I25)</f>
        <v>1751397201.8000002</v>
      </c>
      <c r="D13" s="37">
        <f>SUM('CE statale pluri'!J10+'CE statale pluri'!J25)</f>
        <v>1835757267.3499999</v>
      </c>
      <c r="E13" s="37">
        <f>SUM('CE statale pluri'!K10+'CE statale pluri'!K25)</f>
        <v>1868144084.1900001</v>
      </c>
      <c r="F13" s="37">
        <f>SUM('CE statale pluri'!L10+'CE statale pluri'!L25)</f>
        <v>1864209257.79</v>
      </c>
      <c r="G13" s="468"/>
    </row>
    <row r="14" spans="1:9" s="31" customFormat="1" ht="29.45" customHeight="1">
      <c r="A14" s="38" t="s">
        <v>1844</v>
      </c>
      <c r="B14" s="37">
        <f>SUM('CE statale pluri'!H33)</f>
        <v>28746389.389999997</v>
      </c>
      <c r="C14" s="37">
        <f>SUM('CE statale pluri'!I33)</f>
        <v>28746389.41333333</v>
      </c>
      <c r="D14" s="37">
        <f>SUM('CE statale pluri'!J33)</f>
        <v>28746389.389999997</v>
      </c>
      <c r="E14" s="37">
        <f>SUM('CE statale pluri'!K33)</f>
        <v>28746389.389999997</v>
      </c>
      <c r="F14" s="37">
        <f>SUM('CE statale pluri'!L33)</f>
        <v>28746389.389999997</v>
      </c>
    </row>
    <row r="15" spans="1:9" s="31" customFormat="1" ht="29.45" customHeight="1">
      <c r="A15" s="38" t="s">
        <v>1846</v>
      </c>
      <c r="B15" s="37">
        <f>SUM('Allegato 1) dbase'!E39)</f>
        <v>51316015.32</v>
      </c>
      <c r="C15" s="37">
        <f>SUM('Allegato 1) dbase'!F39)</f>
        <v>47339929.946666658</v>
      </c>
      <c r="D15" s="37">
        <f>SUM('Allegato 1) dbase'!G39)</f>
        <v>51316015.32</v>
      </c>
      <c r="E15" s="37">
        <f>SUM('Allegato 1) dbase'!H39)</f>
        <v>29618531</v>
      </c>
      <c r="F15" s="37">
        <f>SUM('Allegato 1) dbase'!I39)</f>
        <v>29618531</v>
      </c>
      <c r="G15" s="469"/>
      <c r="H15" s="469"/>
      <c r="I15" s="469"/>
    </row>
    <row r="16" spans="1:9" s="31" customFormat="1" ht="29.45" customHeight="1">
      <c r="A16" s="38" t="s">
        <v>1848</v>
      </c>
      <c r="B16" s="37">
        <f>SUM('CE statale pluri'!H101)</f>
        <v>35632823.499999993</v>
      </c>
      <c r="C16" s="37">
        <f>SUM('CE statale pluri'!I101)</f>
        <v>30890088.733333331</v>
      </c>
      <c r="D16" s="37">
        <f>SUM('CE statale pluri'!J101)</f>
        <v>20000</v>
      </c>
      <c r="E16" s="37">
        <f>SUM('CE statale pluri'!K101)</f>
        <v>20000</v>
      </c>
      <c r="F16" s="37">
        <f>SUM('CE statale pluri'!L101)</f>
        <v>20000</v>
      </c>
    </row>
    <row r="17" spans="1:7" s="31" customFormat="1" ht="29.45" customHeight="1">
      <c r="A17" s="97" t="s">
        <v>4568</v>
      </c>
      <c r="B17" s="37">
        <f>'CE statale pluri'!H96</f>
        <v>0</v>
      </c>
      <c r="C17" s="37">
        <f>'CE statale pluri'!I96</f>
        <v>0</v>
      </c>
      <c r="D17" s="37">
        <f>'CE statale pluri'!J96</f>
        <v>0</v>
      </c>
      <c r="E17" s="98"/>
      <c r="F17" s="98"/>
    </row>
    <row r="18" spans="1:7" s="31" customFormat="1" ht="29.45" customHeight="1">
      <c r="A18" s="99" t="s">
        <v>659</v>
      </c>
      <c r="B18" s="100">
        <f>B9-B7</f>
        <v>36059715.77000165</v>
      </c>
      <c r="C18" s="100">
        <f>C9-C7</f>
        <v>14228347.724317312</v>
      </c>
      <c r="D18" s="100">
        <f>D9-D7</f>
        <v>0</v>
      </c>
      <c r="E18" s="100">
        <f>E9-E7</f>
        <v>2034649108.4448504</v>
      </c>
      <c r="F18" s="100">
        <f>F9-F7</f>
        <v>2031331945.246834</v>
      </c>
      <c r="G18" s="175"/>
    </row>
    <row r="19" spans="1:7" s="31" customFormat="1" ht="29.45" hidden="1" customHeight="1" outlineLevel="1">
      <c r="A19" s="617" t="s">
        <v>661</v>
      </c>
      <c r="B19" s="618"/>
      <c r="C19" s="618"/>
      <c r="D19" s="618"/>
      <c r="E19" s="618"/>
      <c r="F19" s="618"/>
    </row>
    <row r="20" spans="1:7" s="31" customFormat="1" ht="29.45" hidden="1" customHeight="1" outlineLevel="1">
      <c r="A20" s="34" t="s">
        <v>662</v>
      </c>
      <c r="B20" s="35">
        <f>SUM(B10)*-1</f>
        <v>0</v>
      </c>
      <c r="C20" s="35">
        <f>SUM(C10)*-1</f>
        <v>0</v>
      </c>
      <c r="D20" s="35">
        <f>SUM(D10)*-1</f>
        <v>0</v>
      </c>
      <c r="E20" s="35">
        <f>SUM(E10)*-1</f>
        <v>0</v>
      </c>
      <c r="F20" s="35">
        <f>SUM(F10)*-1</f>
        <v>0</v>
      </c>
    </row>
    <row r="21" spans="1:7" s="31" customFormat="1" ht="29.45" hidden="1" customHeight="1" outlineLevel="1">
      <c r="A21" s="38" t="s">
        <v>664</v>
      </c>
      <c r="B21" s="208" t="e">
        <f>SUM(#REF!,B20)</f>
        <v>#REF!</v>
      </c>
      <c r="C21" s="208" t="e">
        <f>SUM(#REF!,C20)</f>
        <v>#REF!</v>
      </c>
      <c r="D21" s="208" t="e">
        <f>SUM(#REF!,D20)</f>
        <v>#REF!</v>
      </c>
      <c r="E21" s="208">
        <f>SUM(A23,E20)</f>
        <v>0</v>
      </c>
      <c r="F21" s="208" t="e">
        <f>SUM(E23,F20)</f>
        <v>#VALUE!</v>
      </c>
    </row>
    <row r="22" spans="1:7" hidden="1" outlineLevel="1"/>
    <row r="23" spans="1:7" hidden="1" outlineLevel="1">
      <c r="A23" s="30" t="s">
        <v>665</v>
      </c>
      <c r="B23" s="39" t="e">
        <f>SUM(#REF!-#REF!)</f>
        <v>#REF!</v>
      </c>
      <c r="C23" s="39" t="e">
        <f>SUM(#REF!-#REF!)</f>
        <v>#REF!</v>
      </c>
      <c r="D23" s="39" t="e">
        <f>SUM(#REF!-#REF!)</f>
        <v>#REF!</v>
      </c>
      <c r="E23" s="39" t="e">
        <f>SUM(A23-A10)</f>
        <v>#VALUE!</v>
      </c>
      <c r="F23" s="39" t="e">
        <f>SUM(E23-E10)</f>
        <v>#VALUE!</v>
      </c>
    </row>
    <row r="24" spans="1:7" collapsed="1">
      <c r="B24" s="39"/>
      <c r="C24" s="39"/>
      <c r="D24" s="39"/>
      <c r="E24" s="39"/>
      <c r="F24" s="39"/>
    </row>
    <row r="26" spans="1:7">
      <c r="B26" s="550"/>
    </row>
    <row r="28" spans="1:7">
      <c r="B28" s="551"/>
    </row>
    <row r="29" spans="1:7" s="31" customFormat="1" ht="21.6" customHeight="1">
      <c r="A29" s="31" t="s">
        <v>2798</v>
      </c>
    </row>
    <row r="30" spans="1:7" s="31" customFormat="1" ht="21.6" customHeight="1"/>
    <row r="31" spans="1:7" s="32" customFormat="1" ht="21.6" customHeight="1">
      <c r="A31" s="619" t="s">
        <v>1425</v>
      </c>
      <c r="B31" s="619"/>
      <c r="C31" s="619"/>
      <c r="D31" s="619"/>
      <c r="E31" s="619"/>
      <c r="F31" s="619"/>
    </row>
    <row r="32" spans="1:7" s="31" customFormat="1" ht="24" customHeight="1">
      <c r="A32" s="33"/>
      <c r="B32" s="33"/>
      <c r="C32" s="33"/>
      <c r="D32" s="33"/>
      <c r="E32" s="33"/>
      <c r="F32" s="33"/>
    </row>
    <row r="33" spans="1:7" s="31" customFormat="1" ht="15" customHeight="1">
      <c r="A33" s="620" t="s">
        <v>1829</v>
      </c>
      <c r="B33" s="40" t="s">
        <v>2803</v>
      </c>
      <c r="C33" s="40" t="s">
        <v>6070</v>
      </c>
      <c r="D33" s="40" t="s">
        <v>2804</v>
      </c>
      <c r="E33" s="40" t="s">
        <v>2804</v>
      </c>
      <c r="F33" s="40" t="s">
        <v>2804</v>
      </c>
    </row>
    <row r="34" spans="1:7" s="31" customFormat="1" ht="15" customHeight="1">
      <c r="A34" s="621"/>
      <c r="B34" s="194">
        <f t="shared" ref="B34:F44" si="0">B6</f>
        <v>2024</v>
      </c>
      <c r="C34" s="194">
        <f t="shared" si="0"/>
        <v>2025</v>
      </c>
      <c r="D34" s="194">
        <f t="shared" si="0"/>
        <v>2026</v>
      </c>
      <c r="E34" s="194">
        <f t="shared" si="0"/>
        <v>2027</v>
      </c>
      <c r="F34" s="194">
        <f t="shared" si="0"/>
        <v>2028</v>
      </c>
    </row>
    <row r="35" spans="1:7" s="31" customFormat="1" ht="29.45" customHeight="1">
      <c r="A35" s="34" t="s">
        <v>1831</v>
      </c>
      <c r="B35" s="35">
        <f t="shared" si="0"/>
        <v>1805344650.6999986</v>
      </c>
      <c r="C35" s="35">
        <f t="shared" si="0"/>
        <v>1928945718.6223497</v>
      </c>
      <c r="D35" s="35">
        <f t="shared" si="0"/>
        <v>2001499033.6800003</v>
      </c>
      <c r="E35" s="35">
        <f t="shared" si="0"/>
        <v>0</v>
      </c>
      <c r="F35" s="35">
        <f t="shared" si="0"/>
        <v>0</v>
      </c>
    </row>
    <row r="36" spans="1:7" s="31" customFormat="1" ht="29.45" customHeight="1">
      <c r="A36" s="36" t="s">
        <v>1833</v>
      </c>
      <c r="B36" s="37">
        <f t="shared" ref="B36:D46" si="1">B8</f>
        <v>36472794.349999994</v>
      </c>
      <c r="C36" s="37">
        <f t="shared" si="1"/>
        <v>35064166.666666664</v>
      </c>
      <c r="D36" s="37">
        <f t="shared" si="1"/>
        <v>580572.88</v>
      </c>
      <c r="E36" s="37">
        <f t="shared" si="0"/>
        <v>580572.88</v>
      </c>
      <c r="F36" s="37">
        <f t="shared" si="0"/>
        <v>580572.88</v>
      </c>
    </row>
    <row r="37" spans="1:7" s="31" customFormat="1" ht="29.45" customHeight="1">
      <c r="A37" s="34" t="s">
        <v>1835</v>
      </c>
      <c r="B37" s="35">
        <f t="shared" si="1"/>
        <v>1841404366.4700003</v>
      </c>
      <c r="C37" s="35">
        <f t="shared" si="1"/>
        <v>1943174066.3466671</v>
      </c>
      <c r="D37" s="35">
        <f t="shared" si="1"/>
        <v>2001499033.6799998</v>
      </c>
      <c r="E37" s="35">
        <f t="shared" si="0"/>
        <v>2034649108.4448504</v>
      </c>
      <c r="F37" s="35">
        <f t="shared" si="0"/>
        <v>2031331945.246834</v>
      </c>
      <c r="G37" s="468"/>
    </row>
    <row r="38" spans="1:7" s="31" customFormat="1" ht="29.45" customHeight="1">
      <c r="A38" s="38" t="s">
        <v>1837</v>
      </c>
      <c r="B38" s="207">
        <f t="shared" si="1"/>
        <v>0</v>
      </c>
      <c r="C38" s="207">
        <f t="shared" si="1"/>
        <v>0</v>
      </c>
      <c r="D38" s="207">
        <f t="shared" si="1"/>
        <v>0</v>
      </c>
      <c r="E38" s="207">
        <f t="shared" si="0"/>
        <v>0</v>
      </c>
      <c r="F38" s="207">
        <f t="shared" si="0"/>
        <v>0</v>
      </c>
    </row>
    <row r="39" spans="1:7" s="31" customFormat="1" ht="29.45" customHeight="1">
      <c r="A39" s="38" t="s">
        <v>1839</v>
      </c>
      <c r="B39" s="37">
        <f t="shared" si="1"/>
        <v>82809157.149999991</v>
      </c>
      <c r="C39" s="37">
        <f t="shared" si="1"/>
        <v>84748907.280000031</v>
      </c>
      <c r="D39" s="37">
        <f t="shared" si="1"/>
        <v>85631361.620000005</v>
      </c>
      <c r="E39" s="37">
        <f t="shared" si="0"/>
        <v>108092103.86485019</v>
      </c>
      <c r="F39" s="37">
        <f t="shared" si="0"/>
        <v>108709767.066834</v>
      </c>
    </row>
    <row r="40" spans="1:7" s="31" customFormat="1" ht="29.45" customHeight="1">
      <c r="A40" s="38" t="s">
        <v>1841</v>
      </c>
      <c r="B40" s="37">
        <f t="shared" si="1"/>
        <v>92942.819999999992</v>
      </c>
      <c r="C40" s="37">
        <f t="shared" si="1"/>
        <v>51549.173333333332</v>
      </c>
      <c r="D40" s="37">
        <f t="shared" si="1"/>
        <v>28000</v>
      </c>
      <c r="E40" s="37">
        <f t="shared" si="0"/>
        <v>28000</v>
      </c>
      <c r="F40" s="37">
        <f t="shared" si="0"/>
        <v>28000</v>
      </c>
    </row>
    <row r="41" spans="1:7" s="31" customFormat="1" ht="29.45" customHeight="1">
      <c r="A41" s="38" t="s">
        <v>1843</v>
      </c>
      <c r="B41" s="37">
        <f t="shared" si="1"/>
        <v>1642807038.2900002</v>
      </c>
      <c r="C41" s="37">
        <f t="shared" si="1"/>
        <v>1751397201.8000002</v>
      </c>
      <c r="D41" s="37">
        <f t="shared" si="1"/>
        <v>1835757267.3499999</v>
      </c>
      <c r="E41" s="37">
        <f t="shared" si="0"/>
        <v>1868144084.1900001</v>
      </c>
      <c r="F41" s="37">
        <f t="shared" si="0"/>
        <v>1864209257.79</v>
      </c>
      <c r="G41" s="468">
        <f>D41-C41</f>
        <v>84360065.549999714</v>
      </c>
    </row>
    <row r="42" spans="1:7" s="31" customFormat="1" ht="29.45" customHeight="1">
      <c r="A42" s="38" t="s">
        <v>1845</v>
      </c>
      <c r="B42" s="37">
        <f t="shared" si="1"/>
        <v>28746389.389999997</v>
      </c>
      <c r="C42" s="37">
        <f t="shared" si="1"/>
        <v>28746389.41333333</v>
      </c>
      <c r="D42" s="37">
        <f t="shared" si="1"/>
        <v>28746389.389999997</v>
      </c>
      <c r="E42" s="37">
        <f t="shared" si="0"/>
        <v>28746389.389999997</v>
      </c>
      <c r="F42" s="37">
        <f t="shared" si="0"/>
        <v>28746389.389999997</v>
      </c>
    </row>
    <row r="43" spans="1:7" s="31" customFormat="1" ht="29.45" customHeight="1">
      <c r="A43" s="38" t="s">
        <v>1847</v>
      </c>
      <c r="B43" s="37">
        <f t="shared" si="1"/>
        <v>51316015.32</v>
      </c>
      <c r="C43" s="37">
        <f t="shared" si="1"/>
        <v>47339929.946666658</v>
      </c>
      <c r="D43" s="37">
        <f t="shared" si="1"/>
        <v>51316015.32</v>
      </c>
      <c r="E43" s="37">
        <f t="shared" si="0"/>
        <v>29618531</v>
      </c>
      <c r="F43" s="37">
        <f t="shared" si="0"/>
        <v>29618531</v>
      </c>
    </row>
    <row r="44" spans="1:7" s="31" customFormat="1" ht="29.45" customHeight="1">
      <c r="A44" s="38" t="s">
        <v>1849</v>
      </c>
      <c r="B44" s="37">
        <f t="shared" si="1"/>
        <v>35632823.499999993</v>
      </c>
      <c r="C44" s="37">
        <f t="shared" si="1"/>
        <v>30890088.733333331</v>
      </c>
      <c r="D44" s="37">
        <f t="shared" si="1"/>
        <v>20000</v>
      </c>
      <c r="E44" s="37">
        <f t="shared" si="0"/>
        <v>20000</v>
      </c>
      <c r="F44" s="37">
        <f t="shared" si="0"/>
        <v>20000</v>
      </c>
    </row>
    <row r="45" spans="1:7" s="31" customFormat="1" ht="29.45" customHeight="1">
      <c r="A45" s="38" t="s">
        <v>4569</v>
      </c>
      <c r="B45" s="37">
        <f t="shared" si="1"/>
        <v>0</v>
      </c>
      <c r="C45" s="37">
        <f t="shared" si="1"/>
        <v>0</v>
      </c>
      <c r="D45" s="37">
        <f t="shared" si="1"/>
        <v>0</v>
      </c>
      <c r="E45" s="37"/>
      <c r="F45" s="37"/>
    </row>
    <row r="46" spans="1:7" s="31" customFormat="1" ht="29.45" customHeight="1">
      <c r="A46" s="99" t="s">
        <v>660</v>
      </c>
      <c r="B46" s="100">
        <f t="shared" si="1"/>
        <v>36059715.77000165</v>
      </c>
      <c r="C46" s="100">
        <f t="shared" si="1"/>
        <v>14228347.724317312</v>
      </c>
      <c r="D46" s="100">
        <f t="shared" si="1"/>
        <v>0</v>
      </c>
      <c r="E46" s="100">
        <f>E18</f>
        <v>2034649108.4448504</v>
      </c>
      <c r="F46" s="100">
        <f>F18</f>
        <v>2031331945.246834</v>
      </c>
    </row>
    <row r="47" spans="1:7" s="31" customFormat="1" ht="29.45" hidden="1" customHeight="1" outlineLevel="1">
      <c r="A47" s="617" t="s">
        <v>2800</v>
      </c>
      <c r="B47" s="618"/>
      <c r="C47" s="618"/>
      <c r="D47" s="618"/>
      <c r="E47" s="618"/>
      <c r="F47" s="618"/>
    </row>
    <row r="48" spans="1:7" s="31" customFormat="1" ht="29.45" hidden="1" customHeight="1" outlineLevel="1">
      <c r="A48" s="34" t="s">
        <v>663</v>
      </c>
      <c r="B48" s="35">
        <f t="shared" ref="B48:F49" si="2">B20</f>
        <v>0</v>
      </c>
      <c r="C48" s="35">
        <f t="shared" si="2"/>
        <v>0</v>
      </c>
      <c r="D48" s="35">
        <f t="shared" si="2"/>
        <v>0</v>
      </c>
      <c r="E48" s="35">
        <f t="shared" si="2"/>
        <v>0</v>
      </c>
      <c r="F48" s="35">
        <f t="shared" si="2"/>
        <v>0</v>
      </c>
    </row>
    <row r="49" spans="1:6" s="31" customFormat="1" ht="29.45" hidden="1" customHeight="1" outlineLevel="1">
      <c r="A49" s="38" t="s">
        <v>3631</v>
      </c>
      <c r="B49" s="208" t="e">
        <f t="shared" si="2"/>
        <v>#REF!</v>
      </c>
      <c r="C49" s="208" t="e">
        <f t="shared" si="2"/>
        <v>#REF!</v>
      </c>
      <c r="D49" s="208" t="e">
        <f t="shared" si="2"/>
        <v>#REF!</v>
      </c>
      <c r="E49" s="208">
        <f t="shared" si="2"/>
        <v>0</v>
      </c>
      <c r="F49" s="208" t="e">
        <f t="shared" si="2"/>
        <v>#VALUE!</v>
      </c>
    </row>
    <row r="50" spans="1:6" collapsed="1"/>
  </sheetData>
  <sheetProtection selectLockedCells="1" selectUnlockedCells="1"/>
  <mergeCells count="6">
    <mergeCell ref="A47:F47"/>
    <mergeCell ref="A3:F3"/>
    <mergeCell ref="A5:A6"/>
    <mergeCell ref="A19:F19"/>
    <mergeCell ref="A31:F31"/>
    <mergeCell ref="A33:A34"/>
  </mergeCells>
  <printOptions horizontalCentered="1"/>
  <pageMargins left="0.6694444444444444" right="0.4201388888888889" top="0.79027777777777775" bottom="0.79027777777777775" header="0.51180555555555551" footer="0.51180555555555551"/>
  <pageSetup paperSize="9" scale="74" firstPageNumber="0" orientation="portrait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DC347-4A9E-4C76-A1B6-470EFDC3720F}">
  <sheetPr>
    <pageSetUpPr fitToPage="1"/>
  </sheetPr>
  <dimension ref="A1:K44"/>
  <sheetViews>
    <sheetView view="pageBreakPreview" zoomScaleNormal="95" zoomScaleSheetLayoutView="100" workbookViewId="0">
      <pane xSplit="4" ySplit="7" topLeftCell="E25" activePane="bottomRight" state="frozen"/>
      <selection activeCell="C24" sqref="C24"/>
      <selection pane="topRight" activeCell="C24" sqref="C24"/>
      <selection pane="bottomLeft" activeCell="C24" sqref="C24"/>
      <selection pane="bottomRight" activeCell="E39" sqref="E39"/>
    </sheetView>
  </sheetViews>
  <sheetFormatPr defaultColWidth="9.140625" defaultRowHeight="10.5" outlineLevelCol="1"/>
  <cols>
    <col min="1" max="1" width="43.7109375" style="8" customWidth="1" outlineLevel="1"/>
    <col min="2" max="2" width="35" style="8" customWidth="1" outlineLevel="1"/>
    <col min="3" max="3" width="49.7109375" style="1" customWidth="1"/>
    <col min="4" max="4" width="40.42578125" style="1" customWidth="1"/>
    <col min="5" max="5" width="19" style="8" customWidth="1"/>
    <col min="6" max="6" width="18.7109375" style="8" customWidth="1" collapsed="1"/>
    <col min="7" max="9" width="18.42578125" style="8" customWidth="1"/>
    <col min="10" max="10" width="14.140625" style="8" customWidth="1"/>
    <col min="11" max="11" width="15" style="8" customWidth="1"/>
    <col min="12" max="16384" width="9.140625" style="8"/>
  </cols>
  <sheetData>
    <row r="1" spans="1:11" s="9" customFormat="1" ht="17.45" customHeight="1">
      <c r="C1" s="10" t="s">
        <v>1424</v>
      </c>
      <c r="D1" s="11"/>
      <c r="E1" s="13"/>
      <c r="F1" s="13"/>
      <c r="G1" s="13"/>
      <c r="H1" s="13"/>
      <c r="I1" s="13"/>
      <c r="J1" s="13"/>
      <c r="K1" s="12" t="s">
        <v>1425</v>
      </c>
    </row>
    <row r="2" spans="1:11" s="9" customFormat="1" ht="15">
      <c r="C2" s="14" t="str">
        <f>CONCATENATE("Voranschlag der Gewinn- und Verlustrechnung " &amp; G7 &amp; " nach Aggregaten")</f>
        <v>Voranschlag der Gewinn- und Verlustrechnung 2026 nach Aggregaten</v>
      </c>
      <c r="D2" s="15"/>
      <c r="E2" s="13"/>
      <c r="F2" s="13"/>
      <c r="G2" s="13"/>
      <c r="H2" s="13"/>
      <c r="I2" s="13"/>
      <c r="J2" s="13"/>
      <c r="K2" s="12" t="str">
        <f>CONCATENATE("Conto Economico Preventivo "&amp;G7&amp;" per aggregati ")</f>
        <v xml:space="preserve">Conto Economico Preventivo 2026 per aggregati </v>
      </c>
    </row>
    <row r="3" spans="1:11" s="9" customFormat="1" ht="15">
      <c r="C3" s="9" t="s">
        <v>2228</v>
      </c>
      <c r="D3" s="15"/>
      <c r="E3" s="13"/>
      <c r="F3" s="13"/>
      <c r="G3" s="13"/>
      <c r="H3" s="13"/>
      <c r="I3" s="13"/>
      <c r="J3" s="13"/>
      <c r="K3" s="16" t="s">
        <v>919</v>
      </c>
    </row>
    <row r="4" spans="1:11" ht="13.9" customHeight="1"/>
    <row r="5" spans="1:11" s="7" customFormat="1" ht="22.5" customHeight="1">
      <c r="A5" s="622" t="s">
        <v>3135</v>
      </c>
      <c r="B5" s="17"/>
      <c r="C5" s="623" t="s">
        <v>920</v>
      </c>
      <c r="D5" s="623" t="s">
        <v>921</v>
      </c>
      <c r="E5" s="624" t="s">
        <v>922</v>
      </c>
      <c r="F5" s="624"/>
      <c r="G5" s="624"/>
      <c r="H5" s="624"/>
      <c r="I5" s="624"/>
      <c r="J5" s="624"/>
      <c r="K5" s="624"/>
    </row>
    <row r="6" spans="1:11" s="18" customFormat="1" ht="61.15" customHeight="1">
      <c r="A6" s="622"/>
      <c r="B6" s="6"/>
      <c r="C6" s="623"/>
      <c r="D6" s="623"/>
      <c r="E6" s="93" t="str">
        <f>'pdc2019'!N2</f>
        <v xml:space="preserve">Abschluss/ Consuntivo </v>
      </c>
      <c r="F6" s="93" t="str">
        <f>'pdc2019'!P2</f>
        <v xml:space="preserve">Vorbschluss/ Preconsuntivo </v>
      </c>
      <c r="G6" s="93" t="str">
        <f>'pdc2019'!Q2</f>
        <v xml:space="preserve">Voranschlag / Preventivo </v>
      </c>
      <c r="H6" s="93" t="str">
        <f>'pdc2019'!R2</f>
        <v xml:space="preserve">Voranschlag / Preventivo </v>
      </c>
      <c r="I6" s="93" t="str">
        <f>'pdc2019'!S2</f>
        <v xml:space="preserve">Voranschlag / Preventivo </v>
      </c>
      <c r="J6" s="96" t="str">
        <f>CONCATENATE("Delta %       ",E6,G6)</f>
        <v xml:space="preserve">Delta %       Abschluss/ Consuntivo Voranschlag / Preventivo </v>
      </c>
      <c r="K6" s="96" t="str">
        <f>CONCATENATE("Delta %       ",F6,G6)</f>
        <v xml:space="preserve">Delta %       Vorbschluss/ Preconsuntivo Voranschlag / Preventivo </v>
      </c>
    </row>
    <row r="7" spans="1:11" s="20" customFormat="1">
      <c r="A7" s="19"/>
      <c r="B7" s="19"/>
      <c r="C7" s="94"/>
      <c r="D7" s="95"/>
      <c r="E7" s="96">
        <f>'pdc2019'!N3</f>
        <v>2024</v>
      </c>
      <c r="F7" s="96">
        <f>'pdc2019'!P3</f>
        <v>2025</v>
      </c>
      <c r="G7" s="96">
        <f>'pdc2019'!Q3</f>
        <v>2026</v>
      </c>
      <c r="H7" s="96">
        <f>'pdc2019'!R3</f>
        <v>2027</v>
      </c>
      <c r="I7" s="96">
        <f>'pdc2019'!S3</f>
        <v>2028</v>
      </c>
      <c r="J7" s="209" t="str">
        <f>E7&amp;" - "&amp;G7</f>
        <v>2024 - 2026</v>
      </c>
      <c r="K7" s="209" t="str">
        <f>F7&amp;" - "&amp;G7</f>
        <v>2025 - 2026</v>
      </c>
    </row>
    <row r="8" spans="1:11" ht="18" customHeight="1">
      <c r="A8" s="2" t="s">
        <v>2487</v>
      </c>
      <c r="B8" s="1"/>
      <c r="C8" s="21" t="s">
        <v>923</v>
      </c>
      <c r="D8" s="22" t="s">
        <v>924</v>
      </c>
      <c r="E8" s="210">
        <f>SUMIF('pdc2019'!$L$8:$L$1172,'Allegato 1) dbase'!$A8,'pdc2019'!N$8:N$1180)</f>
        <v>250979473.69999999</v>
      </c>
      <c r="F8" s="210">
        <f>SUMIF('pdc2019'!$L$8:$L$1172,'Allegato 1) dbase'!$A8,'pdc2019'!P$8:P$1180)</f>
        <v>261948329.73333335</v>
      </c>
      <c r="G8" s="210">
        <f>SUMIF('pdc2019'!$L$8:$L$1172,'Allegato 1) dbase'!$A8,'pdc2019'!Q$8:Q$1180)</f>
        <v>271622277.64999998</v>
      </c>
      <c r="H8" s="210">
        <f>SUMIF('pdc2019'!$L$8:$L$1172,'Allegato 1) dbase'!$A8,'pdc2019'!R$8:R$1180)</f>
        <v>290327895</v>
      </c>
      <c r="I8" s="210">
        <f>SUMIF('pdc2019'!$L$8:$L$1172,'Allegato 1) dbase'!$A8,'pdc2019'!S$8:S$1180)</f>
        <v>307351507</v>
      </c>
      <c r="J8" s="211">
        <f t="shared" ref="J8:J43" si="0">IF(E8=0," ",(G8-E8)/E8)</f>
        <v>8.2248972976470103E-2</v>
      </c>
      <c r="K8" s="211">
        <f>IF(F8=0," ",(G8-F8)/F8)</f>
        <v>3.6930748619450351E-2</v>
      </c>
    </row>
    <row r="9" spans="1:11" ht="18" customHeight="1">
      <c r="A9" s="2" t="s">
        <v>3068</v>
      </c>
      <c r="B9" s="1"/>
      <c r="C9" s="21" t="s">
        <v>925</v>
      </c>
      <c r="D9" s="22" t="s">
        <v>926</v>
      </c>
      <c r="E9" s="210">
        <f>SUMIF('pdc2019'!$L$8:$L$1172,'Allegato 1) dbase'!$A9,'pdc2019'!N$8:N$1180)</f>
        <v>16348593.039999997</v>
      </c>
      <c r="F9" s="210">
        <f>SUMIF('pdc2019'!$L$8:$L$1172,'Allegato 1) dbase'!$A9,'pdc2019'!P$8:P$1180)</f>
        <v>16886282.453333333</v>
      </c>
      <c r="G9" s="210">
        <f>SUMIF('pdc2019'!$L$8:$L$1172,'Allegato 1) dbase'!$A9,'pdc2019'!Q$8:Q$1180)</f>
        <v>18716500</v>
      </c>
      <c r="H9" s="210">
        <f>SUMIF('pdc2019'!$L$8:$L$1172,'Allegato 1) dbase'!$A9,'pdc2019'!R$8:R$1180)</f>
        <v>18957010</v>
      </c>
      <c r="I9" s="210">
        <f>SUMIF('pdc2019'!$L$8:$L$1172,'Allegato 1) dbase'!$A9,'pdc2019'!S$8:S$1180)</f>
        <v>19270993.979999997</v>
      </c>
      <c r="J9" s="212">
        <f t="shared" si="0"/>
        <v>0.14483857749755347</v>
      </c>
      <c r="K9" s="211">
        <f t="shared" ref="K9:K43" si="1">IF(F9=0," ",(G9-F9)/F9)</f>
        <v>0.10838487107654557</v>
      </c>
    </row>
    <row r="10" spans="1:11" ht="18" customHeight="1">
      <c r="A10" s="2" t="s">
        <v>1934</v>
      </c>
      <c r="B10" s="1"/>
      <c r="C10" s="21" t="s">
        <v>927</v>
      </c>
      <c r="D10" s="22" t="s">
        <v>928</v>
      </c>
      <c r="E10" s="210">
        <f>SUMIF('pdc2019'!$L$8:$L$1172,'Allegato 1) dbase'!$A10,'pdc2019'!N$8:N$1180)</f>
        <v>124180668.45999999</v>
      </c>
      <c r="F10" s="210">
        <f>SUMIF('pdc2019'!$L$8:$L$1172,'Allegato 1) dbase'!$A10,'pdc2019'!P$8:P$1180)</f>
        <v>124526618.33666667</v>
      </c>
      <c r="G10" s="210">
        <f>SUMIF('pdc2019'!$L$8:$L$1172,'Allegato 1) dbase'!$A10,'pdc2019'!Q$8:Q$1180)</f>
        <v>135614321.22</v>
      </c>
      <c r="H10" s="210">
        <f>SUMIF('pdc2019'!$L$8:$L$1172,'Allegato 1) dbase'!$A10,'pdc2019'!R$8:R$1180)</f>
        <v>137573000.05000001</v>
      </c>
      <c r="I10" s="210">
        <f>SUMIF('pdc2019'!$L$8:$L$1172,'Allegato 1) dbase'!$A10,'pdc2019'!S$8:S$1180)</f>
        <v>138682836.94599998</v>
      </c>
      <c r="J10" s="212">
        <f t="shared" si="0"/>
        <v>9.2072726792277779E-2</v>
      </c>
      <c r="K10" s="211">
        <f t="shared" si="1"/>
        <v>8.903881781609875E-2</v>
      </c>
    </row>
    <row r="11" spans="1:11" ht="18" customHeight="1">
      <c r="A11" s="2" t="s">
        <v>1904</v>
      </c>
      <c r="B11" s="1"/>
      <c r="C11" s="21" t="s">
        <v>929</v>
      </c>
      <c r="D11" s="22" t="s">
        <v>930</v>
      </c>
      <c r="E11" s="210">
        <f>SUMIF('pdc2019'!$L$8:$L$1172,'Allegato 1) dbase'!$A11,'pdc2019'!N$8:N$1180)</f>
        <v>43388744.839999996</v>
      </c>
      <c r="F11" s="210">
        <f>SUMIF('pdc2019'!$L$8:$L$1172,'Allegato 1) dbase'!$A11,'pdc2019'!P$8:P$1180)</f>
        <v>43421891.333333336</v>
      </c>
      <c r="G11" s="210">
        <f>SUMIF('pdc2019'!$L$8:$L$1172,'Allegato 1) dbase'!$A11,'pdc2019'!Q$8:Q$1180)</f>
        <v>50873156</v>
      </c>
      <c r="H11" s="210">
        <f>SUMIF('pdc2019'!$L$8:$L$1172,'Allegato 1) dbase'!$A11,'pdc2019'!R$8:R$1180)</f>
        <v>53226988</v>
      </c>
      <c r="I11" s="210">
        <f>SUMIF('pdc2019'!$L$8:$L$1172,'Allegato 1) dbase'!$A11,'pdc2019'!S$8:S$1180)</f>
        <v>53812151.175999999</v>
      </c>
      <c r="J11" s="212">
        <f t="shared" si="0"/>
        <v>0.17249660453648663</v>
      </c>
      <c r="K11" s="211">
        <f t="shared" si="1"/>
        <v>0.17160156865269044</v>
      </c>
    </row>
    <row r="12" spans="1:11" ht="18" customHeight="1">
      <c r="A12" s="2" t="s">
        <v>1984</v>
      </c>
      <c r="B12" s="1"/>
      <c r="C12" s="21" t="s">
        <v>931</v>
      </c>
      <c r="D12" s="22" t="s">
        <v>932</v>
      </c>
      <c r="E12" s="210">
        <f>SUMIF('pdc2019'!$L$8:$L$1172,'Allegato 1) dbase'!$A12,'pdc2019'!N$8:N$1180)</f>
        <v>11798160.629999999</v>
      </c>
      <c r="F12" s="210">
        <f>SUMIF('pdc2019'!$L$8:$L$1172,'Allegato 1) dbase'!$A12,'pdc2019'!P$8:P$1180)</f>
        <v>9202608.0233333334</v>
      </c>
      <c r="G12" s="210">
        <f>SUMIF('pdc2019'!$L$8:$L$1172,'Allegato 1) dbase'!$A12,'pdc2019'!Q$8:Q$1180)</f>
        <v>9025687</v>
      </c>
      <c r="H12" s="210">
        <f>SUMIF('pdc2019'!$L$8:$L$1172,'Allegato 1) dbase'!$A12,'pdc2019'!R$8:R$1180)</f>
        <v>9995533</v>
      </c>
      <c r="I12" s="210">
        <f>SUMIF('pdc2019'!$L$8:$L$1172,'Allegato 1) dbase'!$A12,'pdc2019'!S$8:S$1180)</f>
        <v>10045661.267999999</v>
      </c>
      <c r="J12" s="212">
        <f t="shared" si="0"/>
        <v>-0.23499202265056796</v>
      </c>
      <c r="K12" s="211">
        <f t="shared" si="1"/>
        <v>-1.9225096068934789E-2</v>
      </c>
    </row>
    <row r="13" spans="1:11" ht="18" customHeight="1">
      <c r="A13" s="2" t="s">
        <v>1422</v>
      </c>
      <c r="B13" s="1"/>
      <c r="C13" s="21" t="s">
        <v>1459</v>
      </c>
      <c r="D13" s="22" t="s">
        <v>933</v>
      </c>
      <c r="E13" s="210">
        <f>SUMIF('pdc2019'!$L$8:$L$1172,'Allegato 1) dbase'!$A13,'pdc2019'!N$8:N$1180)</f>
        <v>21455645.869999997</v>
      </c>
      <c r="F13" s="210">
        <f>SUMIF('pdc2019'!$L$8:$L$1172,'Allegato 1) dbase'!$A13,'pdc2019'!P$8:P$1180)</f>
        <v>25023440.013333332</v>
      </c>
      <c r="G13" s="210">
        <f>SUMIF('pdc2019'!$L$8:$L$1172,'Allegato 1) dbase'!$A13,'pdc2019'!Q$8:Q$1180)</f>
        <v>30920140</v>
      </c>
      <c r="H13" s="210">
        <f>SUMIF('pdc2019'!$L$8:$L$1172,'Allegato 1) dbase'!$A13,'pdc2019'!R$8:R$1180)</f>
        <v>30639540</v>
      </c>
      <c r="I13" s="210">
        <f>SUMIF('pdc2019'!$L$8:$L$1172,'Allegato 1) dbase'!$A13,'pdc2019'!S$8:S$1180)</f>
        <v>30865115.199999999</v>
      </c>
      <c r="J13" s="212">
        <f t="shared" si="0"/>
        <v>0.44111905031176785</v>
      </c>
      <c r="K13" s="211">
        <f t="shared" si="1"/>
        <v>0.23564705666066327</v>
      </c>
    </row>
    <row r="14" spans="1:11" ht="18" customHeight="1">
      <c r="A14" s="2" t="s">
        <v>2690</v>
      </c>
      <c r="B14" s="1"/>
      <c r="C14" s="21" t="s">
        <v>934</v>
      </c>
      <c r="D14" s="22" t="s">
        <v>935</v>
      </c>
      <c r="E14" s="210">
        <f>SUMIF('pdc2019'!$L$8:$L$1172,'Allegato 1) dbase'!$A14,'pdc2019'!N$8:N$1180)</f>
        <v>18799041.27</v>
      </c>
      <c r="F14" s="210">
        <f>SUMIF('pdc2019'!$L$8:$L$1172,'Allegato 1) dbase'!$A14,'pdc2019'!P$8:P$1180)</f>
        <v>19686147.080000002</v>
      </c>
      <c r="G14" s="210">
        <f>SUMIF('pdc2019'!$L$8:$L$1172,'Allegato 1) dbase'!$A14,'pdc2019'!Q$8:Q$1180)</f>
        <v>21078777.18</v>
      </c>
      <c r="H14" s="210">
        <f>SUMIF('pdc2019'!$L$8:$L$1172,'Allegato 1) dbase'!$A14,'pdc2019'!R$8:R$1180)</f>
        <v>21004643.908661999</v>
      </c>
      <c r="I14" s="210">
        <f>SUMIF('pdc2019'!$L$8:$L$1172,'Allegato 1) dbase'!$A14,'pdc2019'!S$8:S$1180)</f>
        <v>20912513.708662003</v>
      </c>
      <c r="J14" s="212">
        <f t="shared" si="0"/>
        <v>0.12126873265808838</v>
      </c>
      <c r="K14" s="211">
        <f t="shared" si="1"/>
        <v>7.0741628330859632E-2</v>
      </c>
    </row>
    <row r="15" spans="1:11" s="18" customFormat="1" ht="18" customHeight="1">
      <c r="C15" s="23" t="s">
        <v>3104</v>
      </c>
      <c r="D15" s="24" t="s">
        <v>936</v>
      </c>
      <c r="E15" s="213">
        <f>SUM(E8:E14)</f>
        <v>486950327.80999994</v>
      </c>
      <c r="F15" s="213">
        <f>SUM(F8:F14)</f>
        <v>500695316.97333324</v>
      </c>
      <c r="G15" s="213">
        <f>SUM(G8:G14)</f>
        <v>537850859.04999995</v>
      </c>
      <c r="H15" s="213">
        <f>SUM(H8:H14)</f>
        <v>561724609.95866191</v>
      </c>
      <c r="I15" s="213">
        <f>SUM(I8:I14)</f>
        <v>580940779.27866209</v>
      </c>
      <c r="J15" s="214">
        <f t="shared" si="0"/>
        <v>0.10452920623119606</v>
      </c>
      <c r="K15" s="215">
        <f t="shared" si="1"/>
        <v>7.4207888144968606E-2</v>
      </c>
    </row>
    <row r="16" spans="1:11" ht="18" customHeight="1">
      <c r="A16" s="2" t="s">
        <v>2581</v>
      </c>
      <c r="B16" s="1"/>
      <c r="C16" s="21" t="s">
        <v>937</v>
      </c>
      <c r="D16" s="22" t="s">
        <v>938</v>
      </c>
      <c r="E16" s="210">
        <f>SUMIF('pdc2019'!$L$8:$L$1172,'Allegato 1) dbase'!$A16,'pdc2019'!N$8:N$1180)</f>
        <v>47444329.75</v>
      </c>
      <c r="F16" s="210">
        <f>SUMIF('pdc2019'!$L$8:$L$1172,'Allegato 1) dbase'!$A16,'pdc2019'!P$8:P$1180)</f>
        <v>48727531.840000004</v>
      </c>
      <c r="G16" s="210">
        <f>SUMIF('pdc2019'!$L$8:$L$1172,'Allegato 1) dbase'!$A16,'pdc2019'!Q$8:Q$1180)</f>
        <v>54838000</v>
      </c>
      <c r="H16" s="210">
        <f>SUMIF('pdc2019'!$L$8:$L$1172,'Allegato 1) dbase'!$A16,'pdc2019'!R$8:R$1180)</f>
        <v>57351200</v>
      </c>
      <c r="I16" s="210">
        <f>SUMIF('pdc2019'!$L$8:$L$1172,'Allegato 1) dbase'!$A16,'pdc2019'!S$8:S$1180)</f>
        <v>57827550</v>
      </c>
      <c r="J16" s="212">
        <f t="shared" si="0"/>
        <v>0.15583885975330908</v>
      </c>
      <c r="K16" s="211">
        <f t="shared" si="1"/>
        <v>0.1254007319735404</v>
      </c>
    </row>
    <row r="17" spans="1:11" ht="18" customHeight="1">
      <c r="A17" s="2" t="s">
        <v>2005</v>
      </c>
      <c r="B17" s="1"/>
      <c r="C17" s="21" t="s">
        <v>939</v>
      </c>
      <c r="D17" s="22" t="s">
        <v>940</v>
      </c>
      <c r="E17" s="210">
        <f>SUMIF('pdc2019'!$L$8:$L$1172,'Allegato 1) dbase'!$A17,'pdc2019'!N$8:N$1180)</f>
        <v>68380342.780000001</v>
      </c>
      <c r="F17" s="210">
        <f>SUMIF('pdc2019'!$L$8:$L$1172,'Allegato 1) dbase'!$A17,'pdc2019'!P$8:P$1180)</f>
        <v>72092943.893333331</v>
      </c>
      <c r="G17" s="210">
        <f>SUMIF('pdc2019'!$L$8:$L$1172,'Allegato 1) dbase'!$A17,'pdc2019'!Q$8:Q$1180)</f>
        <v>82474445</v>
      </c>
      <c r="H17" s="210">
        <f>SUMIF('pdc2019'!$L$8:$L$1172,'Allegato 1) dbase'!$A17,'pdc2019'!R$8:R$1180)</f>
        <v>82487445</v>
      </c>
      <c r="I17" s="210">
        <f>SUMIF('pdc2019'!$L$8:$L$1172,'Allegato 1) dbase'!$A17,'pdc2019'!S$8:S$1180)</f>
        <v>82497445</v>
      </c>
      <c r="J17" s="212">
        <f t="shared" si="0"/>
        <v>0.20611336017055279</v>
      </c>
      <c r="K17" s="211">
        <f t="shared" si="1"/>
        <v>0.14400162548538514</v>
      </c>
    </row>
    <row r="18" spans="1:11" ht="18" customHeight="1">
      <c r="A18" s="2" t="s">
        <v>2110</v>
      </c>
      <c r="B18" s="1"/>
      <c r="C18" s="21" t="s">
        <v>941</v>
      </c>
      <c r="D18" s="22" t="s">
        <v>942</v>
      </c>
      <c r="E18" s="210">
        <f>SUMIF('pdc2019'!$L$8:$L$1172,'Allegato 1) dbase'!$A18,'pdc2019'!N$8:N$1180)</f>
        <v>55497899.790000007</v>
      </c>
      <c r="F18" s="210">
        <f>SUMIF('pdc2019'!$L$8:$L$1172,'Allegato 1) dbase'!$A18,'pdc2019'!P$8:P$1180)</f>
        <v>60942456.066666663</v>
      </c>
      <c r="G18" s="210">
        <f>SUMIF('pdc2019'!$L$8:$L$1172,'Allegato 1) dbase'!$A18,'pdc2019'!Q$8:Q$1180)</f>
        <v>63944773.780000001</v>
      </c>
      <c r="H18" s="210">
        <f>SUMIF('pdc2019'!$L$8:$L$1172,'Allegato 1) dbase'!$A18,'pdc2019'!R$8:R$1180)</f>
        <v>65322273.780000001</v>
      </c>
      <c r="I18" s="210">
        <f>SUMIF('pdc2019'!$L$8:$L$1172,'Allegato 1) dbase'!$A18,'pdc2019'!S$8:S$1180)</f>
        <v>65322273.780000001</v>
      </c>
      <c r="J18" s="212">
        <f t="shared" si="0"/>
        <v>0.15220168730640884</v>
      </c>
      <c r="K18" s="211">
        <f t="shared" si="1"/>
        <v>4.9264796778932224E-2</v>
      </c>
    </row>
    <row r="19" spans="1:11" ht="18" customHeight="1">
      <c r="A19" s="2" t="s">
        <v>2055</v>
      </c>
      <c r="B19" s="1"/>
      <c r="C19" s="21" t="s">
        <v>943</v>
      </c>
      <c r="D19" s="22" t="s">
        <v>944</v>
      </c>
      <c r="E19" s="210">
        <f>SUMIF('pdc2019'!$L$8:$L$1172,'Allegato 1) dbase'!$A19,'pdc2019'!N$8:N$1180)</f>
        <v>22325464.059999995</v>
      </c>
      <c r="F19" s="210">
        <f>SUMIF('pdc2019'!$L$8:$L$1172,'Allegato 1) dbase'!$A19,'pdc2019'!P$8:P$1180)</f>
        <v>26299196.826666661</v>
      </c>
      <c r="G19" s="210">
        <f>SUMIF('pdc2019'!$L$8:$L$1172,'Allegato 1) dbase'!$A19,'pdc2019'!Q$8:Q$1180)</f>
        <v>34515840.220000006</v>
      </c>
      <c r="H19" s="210">
        <f>SUMIF('pdc2019'!$L$8:$L$1172,'Allegato 1) dbase'!$A19,'pdc2019'!R$8:R$1180)</f>
        <v>35095840.220000006</v>
      </c>
      <c r="I19" s="210">
        <f>SUMIF('pdc2019'!$L$8:$L$1172,'Allegato 1) dbase'!$A19,'pdc2019'!S$8:S$1180)</f>
        <v>35095840.220000006</v>
      </c>
      <c r="J19" s="212">
        <f t="shared" si="0"/>
        <v>0.54603013524100574</v>
      </c>
      <c r="K19" s="211">
        <f t="shared" si="1"/>
        <v>0.31242944214181839</v>
      </c>
    </row>
    <row r="20" spans="1:11" ht="18" customHeight="1">
      <c r="A20" s="2" t="s">
        <v>2603</v>
      </c>
      <c r="B20" s="1"/>
      <c r="C20" s="21" t="s">
        <v>945</v>
      </c>
      <c r="D20" s="22" t="s">
        <v>946</v>
      </c>
      <c r="E20" s="210">
        <f>SUMIF('pdc2019'!$L$8:$L$1172,'Allegato 1) dbase'!$A20,'pdc2019'!N$8:N$1180)</f>
        <v>10462020.17</v>
      </c>
      <c r="F20" s="210">
        <f>SUMIF('pdc2019'!$L$8:$L$1172,'Allegato 1) dbase'!$A20,'pdc2019'!P$8:P$1180)</f>
        <v>10704499.120000001</v>
      </c>
      <c r="G20" s="210">
        <f>SUMIF('pdc2019'!$L$8:$L$1172,'Allegato 1) dbase'!$A20,'pdc2019'!Q$8:Q$1180)</f>
        <v>11270000</v>
      </c>
      <c r="H20" s="210">
        <f>SUMIF('pdc2019'!$L$8:$L$1172,'Allegato 1) dbase'!$A20,'pdc2019'!R$8:R$1180)</f>
        <v>11370000</v>
      </c>
      <c r="I20" s="210">
        <f>SUMIF('pdc2019'!$L$8:$L$1172,'Allegato 1) dbase'!$A20,'pdc2019'!S$8:S$1180)</f>
        <v>11470000</v>
      </c>
      <c r="J20" s="212">
        <f t="shared" si="0"/>
        <v>7.7229810005231533E-2</v>
      </c>
      <c r="K20" s="211">
        <f t="shared" si="1"/>
        <v>5.282833635283618E-2</v>
      </c>
    </row>
    <row r="21" spans="1:11" ht="18" customHeight="1">
      <c r="A21" s="2" t="s">
        <v>2596</v>
      </c>
      <c r="B21" s="1"/>
      <c r="C21" s="21" t="s">
        <v>947</v>
      </c>
      <c r="D21" s="22" t="s">
        <v>948</v>
      </c>
      <c r="E21" s="210">
        <f>SUMIF('pdc2019'!$L$8:$L$1172,'Allegato 1) dbase'!$A21,'pdc2019'!N$8:N$1180)</f>
        <v>91476162.249999985</v>
      </c>
      <c r="F21" s="210">
        <f>SUMIF('pdc2019'!$L$8:$L$1172,'Allegato 1) dbase'!$A21,'pdc2019'!P$8:P$1180)</f>
        <v>101253982.68000004</v>
      </c>
      <c r="G21" s="210">
        <f>SUMIF('pdc2019'!$L$8:$L$1172,'Allegato 1) dbase'!$A21,'pdc2019'!Q$8:Q$1180)</f>
        <v>111199088.33999999</v>
      </c>
      <c r="H21" s="210">
        <f>SUMIF('pdc2019'!$L$8:$L$1172,'Allegato 1) dbase'!$A21,'pdc2019'!R$8:R$1180)</f>
        <v>115270940.34999999</v>
      </c>
      <c r="I21" s="210">
        <f>SUMIF('pdc2019'!$L$8:$L$1172,'Allegato 1) dbase'!$A21,'pdc2019'!S$8:S$1180)</f>
        <v>115725200.63</v>
      </c>
      <c r="J21" s="212">
        <f t="shared" si="0"/>
        <v>0.21560727521666451</v>
      </c>
      <c r="K21" s="211">
        <f t="shared" si="1"/>
        <v>9.8219402306674267E-2</v>
      </c>
    </row>
    <row r="22" spans="1:11" ht="18" customHeight="1">
      <c r="A22" s="2" t="s">
        <v>1380</v>
      </c>
      <c r="B22" s="1"/>
      <c r="C22" s="21" t="s">
        <v>949</v>
      </c>
      <c r="D22" s="22" t="s">
        <v>950</v>
      </c>
      <c r="E22" s="210">
        <f>SUMIF('pdc2019'!$L$8:$L$1172,'Allegato 1) dbase'!$A22,'pdc2019'!N$8:N$1180)</f>
        <v>1512651.8</v>
      </c>
      <c r="F22" s="210">
        <f>SUMIF('pdc2019'!$L$8:$L$1172,'Allegato 1) dbase'!$A22,'pdc2019'!P$8:P$1180)</f>
        <v>1363284.7466666666</v>
      </c>
      <c r="G22" s="210">
        <f>SUMIF('pdc2019'!$L$8:$L$1172,'Allegato 1) dbase'!$A22,'pdc2019'!Q$8:Q$1180)</f>
        <v>3118000</v>
      </c>
      <c r="H22" s="210">
        <f>SUMIF('pdc2019'!$L$8:$L$1172,'Allegato 1) dbase'!$A22,'pdc2019'!R$8:R$1180)</f>
        <v>3122000</v>
      </c>
      <c r="I22" s="210">
        <f>SUMIF('pdc2019'!$L$8:$L$1172,'Allegato 1) dbase'!$A22,'pdc2019'!S$8:S$1180)</f>
        <v>3122000</v>
      </c>
      <c r="J22" s="212">
        <f t="shared" si="0"/>
        <v>1.0612807256765899</v>
      </c>
      <c r="K22" s="211">
        <f t="shared" si="1"/>
        <v>1.2871230736086088</v>
      </c>
    </row>
    <row r="23" spans="1:11" ht="18" customHeight="1">
      <c r="A23" s="2" t="s">
        <v>2095</v>
      </c>
      <c r="B23" s="1"/>
      <c r="C23" s="21" t="s">
        <v>951</v>
      </c>
      <c r="D23" s="22" t="s">
        <v>952</v>
      </c>
      <c r="E23" s="210">
        <f>SUMIF('pdc2019'!$L$8:$L$1172,'Allegato 1) dbase'!$A23,'pdc2019'!N$8:N$1180)</f>
        <v>24667610.09</v>
      </c>
      <c r="F23" s="210">
        <f>SUMIF('pdc2019'!$L$8:$L$1172,'Allegato 1) dbase'!$A23,'pdc2019'!P$8:P$1180)</f>
        <v>23335301.746666662</v>
      </c>
      <c r="G23" s="210">
        <f>SUMIF('pdc2019'!$L$8:$L$1172,'Allegato 1) dbase'!$A23,'pdc2019'!Q$8:Q$1180)</f>
        <v>27461181</v>
      </c>
      <c r="H23" s="210">
        <f>SUMIF('pdc2019'!$L$8:$L$1172,'Allegato 1) dbase'!$A23,'pdc2019'!R$8:R$1180)</f>
        <v>28791518.5</v>
      </c>
      <c r="I23" s="210">
        <f>SUMIF('pdc2019'!$L$8:$L$1172,'Allegato 1) dbase'!$A23,'pdc2019'!S$8:S$1180)</f>
        <v>30083445</v>
      </c>
      <c r="J23" s="212">
        <f t="shared" si="0"/>
        <v>0.11324854332493628</v>
      </c>
      <c r="K23" s="211">
        <f t="shared" si="1"/>
        <v>0.17680848090694606</v>
      </c>
    </row>
    <row r="24" spans="1:11" s="18" customFormat="1" ht="18" customHeight="1">
      <c r="C24" s="23" t="s">
        <v>953</v>
      </c>
      <c r="D24" s="24" t="s">
        <v>954</v>
      </c>
      <c r="E24" s="213">
        <f>SUM(E16:E23)</f>
        <v>321766480.68999994</v>
      </c>
      <c r="F24" s="213">
        <f>SUM(F16:F23)</f>
        <v>344719196.92000008</v>
      </c>
      <c r="G24" s="213">
        <f>SUM(G16:G23)</f>
        <v>388821328.33999997</v>
      </c>
      <c r="H24" s="213">
        <f>SUM(H16:H23)</f>
        <v>398811217.85000002</v>
      </c>
      <c r="I24" s="213">
        <f>SUM(I16:I23)</f>
        <v>401143754.63</v>
      </c>
      <c r="J24" s="214">
        <f t="shared" si="0"/>
        <v>0.20839600043549225</v>
      </c>
      <c r="K24" s="215">
        <f t="shared" si="1"/>
        <v>0.12793639522847577</v>
      </c>
    </row>
    <row r="25" spans="1:11" ht="16.5" customHeight="1">
      <c r="A25" s="2" t="s">
        <v>1349</v>
      </c>
      <c r="B25" s="1"/>
      <c r="C25" s="21" t="s">
        <v>955</v>
      </c>
      <c r="D25" s="22" t="s">
        <v>956</v>
      </c>
      <c r="E25" s="210">
        <f>SUMIF('pdc2019'!$L$8:$L$1172,'Allegato 1) dbase'!$A25,'pdc2019'!N$8:N$1180)</f>
        <v>37345898.140000008</v>
      </c>
      <c r="F25" s="210">
        <f>SUMIF('pdc2019'!$L$8:$L$1172,'Allegato 1) dbase'!$A25,'pdc2019'!P$8:P$1180)</f>
        <v>36731526.57333333</v>
      </c>
      <c r="G25" s="210">
        <f>SUMIF('pdc2019'!$L$8:$L$1172,'Allegato 1) dbase'!$A25,'pdc2019'!Q$8:Q$1180)</f>
        <v>37078002.010000005</v>
      </c>
      <c r="H25" s="210">
        <f>SUMIF('pdc2019'!$L$8:$L$1172,'Allegato 1) dbase'!$A25,'pdc2019'!R$8:R$1180)</f>
        <v>37078002.013294823</v>
      </c>
      <c r="I25" s="210">
        <f>SUMIF('pdc2019'!$L$8:$L$1172,'Allegato 1) dbase'!$A25,'pdc2019'!S$8:S$1180)</f>
        <v>37078002.013294823</v>
      </c>
      <c r="J25" s="212">
        <f t="shared" si="0"/>
        <v>-7.173374944571694E-3</v>
      </c>
      <c r="K25" s="211">
        <f t="shared" si="1"/>
        <v>9.4326446240928126E-3</v>
      </c>
    </row>
    <row r="26" spans="1:11" ht="18" customHeight="1">
      <c r="A26" s="2" t="s">
        <v>2225</v>
      </c>
      <c r="B26" s="1"/>
      <c r="C26" s="21" t="s">
        <v>957</v>
      </c>
      <c r="D26" s="22" t="s">
        <v>958</v>
      </c>
      <c r="E26" s="210">
        <f>SUMIF('pdc2019'!$L$8:$L$1172,'Allegato 1) dbase'!$A26,'pdc2019'!N$8:N$1180)</f>
        <v>808488528.44999969</v>
      </c>
      <c r="F26" s="210">
        <f>SUMIF('pdc2019'!$L$8:$L$1172,'Allegato 1) dbase'!$A26,'pdc2019'!P$8:P$1180)</f>
        <v>891064371.90999997</v>
      </c>
      <c r="G26" s="210">
        <f>SUMIF('pdc2019'!$L$8:$L$1172,'Allegato 1) dbase'!$A26,'pdc2019'!Q$8:Q$1180)</f>
        <v>906486415.19000006</v>
      </c>
      <c r="H26" s="210">
        <f>SUMIF('pdc2019'!$L$8:$L$1172,'Allegato 1) dbase'!$A26,'pdc2019'!R$8:R$1180)</f>
        <v>909390346</v>
      </c>
      <c r="I26" s="210">
        <f>SUMIF('pdc2019'!$L$8:$L$1172,'Allegato 1) dbase'!$A26,'pdc2019'!S$8:S$1180)</f>
        <v>912777267</v>
      </c>
      <c r="J26" s="212">
        <f t="shared" si="0"/>
        <v>0.12121122723643069</v>
      </c>
      <c r="K26" s="211">
        <f t="shared" si="1"/>
        <v>1.7307440142559936E-2</v>
      </c>
    </row>
    <row r="27" spans="1:11" ht="18" customHeight="1">
      <c r="A27" s="4" t="s">
        <v>2500</v>
      </c>
      <c r="B27" s="25"/>
      <c r="C27" s="21" t="s">
        <v>1827</v>
      </c>
      <c r="D27" s="22" t="s">
        <v>1827</v>
      </c>
      <c r="E27" s="210">
        <f>SUMIF('pdc2019'!$L$8:$L$1172,'Allegato 1) dbase'!$A27,'pdc2019'!N$8:N$1180)</f>
        <v>51730870.619999997</v>
      </c>
      <c r="F27" s="210">
        <f>SUMIF('pdc2019'!$L$8:$L$1172,'Allegato 1) dbase'!$A27,'pdc2019'!P$8:P$1180)</f>
        <v>57218189.242349997</v>
      </c>
      <c r="G27" s="210">
        <f>SUMIF('pdc2019'!$L$8:$L$1172,'Allegato 1) dbase'!$A27,'pdc2019'!Q$8:Q$1180)</f>
        <v>58592041</v>
      </c>
      <c r="H27" s="210">
        <f>SUMIF('pdc2019'!$L$8:$L$1172,'Allegato 1) dbase'!$A27,'pdc2019'!R$8:R$1180)</f>
        <v>58807140</v>
      </c>
      <c r="I27" s="210">
        <f>SUMIF('pdc2019'!$L$8:$L$1172,'Allegato 1) dbase'!$A27,'pdc2019'!S$8:S$1180)</f>
        <v>59022884</v>
      </c>
      <c r="J27" s="212">
        <f t="shared" si="0"/>
        <v>0.13263202992271625</v>
      </c>
      <c r="K27" s="211">
        <f t="shared" si="1"/>
        <v>2.401075210246513E-2</v>
      </c>
    </row>
    <row r="28" spans="1:11" ht="18" customHeight="1">
      <c r="A28" s="4" t="s">
        <v>1682</v>
      </c>
      <c r="B28" s="25"/>
      <c r="C28" s="21" t="s">
        <v>959</v>
      </c>
      <c r="D28" s="22" t="s">
        <v>960</v>
      </c>
      <c r="E28" s="210">
        <f>SUMIF('pdc2019'!$L$8:$L$1172,'Allegato 1) dbase'!$A28,'pdc2019'!N$8:N$1180)</f>
        <v>0</v>
      </c>
      <c r="F28" s="210">
        <f>SUMIF('pdc2019'!$L$8:$L$1172,'Allegato 1) dbase'!$A28,'pdc2019'!P$8:P$1180)</f>
        <v>0</v>
      </c>
      <c r="G28" s="210">
        <f>SUMIF('pdc2019'!$L$8:$L$1172,'Allegato 1) dbase'!$A28,'pdc2019'!Q$8:Q$1180)</f>
        <v>0</v>
      </c>
      <c r="H28" s="210">
        <f>SUMIF('pdc2019'!$L$8:$L$1172,'Allegato 1) dbase'!$A28,'pdc2019'!R$8:R$1180)</f>
        <v>0</v>
      </c>
      <c r="I28" s="210">
        <f>SUMIF('pdc2019'!$L$8:$L$1172,'Allegato 1) dbase'!$A28,'pdc2019'!S$8:S$1180)</f>
        <v>0</v>
      </c>
      <c r="J28" s="212" t="str">
        <f t="shared" si="0"/>
        <v xml:space="preserve"> </v>
      </c>
      <c r="K28" s="211" t="str">
        <f t="shared" si="1"/>
        <v xml:space="preserve"> </v>
      </c>
    </row>
    <row r="29" spans="1:11" ht="15" customHeight="1">
      <c r="A29" s="4" t="s">
        <v>199</v>
      </c>
      <c r="B29" s="25"/>
      <c r="C29" s="21" t="s">
        <v>961</v>
      </c>
      <c r="D29" s="22" t="s">
        <v>962</v>
      </c>
      <c r="E29" s="210">
        <f>SUMIF('pdc2019'!$L$8:$L$1172,'Allegato 1) dbase'!$A29,'pdc2019'!N$8:N$1180)</f>
        <v>27843628.290000003</v>
      </c>
      <c r="F29" s="210">
        <f>SUMIF('pdc2019'!$L$8:$L$1172,'Allegato 1) dbase'!$A29,'pdc2019'!P$8:P$1180)</f>
        <v>20324492.536666665</v>
      </c>
      <c r="G29" s="210">
        <f>SUMIF('pdc2019'!$L$8:$L$1172,'Allegato 1) dbase'!$A29,'pdc2019'!Q$8:Q$1180)</f>
        <v>31998751.09</v>
      </c>
      <c r="H29" s="210">
        <f>SUMIF('pdc2019'!$L$8:$L$1172,'Allegato 1) dbase'!$A29,'pdc2019'!R$8:R$1180)</f>
        <v>37811856.250915878</v>
      </c>
      <c r="I29" s="210">
        <f>SUMIF('pdc2019'!$L$8:$L$1172,'Allegato 1) dbase'!$A29,'pdc2019'!S$8:S$1180)</f>
        <v>36251784.612152375</v>
      </c>
      <c r="J29" s="212">
        <f t="shared" si="0"/>
        <v>0.14923065186487577</v>
      </c>
      <c r="K29" s="211">
        <f t="shared" si="1"/>
        <v>0.57439360575779375</v>
      </c>
    </row>
    <row r="30" spans="1:11" ht="15" customHeight="1">
      <c r="A30" s="4" t="s">
        <v>995</v>
      </c>
      <c r="B30" s="25"/>
      <c r="C30" s="21" t="s">
        <v>963</v>
      </c>
      <c r="D30" s="22" t="s">
        <v>964</v>
      </c>
      <c r="E30" s="210">
        <f>SUMIF('pdc2019'!$L$8:$L$1172,'Allegato 1) dbase'!$A30,'pdc2019'!N$8:N$1180)</f>
        <v>34131079.719999999</v>
      </c>
      <c r="F30" s="210">
        <f>SUMIF('pdc2019'!$L$8:$L$1172,'Allegato 1) dbase'!$A30,'pdc2019'!P$8:P$1180)</f>
        <v>34531498.706666663</v>
      </c>
      <c r="G30" s="210">
        <f>SUMIF('pdc2019'!$L$8:$L$1172,'Allegato 1) dbase'!$A30,'pdc2019'!Q$8:Q$1180)</f>
        <v>36132000</v>
      </c>
      <c r="H30" s="210">
        <f>SUMIF('pdc2019'!$L$8:$L$1172,'Allegato 1) dbase'!$A30,'pdc2019'!R$8:R$1180)</f>
        <v>37297000</v>
      </c>
      <c r="I30" s="210">
        <f>SUMIF('pdc2019'!$L$8:$L$1172,'Allegato 1) dbase'!$A30,'pdc2019'!S$8:S$1180)</f>
        <v>38097000</v>
      </c>
      <c r="J30" s="212">
        <f t="shared" si="0"/>
        <v>5.8624581947447435E-2</v>
      </c>
      <c r="K30" s="211">
        <f t="shared" si="1"/>
        <v>4.6349024898370353E-2</v>
      </c>
    </row>
    <row r="31" spans="1:11" ht="15" customHeight="1">
      <c r="A31" s="4" t="s">
        <v>191</v>
      </c>
      <c r="B31" s="25"/>
      <c r="C31" s="21" t="s">
        <v>1463</v>
      </c>
      <c r="D31" s="22" t="s">
        <v>965</v>
      </c>
      <c r="E31" s="210">
        <f>SUMIF('pdc2019'!$L$8:$L$1172,'Allegato 1) dbase'!$A31,'pdc2019'!N$8:N$1180)</f>
        <v>-185074.96000000002</v>
      </c>
      <c r="F31" s="210">
        <f>SUMIF('pdc2019'!$L$8:$L$1172,'Allegato 1) dbase'!$A31,'pdc2019'!P$8:P$1180)</f>
        <v>6835276.6533333343</v>
      </c>
      <c r="G31" s="210">
        <f>SUMIF('pdc2019'!$L$8:$L$1172,'Allegato 1) dbase'!$A31,'pdc2019'!Q$8:Q$1180)</f>
        <v>2323000</v>
      </c>
      <c r="H31" s="210">
        <f>SUMIF('pdc2019'!$L$8:$L$1172,'Allegato 1) dbase'!$A31,'pdc2019'!R$8:R$1180)</f>
        <v>2323000</v>
      </c>
      <c r="I31" s="210">
        <f>SUMIF('pdc2019'!$L$8:$L$1172,'Allegato 1) dbase'!$A31,'pdc2019'!S$8:S$1180)</f>
        <v>2323000</v>
      </c>
      <c r="J31" s="212">
        <f t="shared" si="0"/>
        <v>-13.551670955379375</v>
      </c>
      <c r="K31" s="211">
        <f t="shared" si="1"/>
        <v>-0.66014543114840107</v>
      </c>
    </row>
    <row r="32" spans="1:11" s="18" customFormat="1" ht="15.75" customHeight="1">
      <c r="C32" s="23" t="s">
        <v>966</v>
      </c>
      <c r="D32" s="24" t="s">
        <v>967</v>
      </c>
      <c r="E32" s="213">
        <f>SUM(E25:E31)</f>
        <v>959354930.25999963</v>
      </c>
      <c r="F32" s="213">
        <f>SUM(F25:F31)</f>
        <v>1046705355.62235</v>
      </c>
      <c r="G32" s="213">
        <f>SUM(G25:G31)</f>
        <v>1072610209.2900001</v>
      </c>
      <c r="H32" s="213">
        <f>SUM(H25:H31)</f>
        <v>1082707344.2642107</v>
      </c>
      <c r="I32" s="213">
        <f>SUM(I25:I31)</f>
        <v>1085549937.6254473</v>
      </c>
      <c r="J32" s="214">
        <f t="shared" si="0"/>
        <v>0.11805357481126048</v>
      </c>
      <c r="K32" s="215">
        <f t="shared" si="1"/>
        <v>2.4748945372738251E-2</v>
      </c>
    </row>
    <row r="33" spans="1:11" s="18" customFormat="1" ht="24" customHeight="1">
      <c r="C33" s="23" t="s">
        <v>968</v>
      </c>
      <c r="D33" s="24" t="s">
        <v>969</v>
      </c>
      <c r="E33" s="213">
        <f>SUM(E32,E24,E15)</f>
        <v>1768071738.7599995</v>
      </c>
      <c r="F33" s="213">
        <f>SUM(F32,F24,F15)</f>
        <v>1892119869.5156832</v>
      </c>
      <c r="G33" s="213">
        <f>SUM(G32,G24,G15)</f>
        <v>1999282396.6800001</v>
      </c>
      <c r="H33" s="213">
        <f>SUM(H32,H24,H15)</f>
        <v>2043243172.0728726</v>
      </c>
      <c r="I33" s="213">
        <f>SUM(I32,I24,I15)</f>
        <v>2067634471.5341096</v>
      </c>
      <c r="J33" s="214">
        <f t="shared" si="0"/>
        <v>0.13076995285392398</v>
      </c>
      <c r="K33" s="215">
        <f t="shared" si="1"/>
        <v>5.6636225268194437E-2</v>
      </c>
    </row>
    <row r="34" spans="1:11" ht="15.75" customHeight="1">
      <c r="A34" s="4" t="s">
        <v>2476</v>
      </c>
      <c r="B34" s="5" t="s">
        <v>703</v>
      </c>
      <c r="C34" s="21" t="s">
        <v>970</v>
      </c>
      <c r="D34" s="22" t="s">
        <v>971</v>
      </c>
      <c r="E34" s="210">
        <f>SUMIF('pdc2019'!$L$8:$L$1172,'Allegato 1) dbase'!$A34,'pdc2019'!N$8:N$1180)-SUMIF('pdc2019'!$L$8:$L$1172,'Allegato 1) dbase'!$B34,'pdc2019'!N$8:N$1180)</f>
        <v>-56825.95</v>
      </c>
      <c r="F34" s="210">
        <f>SUMIF('pdc2019'!$L$8:$L$1172,'Allegato 1) dbase'!$A34,'pdc2019'!P$8:P$1180)-SUMIF('pdc2019'!$L$8:$L$1172,'Allegato 1) dbase'!$B34,'pdc2019'!P$8:P$1180)</f>
        <v>-45069.533333333333</v>
      </c>
      <c r="G34" s="210">
        <f>SUMIF('pdc2019'!$L$8:$L$1172,'Allegato 1) dbase'!$A34,'pdc2019'!Q$8:Q$1180)-SUMIF('pdc2019'!$L$8:$L$1172,'Allegato 1) dbase'!$B34,'pdc2019'!Q$8:Q$1180)</f>
        <v>20137</v>
      </c>
      <c r="H34" s="210">
        <f>SUMIF('pdc2019'!$L$8:$L$1172,'Allegato 1) dbase'!$A34,'pdc2019'!R$8:R$1180)-SUMIF('pdc2019'!$L$8:$L$1172,'Allegato 1) dbase'!$B34,'pdc2019'!R$8:R$1180)</f>
        <v>20137</v>
      </c>
      <c r="I34" s="210">
        <f>SUMIF('pdc2019'!$L$8:$L$1172,'Allegato 1) dbase'!$A34,'pdc2019'!S$8:S$1180)-SUMIF('pdc2019'!$L$8:$L$1172,'Allegato 1) dbase'!$B34,'pdc2019'!S$8:S$1180)</f>
        <v>20137</v>
      </c>
      <c r="J34" s="212">
        <f t="shared" si="0"/>
        <v>-1.3543627515246115</v>
      </c>
      <c r="K34" s="211">
        <f t="shared" si="1"/>
        <v>-1.4467985024621215</v>
      </c>
    </row>
    <row r="35" spans="1:11" ht="15.75" customHeight="1">
      <c r="A35" s="4" t="s">
        <v>1760</v>
      </c>
      <c r="B35" s="5" t="s">
        <v>728</v>
      </c>
      <c r="C35" s="21" t="s">
        <v>972</v>
      </c>
      <c r="D35" s="22" t="s">
        <v>973</v>
      </c>
      <c r="E35" s="210">
        <f>SUMIF('pdc2019'!$L$8:$L$1172,'Allegato 1) dbase'!$A35,'pdc2019'!N$8:N$1180)-SUMIF('pdc2019'!$L$8:$L$1172,'Allegato 1) dbase'!$B35,'pdc2019'!N$8:N$1180)</f>
        <v>481504.07999999821</v>
      </c>
      <c r="F35" s="210">
        <f>SUMIF('pdc2019'!$L$8:$L$1172,'Allegato 1) dbase'!$A35,'pdc2019'!P$8:P$1180)-SUMIF('pdc2019'!$L$8:$L$1172,'Allegato 1) dbase'!$B35,'pdc2019'!P$8:P$1180)</f>
        <v>4025280.7333333381</v>
      </c>
      <c r="G35" s="210">
        <f>SUMIF('pdc2019'!$L$8:$L$1172,'Allegato 1) dbase'!$A35,'pdc2019'!Q$8:Q$1180)-SUMIF('pdc2019'!$L$8:$L$1172,'Allegato 1) dbase'!$B35,'pdc2019'!Q$8:Q$1180)</f>
        <v>-19500</v>
      </c>
      <c r="H35" s="210">
        <f>SUMIF('pdc2019'!$L$8:$L$1172,'Allegato 1) dbase'!$A35,'pdc2019'!R$8:R$1180)-SUMIF('pdc2019'!$L$8:$L$1172,'Allegato 1) dbase'!$B35,'pdc2019'!R$8:R$1180)</f>
        <v>-19500</v>
      </c>
      <c r="I35" s="210">
        <f>SUMIF('pdc2019'!$L$8:$L$1172,'Allegato 1) dbase'!$A35,'pdc2019'!S$8:S$1180)-SUMIF('pdc2019'!$L$8:$L$1172,'Allegato 1) dbase'!$B35,'pdc2019'!S$8:S$1180)</f>
        <v>-19500</v>
      </c>
      <c r="J35" s="212">
        <f t="shared" si="0"/>
        <v>-1.0404980992061377</v>
      </c>
      <c r="K35" s="211">
        <f t="shared" si="1"/>
        <v>-1.0048443826137443</v>
      </c>
    </row>
    <row r="36" spans="1:11" s="18" customFormat="1" ht="15.75" customHeight="1">
      <c r="A36" s="4"/>
      <c r="C36" s="23" t="s">
        <v>974</v>
      </c>
      <c r="D36" s="24" t="s">
        <v>975</v>
      </c>
      <c r="E36" s="213">
        <f>SUM(E34:E35)</f>
        <v>424678.1299999982</v>
      </c>
      <c r="F36" s="213">
        <f>SUM(F34:F35)</f>
        <v>3980211.2000000048</v>
      </c>
      <c r="G36" s="213">
        <f>SUM(G34:G35)</f>
        <v>637</v>
      </c>
      <c r="H36" s="213">
        <f>SUM(H34:H35)</f>
        <v>637</v>
      </c>
      <c r="I36" s="213">
        <f>SUM(I34:I35)</f>
        <v>637</v>
      </c>
      <c r="J36" s="214">
        <f t="shared" si="0"/>
        <v>-0.99850004048948793</v>
      </c>
      <c r="K36" s="215">
        <f t="shared" si="1"/>
        <v>-0.99983995824141192</v>
      </c>
    </row>
    <row r="37" spans="1:11" s="18" customFormat="1" ht="15.75" customHeight="1">
      <c r="A37" s="4" t="s">
        <v>1819</v>
      </c>
      <c r="B37" s="3"/>
      <c r="C37" s="23" t="s">
        <v>976</v>
      </c>
      <c r="D37" s="24" t="s">
        <v>976</v>
      </c>
      <c r="E37" s="213">
        <f>SUMIF('pdc2019'!$L$8:$L$1172,'Allegato 1) dbase'!$A37,'pdc2019'!N$8:N$1180)-SUMIF('pdc2019'!$L$8:$L$1172,'Allegato 1) dbase'!$B37,'pdc2019'!N$8:N$1180)</f>
        <v>0</v>
      </c>
      <c r="F37" s="213">
        <f>SUMIF('pdc2019'!$L$8:$L$1172,'Allegato 1) dbase'!$A37,'pdc2019'!P$8:P$1180)-SUMIF('pdc2019'!$L$8:$L$1172,'Allegato 1) dbase'!$B37,'pdc2019'!P$8:P$1180)</f>
        <v>0</v>
      </c>
      <c r="G37" s="213">
        <f>SUMIF('pdc2019'!$L$8:$L$1172,'Allegato 1) dbase'!$A37,'pdc2019'!Q$8:Q$1180)-SUMIF('pdc2019'!$L$8:$L$1172,'Allegato 1) dbase'!$B37,'pdc2019'!Q$8:Q$1180)</f>
        <v>0</v>
      </c>
      <c r="H37" s="213">
        <f>SUMIF('pdc2019'!$L$8:$L$1172,'Allegato 1) dbase'!$A37,'pdc2019'!R$8:R$1180)-SUMIF('pdc2019'!$L$8:$L$1172,'Allegato 1) dbase'!$B37,'pdc2019'!R$8:R$1180)</f>
        <v>0</v>
      </c>
      <c r="I37" s="213">
        <f>SUMIF('pdc2019'!$L$8:$L$1172,'Allegato 1) dbase'!$A37,'pdc2019'!S$8:S$1180)-SUMIF('pdc2019'!$L$8:$L$1172,'Allegato 1) dbase'!$B37,'pdc2019'!S$8:S$1180)</f>
        <v>0</v>
      </c>
      <c r="J37" s="214" t="str">
        <f t="shared" si="0"/>
        <v xml:space="preserve"> </v>
      </c>
      <c r="K37" s="215" t="str">
        <f>IF(F37=0," ",(G37-F37)/F37)</f>
        <v xml:space="preserve"> </v>
      </c>
    </row>
    <row r="38" spans="1:11" s="18" customFormat="1" ht="15.75" customHeight="1">
      <c r="B38" s="3"/>
      <c r="C38" s="23" t="s">
        <v>977</v>
      </c>
      <c r="D38" s="24" t="s">
        <v>978</v>
      </c>
      <c r="E38" s="213">
        <f>E15+E24+E32+E36+E37</f>
        <v>1768496416.8899996</v>
      </c>
      <c r="F38" s="213">
        <f>F15+F24+F32+F36+F37</f>
        <v>1896100080.7156832</v>
      </c>
      <c r="G38" s="213">
        <f>G15+G24+G32+G36+G37</f>
        <v>1999283033.6799998</v>
      </c>
      <c r="H38" s="213">
        <f>H15+H24+H32+H36+H37</f>
        <v>2043243809.0728726</v>
      </c>
      <c r="I38" s="213">
        <f>I15+I24+I32+I36+I37</f>
        <v>2067635108.5341094</v>
      </c>
      <c r="J38" s="214">
        <f t="shared" si="0"/>
        <v>0.13049877544894969</v>
      </c>
      <c r="K38" s="215">
        <f t="shared" si="1"/>
        <v>5.4418516202673323E-2</v>
      </c>
    </row>
    <row r="39" spans="1:11" ht="17.25" customHeight="1">
      <c r="A39" s="5" t="s">
        <v>627</v>
      </c>
      <c r="B39" s="26"/>
      <c r="C39" s="21" t="s">
        <v>979</v>
      </c>
      <c r="D39" s="22" t="s">
        <v>261</v>
      </c>
      <c r="E39" s="210">
        <f>SUMIF('pdc2019'!$L$8:$L$1172,'Allegato 1) dbase'!$A39,'pdc2019'!N$8:N$1180)</f>
        <v>51316015.32</v>
      </c>
      <c r="F39" s="210">
        <f>SUMIF('pdc2019'!$L$8:$L$1172,'Allegato 1) dbase'!$A39,'pdc2019'!P$8:P$1180)</f>
        <v>47339929.946666658</v>
      </c>
      <c r="G39" s="210">
        <f>SUMIF('pdc2019'!$L$8:$L$1172,'Allegato 1) dbase'!$A39,'pdc2019'!Q$8:Q$1180)</f>
        <v>51316015.32</v>
      </c>
      <c r="H39" s="210">
        <v>29618531</v>
      </c>
      <c r="I39" s="210">
        <v>29618531</v>
      </c>
      <c r="J39" s="212">
        <f t="shared" si="0"/>
        <v>0</v>
      </c>
      <c r="K39" s="211">
        <f t="shared" si="1"/>
        <v>8.3990098375997066E-2</v>
      </c>
    </row>
    <row r="40" spans="1:11" ht="15.75" customHeight="1">
      <c r="A40" s="5" t="s">
        <v>626</v>
      </c>
      <c r="B40" s="26"/>
      <c r="C40" s="21" t="s">
        <v>262</v>
      </c>
      <c r="D40" s="22" t="s">
        <v>263</v>
      </c>
      <c r="E40" s="210">
        <f>SUMIF('pdc2019'!$L$8:$L$1172,'Allegato 1) dbase'!$A40,'pdc2019'!N$8:N$1180)</f>
        <v>79529070.019999996</v>
      </c>
      <c r="F40" s="210">
        <f>SUMIF('pdc2019'!$L$8:$L$1172,'Allegato 1) dbase'!$A40,'pdc2019'!P$8:P$1180)</f>
        <v>81283461.746666655</v>
      </c>
      <c r="G40" s="210">
        <f>SUMIF('pdc2019'!$L$8:$L$1172,'Allegato 1) dbase'!$A40,'pdc2019'!Q$8:Q$1180)</f>
        <v>85631361.620000005</v>
      </c>
      <c r="H40" s="210">
        <f>SUMIF('pdc2019'!$L$8:$L$1172,'Allegato 1) dbase'!$A40,'pdc2019'!R$8:R$1180)</f>
        <v>86394619.5448502</v>
      </c>
      <c r="I40" s="210">
        <f>SUMIF('pdc2019'!$L$8:$L$1172,'Allegato 1) dbase'!$A40,'pdc2019'!S$8:S$1180)</f>
        <v>87012282.74683401</v>
      </c>
      <c r="J40" s="212">
        <f t="shared" si="0"/>
        <v>7.673032764579546E-2</v>
      </c>
      <c r="K40" s="211">
        <f t="shared" si="1"/>
        <v>5.3490584430130432E-2</v>
      </c>
    </row>
    <row r="41" spans="1:11" ht="17.25" customHeight="1">
      <c r="A41" s="5" t="s">
        <v>442</v>
      </c>
      <c r="B41" s="26"/>
      <c r="C41" s="21" t="s">
        <v>3709</v>
      </c>
      <c r="D41" s="22" t="s">
        <v>3710</v>
      </c>
      <c r="E41" s="210">
        <f>SUMIF('pdc2019'!$L$8:$L$1172,'Allegato 1) dbase'!$A41,'pdc2019'!N$8:N$1180)</f>
        <v>1646087125.4199998</v>
      </c>
      <c r="F41" s="210">
        <f>SUMIF('pdc2019'!$L$8:$L$1172,'Allegato 1) dbase'!$A41,'pdc2019'!P$8:P$1180)</f>
        <v>1754862647.3333335</v>
      </c>
      <c r="G41" s="210">
        <f>SUMIF('pdc2019'!$L$8:$L$1172,'Allegato 1) dbase'!$A41,'pdc2019'!Q$8:Q$1180)</f>
        <v>1835757267.3500001</v>
      </c>
      <c r="H41" s="210">
        <f>SUMIF('pdc2019'!$L$8:$L$1172,'Allegato 1) dbase'!$A41,'pdc2019'!R$8:R$1180)</f>
        <v>1868144084.1900001</v>
      </c>
      <c r="I41" s="210">
        <f>SUMIF('pdc2019'!$L$8:$L$1172,'Allegato 1) dbase'!$A41,'pdc2019'!S$8:S$1180)</f>
        <v>1864209257.7900002</v>
      </c>
      <c r="J41" s="212">
        <f t="shared" si="0"/>
        <v>0.11522484988855368</v>
      </c>
      <c r="K41" s="211">
        <f t="shared" si="1"/>
        <v>4.6097408329702078E-2</v>
      </c>
    </row>
    <row r="42" spans="1:11" ht="17.25" customHeight="1">
      <c r="A42" s="5" t="s">
        <v>11</v>
      </c>
      <c r="B42" s="27"/>
      <c r="C42" s="21" t="s">
        <v>2153</v>
      </c>
      <c r="D42" s="22" t="s">
        <v>2154</v>
      </c>
      <c r="E42" s="210">
        <f>SUMIF('pdc2019'!$L$8:$L$1172,'Allegato 1) dbase'!$A42,'pdc2019'!N$8:N$1180)</f>
        <v>28746389.389999997</v>
      </c>
      <c r="F42" s="210">
        <f>SUMIF('pdc2019'!$L$8:$L$1172,'Allegato 1) dbase'!$A42,'pdc2019'!P$8:P$1180)</f>
        <v>28746389.41333333</v>
      </c>
      <c r="G42" s="210">
        <f>SUMIF('pdc2019'!$L$8:$L$1172,'Allegato 1) dbase'!$A42,'pdc2019'!Q$8:Q$1180)</f>
        <v>28746389.389999997</v>
      </c>
      <c r="H42" s="210">
        <f>SUMIF('pdc2019'!$L$8:$L$1172,'Allegato 1) dbase'!$A42,'pdc2019'!R$8:R$1180)</f>
        <v>28746389.389999997</v>
      </c>
      <c r="I42" s="210">
        <f>SUMIF('pdc2019'!$L$8:$L$1172,'Allegato 1) dbase'!$A42,'pdc2019'!S$8:S$1180)</f>
        <v>28746389.389999997</v>
      </c>
      <c r="J42" s="212">
        <f t="shared" si="0"/>
        <v>0</v>
      </c>
      <c r="K42" s="211">
        <f t="shared" si="1"/>
        <v>-8.116961437199412E-10</v>
      </c>
    </row>
    <row r="43" spans="1:11" s="18" customFormat="1" ht="21" customHeight="1">
      <c r="C43" s="23" t="s">
        <v>264</v>
      </c>
      <c r="D43" s="24" t="s">
        <v>265</v>
      </c>
      <c r="E43" s="213">
        <f>SUM(E39:E42)-E38</f>
        <v>37182183.260000229</v>
      </c>
      <c r="F43" s="213">
        <f>SUM(F39:F42)-F38</f>
        <v>16132347.724317074</v>
      </c>
      <c r="G43" s="213">
        <f>SUM(G39:G42)-G38</f>
        <v>2168000.0000004768</v>
      </c>
      <c r="H43" s="213">
        <f>SUM(H39:H42)-H38</f>
        <v>-30340184.948022366</v>
      </c>
      <c r="I43" s="213">
        <f>SUM(I39:I42)-I38</f>
        <v>-58048647.607275009</v>
      </c>
      <c r="J43" s="214">
        <f t="shared" si="0"/>
        <v>-0.94169250404580829</v>
      </c>
      <c r="K43" s="215">
        <f t="shared" si="1"/>
        <v>-0.86561162472759345</v>
      </c>
    </row>
    <row r="44" spans="1:11">
      <c r="G44" s="470"/>
    </row>
  </sheetData>
  <sheetProtection selectLockedCells="1" selectUnlockedCells="1"/>
  <mergeCells count="4">
    <mergeCell ref="A5:A6"/>
    <mergeCell ref="C5:C6"/>
    <mergeCell ref="D5:D6"/>
    <mergeCell ref="E5:K5"/>
  </mergeCells>
  <printOptions horizontalCentered="1" verticalCentered="1"/>
  <pageMargins left="0.35433070866141736" right="0.15748031496062992" top="0.78740157480314965" bottom="0.55118110236220474" header="0.51181102362204722" footer="0.31496062992125984"/>
  <pageSetup paperSize="9" scale="65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9"/>
  <sheetViews>
    <sheetView showGridLines="0" view="pageBreakPreview" zoomScale="85" zoomScaleNormal="75" zoomScaleSheetLayoutView="85" workbookViewId="0">
      <pane xSplit="7" ySplit="8" topLeftCell="H89" activePane="bottomRight" state="frozen"/>
      <selection activeCell="C24" sqref="C24"/>
      <selection pane="topRight" activeCell="C24" sqref="C24"/>
      <selection pane="bottomLeft" activeCell="C24" sqref="C24"/>
      <selection pane="bottomRight" activeCell="H122" sqref="H122"/>
    </sheetView>
  </sheetViews>
  <sheetFormatPr defaultColWidth="10.42578125" defaultRowHeight="15" outlineLevelRow="1"/>
  <cols>
    <col min="1" max="1" width="10.42578125" style="55"/>
    <col min="2" max="2" width="4" style="83" customWidth="1"/>
    <col min="3" max="3" width="4.5703125" style="83" customWidth="1"/>
    <col min="4" max="4" width="2.5703125" style="83" customWidth="1"/>
    <col min="5" max="6" width="4" style="83" customWidth="1"/>
    <col min="7" max="7" width="59.5703125" style="55" customWidth="1"/>
    <col min="8" max="8" width="21.85546875" style="55" customWidth="1"/>
    <col min="9" max="9" width="22.42578125" style="55" customWidth="1"/>
    <col min="10" max="10" width="19" style="55" bestFit="1" customWidth="1"/>
    <col min="11" max="11" width="13.42578125" style="55" customWidth="1"/>
    <col min="12" max="12" width="10.42578125" style="55"/>
    <col min="13" max="13" width="23.42578125" style="55" customWidth="1"/>
    <col min="14" max="16384" width="10.42578125" style="55"/>
  </cols>
  <sheetData>
    <row r="1" spans="1:14" s="43" customFormat="1" ht="36.75" customHeight="1">
      <c r="B1" s="588" t="s">
        <v>1425</v>
      </c>
      <c r="C1" s="588"/>
      <c r="D1" s="588"/>
      <c r="E1" s="588"/>
      <c r="F1" s="588"/>
      <c r="G1" s="588"/>
      <c r="H1" s="588"/>
      <c r="I1" s="588"/>
      <c r="J1" s="588"/>
      <c r="K1" s="588"/>
      <c r="L1" s="44"/>
      <c r="M1" s="44"/>
      <c r="N1" s="44"/>
    </row>
    <row r="2" spans="1:14" s="43" customFormat="1">
      <c r="B2" s="45"/>
      <c r="C2" s="45"/>
      <c r="D2" s="45"/>
      <c r="E2" s="45"/>
      <c r="F2" s="45"/>
      <c r="G2" s="45"/>
    </row>
    <row r="3" spans="1:14" s="43" customFormat="1" ht="15.75" thickBot="1">
      <c r="B3" s="45"/>
      <c r="C3" s="45"/>
      <c r="D3" s="45"/>
      <c r="E3" s="45"/>
      <c r="F3" s="45"/>
      <c r="G3" s="45"/>
    </row>
    <row r="4" spans="1:14" s="46" customFormat="1" ht="27.6" customHeight="1">
      <c r="B4" s="47" t="s">
        <v>2805</v>
      </c>
      <c r="C4" s="48"/>
      <c r="D4" s="48"/>
      <c r="E4" s="48"/>
      <c r="F4" s="48"/>
      <c r="G4" s="48"/>
      <c r="H4" s="48"/>
      <c r="I4" s="48"/>
      <c r="J4" s="49" t="s">
        <v>2806</v>
      </c>
      <c r="K4" s="50"/>
      <c r="M4" s="48"/>
    </row>
    <row r="5" spans="1:14" s="46" customFormat="1" ht="27.6" customHeight="1" thickBot="1">
      <c r="B5" s="51"/>
      <c r="C5" s="52"/>
      <c r="D5" s="52"/>
      <c r="E5" s="52"/>
      <c r="F5" s="52"/>
      <c r="G5" s="52"/>
      <c r="H5" s="52"/>
      <c r="I5" s="52"/>
      <c r="J5" s="53"/>
      <c r="K5" s="54"/>
      <c r="M5" s="52"/>
    </row>
    <row r="6" spans="1:14" ht="15" customHeight="1" thickBot="1">
      <c r="B6" s="56"/>
      <c r="C6" s="56"/>
      <c r="D6" s="56"/>
      <c r="E6" s="56"/>
      <c r="F6" s="56"/>
      <c r="G6" s="56"/>
      <c r="H6" s="57"/>
    </row>
    <row r="7" spans="1:14" ht="39.75" customHeight="1">
      <c r="B7" s="58" t="s">
        <v>3635</v>
      </c>
      <c r="C7" s="59"/>
      <c r="D7" s="59"/>
      <c r="E7" s="59"/>
      <c r="F7" s="59"/>
      <c r="G7" s="60"/>
      <c r="H7" s="61" t="s">
        <v>2807</v>
      </c>
      <c r="I7" s="61" t="s">
        <v>2807</v>
      </c>
      <c r="J7" s="62" t="str">
        <f>CONCATENATE("VARIAZIONE ",  H8, " / ", I8)</f>
        <v>VARIAZIONE 2026 / 2025</v>
      </c>
      <c r="K7" s="63"/>
      <c r="M7" s="61" t="s">
        <v>2807</v>
      </c>
    </row>
    <row r="8" spans="1:14" ht="23.25" customHeight="1">
      <c r="B8" s="64"/>
      <c r="C8" s="65"/>
      <c r="D8" s="65"/>
      <c r="E8" s="65"/>
      <c r="F8" s="65"/>
      <c r="G8" s="66"/>
      <c r="H8" s="67">
        <f>'pdc2019'!Q3</f>
        <v>2026</v>
      </c>
      <c r="I8" s="67">
        <f>'pdc2019'!P3</f>
        <v>2025</v>
      </c>
      <c r="J8" s="68" t="s">
        <v>2808</v>
      </c>
      <c r="K8" s="69" t="s">
        <v>3130</v>
      </c>
      <c r="M8" s="67">
        <f>IF('CE statale'!M8=0,"",'CE statale'!M8)</f>
        <v>2024</v>
      </c>
    </row>
    <row r="9" spans="1:14" s="70" customFormat="1">
      <c r="A9" s="101"/>
      <c r="B9" s="102" t="s">
        <v>3137</v>
      </c>
      <c r="C9" s="586" t="s">
        <v>1427</v>
      </c>
      <c r="D9" s="586"/>
      <c r="E9" s="586"/>
      <c r="F9" s="586"/>
      <c r="G9" s="587"/>
      <c r="H9" s="103"/>
      <c r="I9" s="103"/>
      <c r="J9" s="104"/>
      <c r="K9" s="105"/>
      <c r="L9" s="106"/>
      <c r="M9" s="103"/>
    </row>
    <row r="10" spans="1:14" s="70" customFormat="1">
      <c r="A10" s="101"/>
      <c r="B10" s="107"/>
      <c r="C10" s="108" t="s">
        <v>2809</v>
      </c>
      <c r="D10" s="579" t="s">
        <v>2810</v>
      </c>
      <c r="E10" s="579"/>
      <c r="F10" s="579"/>
      <c r="G10" s="580"/>
      <c r="H10" s="109">
        <f>H11+H12+H19+H24</f>
        <v>1835757267.3499999</v>
      </c>
      <c r="I10" s="109">
        <f>I11+I12+I19+I24</f>
        <v>1751397201.8000002</v>
      </c>
      <c r="J10" s="110">
        <f t="shared" ref="J10:J36" si="0">H10-I10</f>
        <v>84360065.549999714</v>
      </c>
      <c r="K10" s="111">
        <f t="shared" ref="K10:K36" si="1">IF(I10=0,"-    ",J10/I10)</f>
        <v>4.8167294925045318E-2</v>
      </c>
      <c r="L10" s="106"/>
      <c r="M10" s="112">
        <f>M11+M12+M19+M24</f>
        <v>1642807038.2900002</v>
      </c>
    </row>
    <row r="11" spans="1:14" s="46" customFormat="1" ht="30" hidden="1" customHeight="1" outlineLevel="1">
      <c r="A11" s="101" t="s">
        <v>443</v>
      </c>
      <c r="B11" s="113"/>
      <c r="C11" s="114"/>
      <c r="D11" s="115"/>
      <c r="E11" s="114" t="s">
        <v>2811</v>
      </c>
      <c r="F11" s="584" t="s">
        <v>2812</v>
      </c>
      <c r="G11" s="585"/>
      <c r="H11" s="117">
        <f>SUMIF('pdc2019'!$J$8:$J$1182,'CE sintesi'!$A11,'pdc2019'!$Q$8:$Q$1190)</f>
        <v>1122848288.22</v>
      </c>
      <c r="I11" s="117">
        <f>SUMIF('pdc2019'!$J$8:$J$1182,'CE sintesi'!$A11,'pdc2019'!$P$8:$P$1190)</f>
        <v>1685958920.1066668</v>
      </c>
      <c r="J11" s="118">
        <f t="shared" si="0"/>
        <v>-563110631.88666677</v>
      </c>
      <c r="K11" s="119">
        <f t="shared" si="1"/>
        <v>-0.33400020912196371</v>
      </c>
      <c r="L11" s="101"/>
      <c r="M11" s="120">
        <f>SUMIF('pdc2019'!$J$8:$J$1182,'CE sintesi'!$A11,'pdc2019'!$N$8:$N$1190)</f>
        <v>1582202892.5300002</v>
      </c>
    </row>
    <row r="12" spans="1:14" s="46" customFormat="1" hidden="1" outlineLevel="1">
      <c r="A12" s="101"/>
      <c r="B12" s="113"/>
      <c r="C12" s="114"/>
      <c r="D12" s="115"/>
      <c r="E12" s="114" t="s">
        <v>2813</v>
      </c>
      <c r="F12" s="584" t="s">
        <v>2814</v>
      </c>
      <c r="G12" s="585"/>
      <c r="H12" s="117">
        <f>SUM(H13:H18)</f>
        <v>712248979.13</v>
      </c>
      <c r="I12" s="117">
        <f>SUM(I13:I18)</f>
        <v>64995345.946666665</v>
      </c>
      <c r="J12" s="118">
        <f t="shared" si="0"/>
        <v>647253633.18333328</v>
      </c>
      <c r="K12" s="119">
        <f t="shared" si="1"/>
        <v>9.9584612368161132</v>
      </c>
      <c r="L12" s="101"/>
      <c r="M12" s="120">
        <f>SUM(M13:M18)</f>
        <v>60446880.340000004</v>
      </c>
    </row>
    <row r="13" spans="1:14" s="71" customFormat="1" hidden="1" outlineLevel="1">
      <c r="A13" s="101" t="s">
        <v>2815</v>
      </c>
      <c r="B13" s="121"/>
      <c r="C13" s="122"/>
      <c r="D13" s="123"/>
      <c r="E13" s="122"/>
      <c r="F13" s="124" t="s">
        <v>2809</v>
      </c>
      <c r="G13" s="128" t="s">
        <v>2816</v>
      </c>
      <c r="H13" s="125">
        <f>SUMIF('pdc2019'!$J$8:$J$1182,'CE sintesi'!$A13,'pdc2019'!$Q$8:$Q$1190)</f>
        <v>320000</v>
      </c>
      <c r="I13" s="125">
        <f>SUMIF('pdc2019'!$J$8:$J$1182,'CE sintesi'!$A13,'pdc2019'!$P$8:$P$1190)</f>
        <v>0</v>
      </c>
      <c r="J13" s="125">
        <f t="shared" si="0"/>
        <v>320000</v>
      </c>
      <c r="K13" s="119" t="str">
        <f t="shared" si="1"/>
        <v xml:space="preserve">-    </v>
      </c>
      <c r="L13" s="126"/>
      <c r="M13" s="127">
        <f>SUMIF('pdc2019'!$J$8:$J$1182,'CE sintesi'!$A13,'pdc2019'!$N$8:$N$1190)</f>
        <v>0</v>
      </c>
    </row>
    <row r="14" spans="1:14" s="71" customFormat="1" ht="30" hidden="1" customHeight="1" outlineLevel="1">
      <c r="A14" s="126" t="s">
        <v>2817</v>
      </c>
      <c r="B14" s="121"/>
      <c r="C14" s="122"/>
      <c r="D14" s="123"/>
      <c r="E14" s="122"/>
      <c r="F14" s="124" t="s">
        <v>2818</v>
      </c>
      <c r="G14" s="128" t="s">
        <v>2819</v>
      </c>
      <c r="H14" s="125">
        <f>SUMIF('pdc2019'!$J$8:$J$1182,'CE sintesi'!$A14,'pdc2019'!$Q$8:$Q$1190)</f>
        <v>665692919.87</v>
      </c>
      <c r="I14" s="125">
        <f>SUMIF('pdc2019'!$J$8:$J$1182,'CE sintesi'!$A14,'pdc2019'!$P$8:$P$1190)</f>
        <v>0</v>
      </c>
      <c r="J14" s="125">
        <f t="shared" si="0"/>
        <v>665692919.87</v>
      </c>
      <c r="K14" s="119" t="str">
        <f t="shared" si="1"/>
        <v xml:space="preserve">-    </v>
      </c>
      <c r="L14" s="126"/>
      <c r="M14" s="127">
        <f>SUMIF('pdc2019'!$J$8:$J$1182,'CE sintesi'!$A14,'pdc2019'!$N$8:$N$1190)</f>
        <v>0</v>
      </c>
    </row>
    <row r="15" spans="1:14" s="71" customFormat="1" ht="30" hidden="1" customHeight="1" outlineLevel="1">
      <c r="A15" s="101" t="s">
        <v>2820</v>
      </c>
      <c r="B15" s="121"/>
      <c r="C15" s="122"/>
      <c r="D15" s="123"/>
      <c r="E15" s="122"/>
      <c r="F15" s="124" t="s">
        <v>2821</v>
      </c>
      <c r="G15" s="128" t="s">
        <v>2822</v>
      </c>
      <c r="H15" s="125">
        <f>SUMIF('pdc2019'!$J$8:$J$1182,'CE sintesi'!$A15,'pdc2019'!$Q$8:$Q$1190)</f>
        <v>45400000</v>
      </c>
      <c r="I15" s="125">
        <f>SUMIF('pdc2019'!$J$8:$J$1182,'CE sintesi'!$A15,'pdc2019'!$P$8:$P$1190)</f>
        <v>48894000</v>
      </c>
      <c r="J15" s="125">
        <f t="shared" si="0"/>
        <v>-3494000</v>
      </c>
      <c r="K15" s="119">
        <f t="shared" si="1"/>
        <v>-7.1460710925675949E-2</v>
      </c>
      <c r="L15" s="126"/>
      <c r="M15" s="127">
        <f>SUMIF('pdc2019'!$J$8:$J$1182,'CE sintesi'!$A15,'pdc2019'!$N$8:$N$1190)</f>
        <v>45802021.670000002</v>
      </c>
    </row>
    <row r="16" spans="1:14" s="71" customFormat="1" hidden="1" outlineLevel="1">
      <c r="A16" s="126" t="s">
        <v>2823</v>
      </c>
      <c r="B16" s="121"/>
      <c r="C16" s="122"/>
      <c r="D16" s="123"/>
      <c r="E16" s="122"/>
      <c r="F16" s="124" t="s">
        <v>2824</v>
      </c>
      <c r="G16" s="128" t="s">
        <v>2825</v>
      </c>
      <c r="H16" s="125">
        <f>SUMIF('pdc2019'!$J$8:$J$1182,'CE sintesi'!$A16,'pdc2019'!$Q$8:$Q$1190)</f>
        <v>0</v>
      </c>
      <c r="I16" s="125">
        <f>SUMIF('pdc2019'!$J$8:$J$1182,'CE sintesi'!$A16,'pdc2019'!$P$8:$P$1190)</f>
        <v>0</v>
      </c>
      <c r="J16" s="125">
        <f t="shared" si="0"/>
        <v>0</v>
      </c>
      <c r="K16" s="119" t="str">
        <f t="shared" si="1"/>
        <v xml:space="preserve">-    </v>
      </c>
      <c r="L16" s="126"/>
      <c r="M16" s="127">
        <f>SUMIF('pdc2019'!$J$8:$J$1182,'CE sintesi'!$A16,'pdc2019'!$N$8:$N$1190)</f>
        <v>0</v>
      </c>
    </row>
    <row r="17" spans="1:13" s="71" customFormat="1" hidden="1" outlineLevel="1">
      <c r="A17" s="101" t="s">
        <v>3487</v>
      </c>
      <c r="B17" s="121"/>
      <c r="C17" s="122"/>
      <c r="D17" s="123"/>
      <c r="E17" s="122"/>
      <c r="F17" s="124" t="s">
        <v>3488</v>
      </c>
      <c r="G17" s="128" t="s">
        <v>3489</v>
      </c>
      <c r="H17" s="125">
        <f>SUMIF('pdc2019'!$J$8:$J$1182,'CE sintesi'!$A17,'pdc2019'!$Q$8:$Q$1190)</f>
        <v>0</v>
      </c>
      <c r="I17" s="125">
        <f>SUMIF('pdc2019'!$J$8:$J$1182,'CE sintesi'!$A17,'pdc2019'!$P$8:$P$1190)</f>
        <v>0</v>
      </c>
      <c r="J17" s="125">
        <f t="shared" si="0"/>
        <v>0</v>
      </c>
      <c r="K17" s="129" t="str">
        <f t="shared" si="1"/>
        <v xml:space="preserve">-    </v>
      </c>
      <c r="L17" s="126"/>
      <c r="M17" s="127">
        <f>SUMIF('pdc2019'!$J$8:$J$1182,'CE sintesi'!$A17,'pdc2019'!$N$8:$N$1190)</f>
        <v>0</v>
      </c>
    </row>
    <row r="18" spans="1:13" s="71" customFormat="1" hidden="1" outlineLevel="1">
      <c r="A18" s="126" t="s">
        <v>3490</v>
      </c>
      <c r="B18" s="121"/>
      <c r="C18" s="122"/>
      <c r="D18" s="123"/>
      <c r="E18" s="122"/>
      <c r="F18" s="124" t="s">
        <v>3491</v>
      </c>
      <c r="G18" s="128" t="s">
        <v>3492</v>
      </c>
      <c r="H18" s="125">
        <f>SUMIF('pdc2019'!$J$8:$J$1182,'CE sintesi'!$A18,'pdc2019'!$Q$8:$Q$1190)</f>
        <v>836059.26</v>
      </c>
      <c r="I18" s="125">
        <f>SUMIF('pdc2019'!$J$8:$J$1182,'CE sintesi'!$A18,'pdc2019'!$P$8:$P$1190)</f>
        <v>16101345.946666667</v>
      </c>
      <c r="J18" s="125">
        <f t="shared" si="0"/>
        <v>-15265286.686666667</v>
      </c>
      <c r="K18" s="119">
        <f t="shared" si="1"/>
        <v>-0.94807519428690479</v>
      </c>
      <c r="L18" s="126"/>
      <c r="M18" s="127">
        <f>SUMIF('pdc2019'!$J$8:$J$1182,'CE sintesi'!$A18,'pdc2019'!$N$8:$N$1190)</f>
        <v>14644858.67</v>
      </c>
    </row>
    <row r="19" spans="1:13" s="46" customFormat="1" hidden="1" outlineLevel="1">
      <c r="A19" s="101"/>
      <c r="B19" s="113"/>
      <c r="C19" s="114"/>
      <c r="D19" s="115"/>
      <c r="E19" s="114" t="s">
        <v>3493</v>
      </c>
      <c r="F19" s="584" t="s">
        <v>3494</v>
      </c>
      <c r="G19" s="585"/>
      <c r="H19" s="117">
        <f>SUM(H20:H23)</f>
        <v>660000</v>
      </c>
      <c r="I19" s="117">
        <f>SUM(I20:I23)</f>
        <v>442935.74666666664</v>
      </c>
      <c r="J19" s="118">
        <f t="shared" si="0"/>
        <v>217064.25333333336</v>
      </c>
      <c r="K19" s="119">
        <f t="shared" si="1"/>
        <v>0.49005810654674042</v>
      </c>
      <c r="L19" s="101"/>
      <c r="M19" s="120">
        <f>SUM(M20:M23)</f>
        <v>157265.41999999998</v>
      </c>
    </row>
    <row r="20" spans="1:13" s="46" customFormat="1" hidden="1" outlineLevel="1">
      <c r="A20" s="101" t="s">
        <v>3495</v>
      </c>
      <c r="B20" s="113"/>
      <c r="C20" s="114"/>
      <c r="D20" s="115"/>
      <c r="E20" s="115"/>
      <c r="F20" s="130" t="s">
        <v>2809</v>
      </c>
      <c r="G20" s="128" t="s">
        <v>3496</v>
      </c>
      <c r="H20" s="125">
        <f>SUMIF('pdc2019'!$J$8:$J$1182,'CE sintesi'!$A20,'pdc2019'!$Q$8:$Q$1190)</f>
        <v>0</v>
      </c>
      <c r="I20" s="125">
        <f>SUMIF('pdc2019'!$J$8:$J$1182,'CE sintesi'!$A20,'pdc2019'!$P$8:$P$1190)</f>
        <v>0</v>
      </c>
      <c r="J20" s="125">
        <f t="shared" si="0"/>
        <v>0</v>
      </c>
      <c r="K20" s="131" t="str">
        <f t="shared" si="1"/>
        <v xml:space="preserve">-    </v>
      </c>
      <c r="L20" s="101"/>
      <c r="M20" s="120">
        <f>SUMIF('pdc2019'!$J$8:$J$1182,'CE sintesi'!$A20,'pdc2019'!$N$8:$N$1190)</f>
        <v>0</v>
      </c>
    </row>
    <row r="21" spans="1:13" s="46" customFormat="1" hidden="1" outlineLevel="1">
      <c r="A21" s="101" t="s">
        <v>3442</v>
      </c>
      <c r="B21" s="113"/>
      <c r="C21" s="114"/>
      <c r="D21" s="115"/>
      <c r="E21" s="115"/>
      <c r="F21" s="130" t="s">
        <v>2818</v>
      </c>
      <c r="G21" s="128" t="s">
        <v>3497</v>
      </c>
      <c r="H21" s="125">
        <f>SUMIF('pdc2019'!$J$8:$J$1182,'CE sintesi'!$A21,'pdc2019'!$Q$8:$Q$1190)</f>
        <v>0</v>
      </c>
      <c r="I21" s="125">
        <f>SUMIF('pdc2019'!$J$8:$J$1182,'CE sintesi'!$A21,'pdc2019'!$P$8:$P$1190)</f>
        <v>0</v>
      </c>
      <c r="J21" s="125">
        <f t="shared" si="0"/>
        <v>0</v>
      </c>
      <c r="K21" s="131" t="str">
        <f t="shared" si="1"/>
        <v xml:space="preserve">-    </v>
      </c>
      <c r="L21" s="101"/>
      <c r="M21" s="120">
        <f>SUMIF('pdc2019'!$J$8:$J$1182,'CE sintesi'!$A21,'pdc2019'!$N$8:$N$1190)</f>
        <v>0</v>
      </c>
    </row>
    <row r="22" spans="1:13" s="46" customFormat="1" hidden="1" outlineLevel="1">
      <c r="A22" s="101" t="s">
        <v>3003</v>
      </c>
      <c r="B22" s="113"/>
      <c r="C22" s="114"/>
      <c r="D22" s="115"/>
      <c r="E22" s="115"/>
      <c r="F22" s="130" t="s">
        <v>2821</v>
      </c>
      <c r="G22" s="128" t="s">
        <v>3498</v>
      </c>
      <c r="H22" s="125">
        <f>SUMIF('pdc2019'!$J$8:$J$1182,'CE sintesi'!$A22,'pdc2019'!$Q$8:$Q$1190)</f>
        <v>660000</v>
      </c>
      <c r="I22" s="125">
        <f>SUMIF('pdc2019'!$J$8:$J$1182,'CE sintesi'!$A22,'pdc2019'!$P$8:$P$1190)</f>
        <v>350000</v>
      </c>
      <c r="J22" s="125">
        <f t="shared" si="0"/>
        <v>310000</v>
      </c>
      <c r="K22" s="131">
        <f t="shared" si="1"/>
        <v>0.88571428571428568</v>
      </c>
      <c r="L22" s="101"/>
      <c r="M22" s="120">
        <f>SUMIF('pdc2019'!$J$8:$J$1182,'CE sintesi'!$A22,'pdc2019'!$N$8:$N$1190)</f>
        <v>29468</v>
      </c>
    </row>
    <row r="23" spans="1:13" s="46" customFormat="1" hidden="1" outlineLevel="1">
      <c r="A23" s="101" t="s">
        <v>3451</v>
      </c>
      <c r="B23" s="113"/>
      <c r="C23" s="114"/>
      <c r="D23" s="115"/>
      <c r="E23" s="115"/>
      <c r="F23" s="130" t="s">
        <v>2824</v>
      </c>
      <c r="G23" s="128" t="s">
        <v>3499</v>
      </c>
      <c r="H23" s="125">
        <f>SUMIF('pdc2019'!$J$8:$J$1182,'CE sintesi'!$A23,'pdc2019'!$Q$8:$Q$1190)</f>
        <v>0</v>
      </c>
      <c r="I23" s="125">
        <f>SUMIF('pdc2019'!$J$8:$J$1182,'CE sintesi'!$A23,'pdc2019'!$P$8:$P$1190)</f>
        <v>92935.746666666659</v>
      </c>
      <c r="J23" s="125">
        <f t="shared" si="0"/>
        <v>-92935.746666666659</v>
      </c>
      <c r="K23" s="131">
        <f t="shared" si="1"/>
        <v>-1</v>
      </c>
      <c r="L23" s="101"/>
      <c r="M23" s="120">
        <f>SUMIF('pdc2019'!$J$8:$J$1182,'CE sintesi'!$A23,'pdc2019'!$N$8:$N$1190)</f>
        <v>127797.42</v>
      </c>
    </row>
    <row r="24" spans="1:13" s="46" customFormat="1" hidden="1" outlineLevel="1">
      <c r="A24" s="101" t="s">
        <v>3500</v>
      </c>
      <c r="B24" s="113"/>
      <c r="C24" s="114"/>
      <c r="D24" s="115"/>
      <c r="E24" s="114" t="s">
        <v>3501</v>
      </c>
      <c r="F24" s="584" t="s">
        <v>3502</v>
      </c>
      <c r="G24" s="585"/>
      <c r="H24" s="117">
        <f>SUMIF('pdc2019'!$J$8:$J$1182,'CE sintesi'!$A24,'pdc2019'!$Q$8:$Q$1190)</f>
        <v>0</v>
      </c>
      <c r="I24" s="125">
        <f>SUMIF('pdc2019'!$J$8:$J$1182,'CE sintesi'!$A24,'pdc2019'!$P$8:$P$1190)</f>
        <v>0</v>
      </c>
      <c r="J24" s="118">
        <f t="shared" si="0"/>
        <v>0</v>
      </c>
      <c r="K24" s="119" t="str">
        <f t="shared" si="1"/>
        <v xml:space="preserve">-    </v>
      </c>
      <c r="L24" s="101"/>
      <c r="M24" s="120">
        <f>SUMIF('pdc2019'!$J$8:$J$1182,'CE sintesi'!$A24,'pdc2019'!$N$8:$N$1190)</f>
        <v>0</v>
      </c>
    </row>
    <row r="25" spans="1:13" s="70" customFormat="1" collapsed="1">
      <c r="A25" s="101" t="s">
        <v>3503</v>
      </c>
      <c r="B25" s="132"/>
      <c r="C25" s="108" t="s">
        <v>2818</v>
      </c>
      <c r="D25" s="579" t="s">
        <v>3504</v>
      </c>
      <c r="E25" s="579"/>
      <c r="F25" s="579"/>
      <c r="G25" s="580"/>
      <c r="H25" s="109">
        <f>SUMIF('pdc2019'!$J$8:$J$1182,'CE sintesi'!$A25,'pdc2019'!$Q$8:$Q$1190)</f>
        <v>0</v>
      </c>
      <c r="I25" s="109">
        <f>SUMIF('pdc2019'!$J$8:$J$1182,'CE sintesi'!$A25,'pdc2019'!$P$8:$P$1190)</f>
        <v>0</v>
      </c>
      <c r="J25" s="110">
        <f t="shared" si="0"/>
        <v>0</v>
      </c>
      <c r="K25" s="111" t="str">
        <f t="shared" si="1"/>
        <v xml:space="preserve">-    </v>
      </c>
      <c r="L25" s="106"/>
      <c r="M25" s="112">
        <f>SUMIF('pdc2019'!$J$8:$J$1182,'CE sintesi'!$A25,'pdc2019'!$N$8:$N$1190)</f>
        <v>0</v>
      </c>
    </row>
    <row r="26" spans="1:13" s="70" customFormat="1">
      <c r="A26" s="101" t="s">
        <v>3465</v>
      </c>
      <c r="B26" s="132"/>
      <c r="C26" s="108" t="s">
        <v>2821</v>
      </c>
      <c r="D26" s="579" t="s">
        <v>3505</v>
      </c>
      <c r="E26" s="579"/>
      <c r="F26" s="579"/>
      <c r="G26" s="580"/>
      <c r="H26" s="109">
        <f>SUMIF('pdc2019'!$J$8:$J$1182,'CE sintesi'!$A26,'pdc2019'!$Q$8:$Q$1190)</f>
        <v>0</v>
      </c>
      <c r="I26" s="109">
        <f>SUMIF('pdc2019'!$J$8:$J$1182,'CE sintesi'!$A26,'pdc2019'!$P$8:$P$1190)</f>
        <v>3558381.28</v>
      </c>
      <c r="J26" s="110">
        <f t="shared" si="0"/>
        <v>-3558381.28</v>
      </c>
      <c r="K26" s="111">
        <f t="shared" si="1"/>
        <v>-1</v>
      </c>
      <c r="L26" s="106"/>
      <c r="M26" s="112">
        <f>SUMIF('pdc2019'!$J$8:$J$1182,'CE sintesi'!$A26,'pdc2019'!$N$8:$N$1190)</f>
        <v>3407884.5500000003</v>
      </c>
    </row>
    <row r="27" spans="1:13" s="70" customFormat="1">
      <c r="A27" s="101"/>
      <c r="B27" s="107"/>
      <c r="C27" s="108" t="s">
        <v>2824</v>
      </c>
      <c r="D27" s="579" t="s">
        <v>3506</v>
      </c>
      <c r="E27" s="579"/>
      <c r="F27" s="579"/>
      <c r="G27" s="580"/>
      <c r="H27" s="109">
        <f>SUM(H28:H30)</f>
        <v>70801989.799999997</v>
      </c>
      <c r="I27" s="109">
        <f>SUM(I28:I30)</f>
        <v>66085277.11999999</v>
      </c>
      <c r="J27" s="110">
        <f t="shared" si="0"/>
        <v>4716712.6800000072</v>
      </c>
      <c r="K27" s="111">
        <f t="shared" si="1"/>
        <v>7.1373124023301482E-2</v>
      </c>
      <c r="L27" s="106"/>
      <c r="M27" s="112">
        <f>SUM(M28:M30)</f>
        <v>70017618.359999999</v>
      </c>
    </row>
    <row r="28" spans="1:13" s="46" customFormat="1" ht="30" hidden="1" customHeight="1" outlineLevel="1">
      <c r="A28" s="101" t="s">
        <v>3260</v>
      </c>
      <c r="B28" s="113"/>
      <c r="C28" s="114"/>
      <c r="D28" s="115"/>
      <c r="E28" s="114" t="s">
        <v>2811</v>
      </c>
      <c r="F28" s="584" t="s">
        <v>3508</v>
      </c>
      <c r="G28" s="585"/>
      <c r="H28" s="117">
        <f>SUMIF('pdc2019'!$J$8:$J$1182,'CE sintesi'!$A28,'pdc2019'!$Q$8:$Q$1190)</f>
        <v>51917015.32</v>
      </c>
      <c r="I28" s="117">
        <f>SUMIF('pdc2019'!$J$8:$J$1182,'CE sintesi'!$A28,'pdc2019'!$P$8:$P$1190)</f>
        <v>47905896.493333325</v>
      </c>
      <c r="J28" s="118">
        <f t="shared" si="0"/>
        <v>4011118.8266666755</v>
      </c>
      <c r="K28" s="119">
        <f t="shared" si="1"/>
        <v>8.3729125645835067E-2</v>
      </c>
      <c r="L28" s="101"/>
      <c r="M28" s="120">
        <f>SUMIF('pdc2019'!$J$8:$J$1182,'CE sintesi'!$A28,'pdc2019'!$N$8:$N$1190)</f>
        <v>52049137.299999997</v>
      </c>
    </row>
    <row r="29" spans="1:13" s="46" customFormat="1" hidden="1" outlineLevel="1">
      <c r="A29" s="101" t="s">
        <v>2906</v>
      </c>
      <c r="B29" s="113"/>
      <c r="C29" s="114"/>
      <c r="D29" s="115"/>
      <c r="E29" s="114" t="s">
        <v>2813</v>
      </c>
      <c r="F29" s="584" t="s">
        <v>3510</v>
      </c>
      <c r="G29" s="585"/>
      <c r="H29" s="117">
        <f>SUMIF('pdc2019'!$J$8:$J$1182,'CE sintesi'!$A29,'pdc2019'!$Q$8:$Q$1190)</f>
        <v>5030074.4800000004</v>
      </c>
      <c r="I29" s="117">
        <f>SUMIF('pdc2019'!$J$8:$J$1182,'CE sintesi'!$A29,'pdc2019'!$P$8:$P$1190)</f>
        <v>4477071.6533333333</v>
      </c>
      <c r="J29" s="118">
        <f t="shared" si="0"/>
        <v>553002.82666666713</v>
      </c>
      <c r="K29" s="119">
        <f t="shared" si="1"/>
        <v>0.12351886891400042</v>
      </c>
      <c r="L29" s="101"/>
      <c r="M29" s="120">
        <f>SUMIF('pdc2019'!$J$8:$J$1182,'CE sintesi'!$A29,'pdc2019'!$N$8:$N$1190)</f>
        <v>4506245.13</v>
      </c>
    </row>
    <row r="30" spans="1:13" s="46" customFormat="1" hidden="1" outlineLevel="1">
      <c r="A30" s="101" t="s">
        <v>2762</v>
      </c>
      <c r="B30" s="113"/>
      <c r="C30" s="114"/>
      <c r="D30" s="115"/>
      <c r="E30" s="114" t="s">
        <v>3493</v>
      </c>
      <c r="F30" s="584" t="s">
        <v>3512</v>
      </c>
      <c r="G30" s="585"/>
      <c r="H30" s="117">
        <f>SUMIF('pdc2019'!$J$8:$J$1182,'CE sintesi'!$A30,'pdc2019'!$Q$8:$Q$1190)</f>
        <v>13854900</v>
      </c>
      <c r="I30" s="117">
        <f>SUMIF('pdc2019'!$J$8:$J$1182,'CE sintesi'!$A30,'pdc2019'!$P$8:$P$1190)</f>
        <v>13702308.973333333</v>
      </c>
      <c r="J30" s="118">
        <f t="shared" si="0"/>
        <v>152591.02666666731</v>
      </c>
      <c r="K30" s="119">
        <f t="shared" si="1"/>
        <v>1.1136154276161152E-2</v>
      </c>
      <c r="L30" s="101"/>
      <c r="M30" s="120">
        <f>SUMIF('pdc2019'!$J$8:$J$1182,'CE sintesi'!$A30,'pdc2019'!$N$8:$N$1190)</f>
        <v>13462235.93</v>
      </c>
    </row>
    <row r="31" spans="1:13" s="70" customFormat="1" collapsed="1">
      <c r="A31" s="101" t="s">
        <v>3513</v>
      </c>
      <c r="B31" s="132"/>
      <c r="C31" s="108" t="s">
        <v>3488</v>
      </c>
      <c r="D31" s="579" t="s">
        <v>3514</v>
      </c>
      <c r="E31" s="579"/>
      <c r="F31" s="579"/>
      <c r="G31" s="580"/>
      <c r="H31" s="109">
        <f>SUMIF('pdc2019'!$J$8:$J$1182,'CE sintesi'!$A31,'pdc2019'!$Q$8:$Q$1190)</f>
        <v>35928671.370000005</v>
      </c>
      <c r="I31" s="109">
        <f>SUMIF('pdc2019'!$J$8:$J$1182,'CE sintesi'!$A31,'pdc2019'!$P$8:$P$1190)</f>
        <v>33978725.440000005</v>
      </c>
      <c r="J31" s="110">
        <f t="shared" si="0"/>
        <v>1949945.9299999997</v>
      </c>
      <c r="K31" s="111">
        <f t="shared" si="1"/>
        <v>5.7387259373316839E-2</v>
      </c>
      <c r="L31" s="106"/>
      <c r="M31" s="112">
        <f>SUMIF('pdc2019'!$J$8:$J$1182,'CE sintesi'!$A31,'pdc2019'!$N$8:$N$1190)</f>
        <v>23255889.57</v>
      </c>
    </row>
    <row r="32" spans="1:13" s="70" customFormat="1">
      <c r="A32" s="101" t="s">
        <v>3515</v>
      </c>
      <c r="B32" s="132"/>
      <c r="C32" s="108" t="s">
        <v>3491</v>
      </c>
      <c r="D32" s="579" t="s">
        <v>3516</v>
      </c>
      <c r="E32" s="579"/>
      <c r="F32" s="579"/>
      <c r="G32" s="580"/>
      <c r="H32" s="109">
        <f>SUMIF('pdc2019'!$J$8:$J$1182,'CE sintesi'!$A32,'pdc2019'!$Q$8:$Q$1190)</f>
        <v>24775465.77</v>
      </c>
      <c r="I32" s="109">
        <f>SUMIF('pdc2019'!$J$8:$J$1182,'CE sintesi'!$A32,'pdc2019'!$P$8:$P$1190)</f>
        <v>24086898.866666667</v>
      </c>
      <c r="J32" s="110">
        <f t="shared" si="0"/>
        <v>688566.90333333239</v>
      </c>
      <c r="K32" s="111">
        <f t="shared" si="1"/>
        <v>2.8586781019213109E-2</v>
      </c>
      <c r="L32" s="106"/>
      <c r="M32" s="112">
        <f>SUMIF('pdc2019'!$J$8:$J$1182,'CE sintesi'!$A32,'pdc2019'!$N$8:$N$1190)</f>
        <v>25917016.109999999</v>
      </c>
    </row>
    <row r="33" spans="1:13" s="70" customFormat="1">
      <c r="A33" s="101" t="s">
        <v>3517</v>
      </c>
      <c r="B33" s="132"/>
      <c r="C33" s="108" t="s">
        <v>3518</v>
      </c>
      <c r="D33" s="579" t="s">
        <v>3519</v>
      </c>
      <c r="E33" s="579"/>
      <c r="F33" s="579"/>
      <c r="G33" s="580"/>
      <c r="H33" s="109">
        <f>SUMIF('pdc2019'!$J$8:$J$1182,'CE sintesi'!$A33,'pdc2019'!$Q$8:$Q$1190)</f>
        <v>28746389.389999997</v>
      </c>
      <c r="I33" s="109">
        <f>SUMIF('pdc2019'!$J$8:$J$1182,'CE sintesi'!$A33,'pdc2019'!$P$8:$P$1190)</f>
        <v>28746389.41333333</v>
      </c>
      <c r="J33" s="110">
        <f t="shared" si="0"/>
        <v>-2.3333333432674408E-2</v>
      </c>
      <c r="K33" s="111">
        <f t="shared" si="1"/>
        <v>-8.116961437199412E-10</v>
      </c>
      <c r="L33" s="106"/>
      <c r="M33" s="112">
        <f>SUMIF('pdc2019'!$J$8:$J$1182,'CE sintesi'!$A33,'pdc2019'!$N$8:$N$1190)</f>
        <v>28746389.389999997</v>
      </c>
    </row>
    <row r="34" spans="1:13" s="70" customFormat="1">
      <c r="A34" s="101" t="s">
        <v>3520</v>
      </c>
      <c r="B34" s="132"/>
      <c r="C34" s="108" t="s">
        <v>3521</v>
      </c>
      <c r="D34" s="579" t="s">
        <v>3522</v>
      </c>
      <c r="E34" s="579"/>
      <c r="F34" s="579"/>
      <c r="G34" s="580"/>
      <c r="H34" s="109">
        <f>SUMIF('pdc2019'!$J$8:$J$1182,'CE sintesi'!$A34,'pdc2019'!$Q$8:$Q$1190)</f>
        <v>0</v>
      </c>
      <c r="I34" s="109">
        <f>SUMIF('pdc2019'!$J$8:$J$1182,'CE sintesi'!$A34,'pdc2019'!$P$8:$P$1190)</f>
        <v>0</v>
      </c>
      <c r="J34" s="110">
        <f t="shared" si="0"/>
        <v>0</v>
      </c>
      <c r="K34" s="111" t="str">
        <f t="shared" si="1"/>
        <v xml:space="preserve">-    </v>
      </c>
      <c r="L34" s="106"/>
      <c r="M34" s="112">
        <f>SUMIF('pdc2019'!$J$8:$J$1182,'CE sintesi'!$A34,'pdc2019'!$N$8:$N$1190)</f>
        <v>0</v>
      </c>
    </row>
    <row r="35" spans="1:13" s="70" customFormat="1">
      <c r="A35" s="101" t="s">
        <v>3523</v>
      </c>
      <c r="B35" s="132"/>
      <c r="C35" s="108" t="s">
        <v>3524</v>
      </c>
      <c r="D35" s="579" t="s">
        <v>3525</v>
      </c>
      <c r="E35" s="579"/>
      <c r="F35" s="579"/>
      <c r="G35" s="580"/>
      <c r="H35" s="109">
        <f>SUMIF('pdc2019'!$J$8:$J$1182,'CE sintesi'!$A35,'pdc2019'!$Q$8:$Q$1190)</f>
        <v>5441250</v>
      </c>
      <c r="I35" s="109">
        <f>SUMIF('pdc2019'!$J$8:$J$1182,'CE sintesi'!$A35,'pdc2019'!$P$8:$P$1190)</f>
        <v>4379554.5200000005</v>
      </c>
      <c r="J35" s="110">
        <f t="shared" si="0"/>
        <v>1061695.4799999995</v>
      </c>
      <c r="K35" s="111">
        <f t="shared" si="1"/>
        <v>0.2424208843962512</v>
      </c>
      <c r="L35" s="106"/>
      <c r="M35" s="112">
        <f>SUMIF('pdc2019'!$J$8:$J$1182,'CE sintesi'!$A35,'pdc2019'!$N$8:$N$1190)</f>
        <v>11526763.880000001</v>
      </c>
    </row>
    <row r="36" spans="1:13" s="70" customFormat="1">
      <c r="A36" s="101"/>
      <c r="B36" s="133"/>
      <c r="C36" s="134" t="s">
        <v>3526</v>
      </c>
      <c r="D36" s="134"/>
      <c r="E36" s="134"/>
      <c r="F36" s="134"/>
      <c r="G36" s="135"/>
      <c r="H36" s="136">
        <f>H10+H25+H26+H27+SUM(H31:H35)</f>
        <v>2001451033.6799998</v>
      </c>
      <c r="I36" s="136">
        <f>I10+I25+I26+I27+SUM(I31:I35)</f>
        <v>1912232428.4400001</v>
      </c>
      <c r="J36" s="137">
        <f t="shared" si="0"/>
        <v>89218605.239999771</v>
      </c>
      <c r="K36" s="138">
        <f t="shared" si="1"/>
        <v>4.6656778701731537E-2</v>
      </c>
      <c r="L36" s="106"/>
      <c r="M36" s="139">
        <f>M10+M25+M26+M27+SUM(M31:M35)</f>
        <v>1805678600.1500001</v>
      </c>
    </row>
    <row r="37" spans="1:13" s="46" customFormat="1">
      <c r="A37" s="101"/>
      <c r="B37" s="140"/>
      <c r="C37" s="114"/>
      <c r="D37" s="115"/>
      <c r="E37" s="115"/>
      <c r="F37" s="115"/>
      <c r="G37" s="116"/>
      <c r="H37" s="117"/>
      <c r="I37" s="117"/>
      <c r="J37" s="118"/>
      <c r="K37" s="119"/>
      <c r="L37" s="101"/>
      <c r="M37" s="120"/>
    </row>
    <row r="38" spans="1:13" s="70" customFormat="1">
      <c r="A38" s="101"/>
      <c r="B38" s="107" t="s">
        <v>2113</v>
      </c>
      <c r="C38" s="586" t="s">
        <v>2156</v>
      </c>
      <c r="D38" s="586"/>
      <c r="E38" s="586"/>
      <c r="F38" s="586"/>
      <c r="G38" s="587"/>
      <c r="H38" s="109"/>
      <c r="I38" s="109"/>
      <c r="J38" s="110"/>
      <c r="K38" s="111"/>
      <c r="L38" s="106"/>
      <c r="M38" s="112"/>
    </row>
    <row r="39" spans="1:13" s="70" customFormat="1">
      <c r="A39" s="101"/>
      <c r="B39" s="132"/>
      <c r="C39" s="108" t="s">
        <v>2809</v>
      </c>
      <c r="D39" s="579" t="s">
        <v>2158</v>
      </c>
      <c r="E39" s="579"/>
      <c r="F39" s="579"/>
      <c r="G39" s="580"/>
      <c r="H39" s="109">
        <f>SUM(H40:H41)</f>
        <v>290986360.89999998</v>
      </c>
      <c r="I39" s="109">
        <f>SUM(I40:I41)</f>
        <v>279446184.49333334</v>
      </c>
      <c r="J39" s="110">
        <f t="shared" ref="J39:J86" si="2">H39-I39</f>
        <v>11540176.406666636</v>
      </c>
      <c r="K39" s="111">
        <f t="shared" ref="K39:K86" si="3">IF(I39=0,"-    ",J39/I39)</f>
        <v>4.1296596794084865E-2</v>
      </c>
      <c r="L39" s="106"/>
      <c r="M39" s="112">
        <f>SUM(M40:M41)</f>
        <v>267975649.98999998</v>
      </c>
    </row>
    <row r="40" spans="1:13" s="46" customFormat="1" hidden="1" outlineLevel="1">
      <c r="A40" s="101" t="s">
        <v>3582</v>
      </c>
      <c r="B40" s="113"/>
      <c r="C40" s="114"/>
      <c r="D40" s="115"/>
      <c r="E40" s="114" t="s">
        <v>2811</v>
      </c>
      <c r="F40" s="584" t="s">
        <v>3527</v>
      </c>
      <c r="G40" s="585"/>
      <c r="H40" s="117">
        <f>SUMIF('pdc2019'!$J$8:$J$1182,'CE sintesi'!$A40,'pdc2019'!$Q$8:$Q$1190)</f>
        <v>272269860.89999998</v>
      </c>
      <c r="I40" s="117">
        <f>SUMIF('pdc2019'!$J$8:$J$1182,'CE sintesi'!$A40,'pdc2019'!$P$8:$P$1190)</f>
        <v>262559902.04000002</v>
      </c>
      <c r="J40" s="118">
        <f t="shared" si="2"/>
        <v>9709958.8599999547</v>
      </c>
      <c r="K40" s="119">
        <f t="shared" si="3"/>
        <v>3.6981880266396039E-2</v>
      </c>
      <c r="L40" s="101"/>
      <c r="M40" s="120">
        <f>SUMIF('pdc2019'!$J$8:$J$1182,'CE sintesi'!$A40,'pdc2019'!$N$8:$N$1190)</f>
        <v>251627056.94999999</v>
      </c>
    </row>
    <row r="41" spans="1:13" s="46" customFormat="1" hidden="1" outlineLevel="1">
      <c r="A41" s="101" t="s">
        <v>3069</v>
      </c>
      <c r="B41" s="113"/>
      <c r="C41" s="114"/>
      <c r="D41" s="115"/>
      <c r="E41" s="114" t="s">
        <v>2813</v>
      </c>
      <c r="F41" s="584" t="s">
        <v>3528</v>
      </c>
      <c r="G41" s="585"/>
      <c r="H41" s="117">
        <f>SUMIF('pdc2019'!$J$8:$J$1182,'CE sintesi'!$A41,'pdc2019'!$Q$8:$Q$1190)</f>
        <v>18716500</v>
      </c>
      <c r="I41" s="117">
        <f>SUMIF('pdc2019'!$J$8:$J$1182,'CE sintesi'!$A41,'pdc2019'!$P$8:$P$1190)</f>
        <v>16886282.453333333</v>
      </c>
      <c r="J41" s="118">
        <f t="shared" si="2"/>
        <v>1830217.5466666669</v>
      </c>
      <c r="K41" s="119">
        <f t="shared" si="3"/>
        <v>0.10838487107654557</v>
      </c>
      <c r="L41" s="101"/>
      <c r="M41" s="120">
        <f>SUMIF('pdc2019'!$J$8:$J$1182,'CE sintesi'!$A41,'pdc2019'!$N$8:$N$1190)</f>
        <v>16348593.039999997</v>
      </c>
    </row>
    <row r="42" spans="1:13" s="70" customFormat="1" collapsed="1">
      <c r="A42" s="101"/>
      <c r="B42" s="132"/>
      <c r="C42" s="108" t="s">
        <v>2818</v>
      </c>
      <c r="D42" s="579" t="s">
        <v>3529</v>
      </c>
      <c r="E42" s="579"/>
      <c r="F42" s="579"/>
      <c r="G42" s="580"/>
      <c r="H42" s="109">
        <f>SUM(H43:H59)</f>
        <v>489932025.28999996</v>
      </c>
      <c r="I42" s="109">
        <f>SUM(I43:I59)</f>
        <v>444485649.77666664</v>
      </c>
      <c r="J42" s="110">
        <f t="shared" si="2"/>
        <v>45446375.513333321</v>
      </c>
      <c r="K42" s="111">
        <f t="shared" si="3"/>
        <v>0.102244865579278</v>
      </c>
      <c r="L42" s="106"/>
      <c r="M42" s="112">
        <f>SUM(M43:M59)</f>
        <v>423338075.43999994</v>
      </c>
    </row>
    <row r="43" spans="1:13" s="46" customFormat="1" hidden="1" outlineLevel="1">
      <c r="A43" s="101" t="s">
        <v>2111</v>
      </c>
      <c r="B43" s="140"/>
      <c r="C43" s="114"/>
      <c r="D43" s="115"/>
      <c r="E43" s="114" t="s">
        <v>2811</v>
      </c>
      <c r="F43" s="584" t="s">
        <v>3530</v>
      </c>
      <c r="G43" s="585"/>
      <c r="H43" s="117">
        <f>SUMIF('pdc2019'!$J$8:$J$1182,'CE sintesi'!$A43,'pdc2019'!$Q$8:$Q$1190)</f>
        <v>82660905.069999993</v>
      </c>
      <c r="I43" s="117">
        <f>SUMIF('pdc2019'!$J$8:$J$1182,'CE sintesi'!$A43,'pdc2019'!$P$8:$P$1190)</f>
        <v>72279403.959999993</v>
      </c>
      <c r="J43" s="118">
        <f t="shared" si="2"/>
        <v>10381501.109999999</v>
      </c>
      <c r="K43" s="119">
        <f t="shared" si="3"/>
        <v>0.14363014276854311</v>
      </c>
      <c r="L43" s="101"/>
      <c r="M43" s="120">
        <f>SUMIF('pdc2019'!$J$8:$J$1182,'CE sintesi'!$A43,'pdc2019'!$N$8:$N$1190)</f>
        <v>68566802.849999994</v>
      </c>
    </row>
    <row r="44" spans="1:13" s="46" customFormat="1" hidden="1" outlineLevel="1">
      <c r="A44" s="101" t="s">
        <v>1362</v>
      </c>
      <c r="B44" s="140"/>
      <c r="C44" s="114"/>
      <c r="D44" s="115"/>
      <c r="E44" s="114" t="s">
        <v>2813</v>
      </c>
      <c r="F44" s="584" t="s">
        <v>3531</v>
      </c>
      <c r="G44" s="585"/>
      <c r="H44" s="117">
        <f>SUMIF('pdc2019'!$J$8:$J$1182,'CE sintesi'!$A44,'pdc2019'!$Q$8:$Q$1190)</f>
        <v>55436802.850000001</v>
      </c>
      <c r="I44" s="117">
        <f>SUMIF('pdc2019'!$J$8:$J$1182,'CE sintesi'!$A44,'pdc2019'!$P$8:$P$1190)</f>
        <v>49326334.693333335</v>
      </c>
      <c r="J44" s="118">
        <f t="shared" si="2"/>
        <v>6110468.1566666663</v>
      </c>
      <c r="K44" s="119">
        <f t="shared" si="3"/>
        <v>0.1238784149411475</v>
      </c>
      <c r="L44" s="101"/>
      <c r="M44" s="120">
        <f>SUMIF('pdc2019'!$J$8:$J$1182,'CE sintesi'!$A44,'pdc2019'!$N$8:$N$1190)</f>
        <v>48043132.600000001</v>
      </c>
    </row>
    <row r="45" spans="1:13" s="46" customFormat="1" hidden="1" outlineLevel="1">
      <c r="A45" s="101" t="s">
        <v>2582</v>
      </c>
      <c r="B45" s="140"/>
      <c r="C45" s="114"/>
      <c r="D45" s="141"/>
      <c r="E45" s="114" t="s">
        <v>3493</v>
      </c>
      <c r="F45" s="584" t="s">
        <v>3532</v>
      </c>
      <c r="G45" s="585"/>
      <c r="H45" s="117">
        <f>SUMIF('pdc2019'!$J$8:$J$1182,'CE sintesi'!$A45,'pdc2019'!$Q$8:$Q$1190)</f>
        <v>32653279.699999996</v>
      </c>
      <c r="I45" s="117">
        <f>SUMIF('pdc2019'!$J$8:$J$1182,'CE sintesi'!$A45,'pdc2019'!$P$8:$P$1190)</f>
        <v>26202665.639999997</v>
      </c>
      <c r="J45" s="118">
        <f t="shared" si="2"/>
        <v>6450614.0599999987</v>
      </c>
      <c r="K45" s="119">
        <f t="shared" si="3"/>
        <v>0.24618159650721702</v>
      </c>
      <c r="L45" s="101"/>
      <c r="M45" s="120">
        <f>SUMIF('pdc2019'!$J$8:$J$1182,'CE sintesi'!$A45,'pdc2019'!$N$8:$N$1190)</f>
        <v>21646779.54999999</v>
      </c>
    </row>
    <row r="46" spans="1:13" s="46" customFormat="1" hidden="1" outlineLevel="1">
      <c r="A46" s="101" t="s">
        <v>2006</v>
      </c>
      <c r="B46" s="140"/>
      <c r="C46" s="114"/>
      <c r="D46" s="141"/>
      <c r="E46" s="114" t="s">
        <v>3501</v>
      </c>
      <c r="F46" s="584" t="s">
        <v>3533</v>
      </c>
      <c r="G46" s="585"/>
      <c r="H46" s="117">
        <f>SUMIF('pdc2019'!$J$8:$J$1182,'CE sintesi'!$A46,'pdc2019'!$Q$8:$Q$1190)</f>
        <v>7266078</v>
      </c>
      <c r="I46" s="117">
        <f>SUMIF('pdc2019'!$J$8:$J$1182,'CE sintesi'!$A46,'pdc2019'!$P$8:$P$1190)</f>
        <v>6601035.2666666666</v>
      </c>
      <c r="J46" s="118">
        <f t="shared" si="2"/>
        <v>665042.7333333334</v>
      </c>
      <c r="K46" s="119">
        <f t="shared" si="3"/>
        <v>0.10074824727745484</v>
      </c>
      <c r="L46" s="101"/>
      <c r="M46" s="120">
        <f>SUMIF('pdc2019'!$J$8:$J$1182,'CE sintesi'!$A46,'pdc2019'!$N$8:$N$1190)</f>
        <v>5828204.2399999993</v>
      </c>
    </row>
    <row r="47" spans="1:13" s="46" customFormat="1" hidden="1" outlineLevel="1">
      <c r="A47" s="101" t="s">
        <v>2056</v>
      </c>
      <c r="B47" s="140"/>
      <c r="C47" s="114"/>
      <c r="D47" s="141"/>
      <c r="E47" s="114" t="s">
        <v>3534</v>
      </c>
      <c r="F47" s="584" t="s">
        <v>3535</v>
      </c>
      <c r="G47" s="585"/>
      <c r="H47" s="117">
        <f>SUMIF('pdc2019'!$J$8:$J$1182,'CE sintesi'!$A47,'pdc2019'!$Q$8:$Q$1190)</f>
        <v>27373750</v>
      </c>
      <c r="I47" s="117">
        <f>SUMIF('pdc2019'!$J$8:$J$1182,'CE sintesi'!$A47,'pdc2019'!$P$8:$P$1190)</f>
        <v>27131094.159999996</v>
      </c>
      <c r="J47" s="118">
        <f t="shared" si="2"/>
        <v>242655.84000000358</v>
      </c>
      <c r="K47" s="119">
        <f t="shared" si="3"/>
        <v>8.9438280140487925E-3</v>
      </c>
      <c r="L47" s="101"/>
      <c r="M47" s="120">
        <f>SUMIF('pdc2019'!$J$8:$J$1182,'CE sintesi'!$A47,'pdc2019'!$N$8:$N$1190)</f>
        <v>25283735.479999997</v>
      </c>
    </row>
    <row r="48" spans="1:13" s="46" customFormat="1" hidden="1" outlineLevel="1">
      <c r="A48" s="101" t="s">
        <v>1935</v>
      </c>
      <c r="B48" s="140"/>
      <c r="C48" s="114"/>
      <c r="D48" s="141"/>
      <c r="E48" s="114" t="s">
        <v>3536</v>
      </c>
      <c r="F48" s="584" t="s">
        <v>3537</v>
      </c>
      <c r="G48" s="585"/>
      <c r="H48" s="117">
        <f>SUMIF('pdc2019'!$J$8:$J$1182,'CE sintesi'!$A48,'pdc2019'!$Q$8:$Q$1190)</f>
        <v>11263000</v>
      </c>
      <c r="I48" s="117">
        <f>SUMIF('pdc2019'!$J$8:$J$1182,'CE sintesi'!$A48,'pdc2019'!$P$8:$P$1190)</f>
        <v>11155694.013333334</v>
      </c>
      <c r="J48" s="118">
        <f t="shared" si="2"/>
        <v>107305.98666666634</v>
      </c>
      <c r="K48" s="119">
        <f t="shared" si="3"/>
        <v>9.6189431637703372E-3</v>
      </c>
      <c r="L48" s="101"/>
      <c r="M48" s="120">
        <f>SUMIF('pdc2019'!$J$8:$J$1182,'CE sintesi'!$A48,'pdc2019'!$N$8:$N$1190)</f>
        <v>9630807.4699999988</v>
      </c>
    </row>
    <row r="49" spans="1:13" s="46" customFormat="1" hidden="1" outlineLevel="1">
      <c r="A49" s="101" t="s">
        <v>1905</v>
      </c>
      <c r="B49" s="140"/>
      <c r="C49" s="114"/>
      <c r="D49" s="141"/>
      <c r="E49" s="114" t="s">
        <v>3538</v>
      </c>
      <c r="F49" s="584" t="s">
        <v>3539</v>
      </c>
      <c r="G49" s="585"/>
      <c r="H49" s="117">
        <f>SUMIF('pdc2019'!$J$8:$J$1182,'CE sintesi'!$A49,'pdc2019'!$Q$8:$Q$1190)</f>
        <v>61557232.170000002</v>
      </c>
      <c r="I49" s="117">
        <f>SUMIF('pdc2019'!$J$8:$J$1182,'CE sintesi'!$A49,'pdc2019'!$P$8:$P$1190)</f>
        <v>60352621.986666664</v>
      </c>
      <c r="J49" s="118">
        <f t="shared" si="2"/>
        <v>1204610.1833333373</v>
      </c>
      <c r="K49" s="119">
        <f t="shared" si="3"/>
        <v>1.9959533549337168E-2</v>
      </c>
      <c r="L49" s="101"/>
      <c r="M49" s="120">
        <f>SUMIF('pdc2019'!$J$8:$J$1182,'CE sintesi'!$A49,'pdc2019'!$N$8:$N$1190)</f>
        <v>56602444.280000009</v>
      </c>
    </row>
    <row r="50" spans="1:13" s="46" customFormat="1" hidden="1" outlineLevel="1">
      <c r="A50" s="101" t="s">
        <v>1985</v>
      </c>
      <c r="B50" s="140"/>
      <c r="C50" s="114"/>
      <c r="D50" s="141"/>
      <c r="E50" s="114" t="s">
        <v>3540</v>
      </c>
      <c r="F50" s="584" t="s">
        <v>3541</v>
      </c>
      <c r="G50" s="585"/>
      <c r="H50" s="117">
        <f>SUMIF('pdc2019'!$J$8:$J$1182,'CE sintesi'!$A50,'pdc2019'!$Q$8:$Q$1190)</f>
        <v>13004622.6</v>
      </c>
      <c r="I50" s="117">
        <f>SUMIF('pdc2019'!$J$8:$J$1182,'CE sintesi'!$A50,'pdc2019'!$P$8:$P$1190)</f>
        <v>9582722.5066666678</v>
      </c>
      <c r="J50" s="118">
        <f t="shared" si="2"/>
        <v>3421900.0933333319</v>
      </c>
      <c r="K50" s="119">
        <f t="shared" si="3"/>
        <v>0.35709059622176553</v>
      </c>
      <c r="L50" s="101"/>
      <c r="M50" s="120">
        <f>SUMIF('pdc2019'!$J$8:$J$1182,'CE sintesi'!$A50,'pdc2019'!$N$8:$N$1190)</f>
        <v>9866116.3000000007</v>
      </c>
    </row>
    <row r="51" spans="1:13" s="46" customFormat="1" hidden="1" outlineLevel="1">
      <c r="A51" s="101" t="s">
        <v>1381</v>
      </c>
      <c r="B51" s="140"/>
      <c r="C51" s="114"/>
      <c r="D51" s="141"/>
      <c r="E51" s="114" t="s">
        <v>3542</v>
      </c>
      <c r="F51" s="584" t="s">
        <v>3543</v>
      </c>
      <c r="G51" s="585"/>
      <c r="H51" s="117">
        <f>SUMIF('pdc2019'!$J$8:$J$1182,'CE sintesi'!$A51,'pdc2019'!$Q$8:$Q$1190)</f>
        <v>7818423.1299999999</v>
      </c>
      <c r="I51" s="117">
        <f>SUMIF('pdc2019'!$J$8:$J$1182,'CE sintesi'!$A51,'pdc2019'!$P$8:$P$1190)</f>
        <v>6032663.8799999999</v>
      </c>
      <c r="J51" s="118">
        <f t="shared" si="2"/>
        <v>1785759.25</v>
      </c>
      <c r="K51" s="119">
        <f t="shared" si="3"/>
        <v>0.29601504169995296</v>
      </c>
      <c r="L51" s="101"/>
      <c r="M51" s="120">
        <f>SUMIF('pdc2019'!$J$8:$J$1182,'CE sintesi'!$A51,'pdc2019'!$N$8:$N$1190)</f>
        <v>5747832.3700000001</v>
      </c>
    </row>
    <row r="52" spans="1:13" s="46" customFormat="1" hidden="1" outlineLevel="1">
      <c r="A52" s="101" t="s">
        <v>3544</v>
      </c>
      <c r="B52" s="140"/>
      <c r="C52" s="114"/>
      <c r="D52" s="141"/>
      <c r="E52" s="114" t="s">
        <v>3545</v>
      </c>
      <c r="F52" s="584" t="s">
        <v>3546</v>
      </c>
      <c r="G52" s="585"/>
      <c r="H52" s="117">
        <f>SUMIF('pdc2019'!$J$8:$J$1182,'CE sintesi'!$A52,'pdc2019'!$Q$8:$Q$1190)</f>
        <v>679698.37</v>
      </c>
      <c r="I52" s="117">
        <f>SUMIF('pdc2019'!$J$8:$J$1182,'CE sintesi'!$A52,'pdc2019'!$P$8:$P$1190)</f>
        <v>655697.21333333338</v>
      </c>
      <c r="J52" s="118">
        <f t="shared" si="2"/>
        <v>24001.156666666619</v>
      </c>
      <c r="K52" s="119">
        <f t="shared" si="3"/>
        <v>3.660402420295978E-2</v>
      </c>
      <c r="L52" s="101"/>
      <c r="M52" s="120">
        <f>SUMIF('pdc2019'!$J$8:$J$1182,'CE sintesi'!$A52,'pdc2019'!$N$8:$N$1190)</f>
        <v>667728.09</v>
      </c>
    </row>
    <row r="53" spans="1:13" s="46" customFormat="1" hidden="1" outlineLevel="1">
      <c r="A53" s="101" t="s">
        <v>3547</v>
      </c>
      <c r="B53" s="140"/>
      <c r="C53" s="114"/>
      <c r="D53" s="141"/>
      <c r="E53" s="114" t="s">
        <v>3548</v>
      </c>
      <c r="F53" s="584" t="s">
        <v>3549</v>
      </c>
      <c r="G53" s="585"/>
      <c r="H53" s="117">
        <f>SUMIF('pdc2019'!$J$8:$J$1182,'CE sintesi'!$A53,'pdc2019'!$Q$8:$Q$1190)</f>
        <v>52876833.149999999</v>
      </c>
      <c r="I53" s="117">
        <f>SUMIF('pdc2019'!$J$8:$J$1182,'CE sintesi'!$A53,'pdc2019'!$P$8:$P$1190)</f>
        <v>52681718.866666667</v>
      </c>
      <c r="J53" s="118">
        <f t="shared" si="2"/>
        <v>195114.28333333135</v>
      </c>
      <c r="K53" s="119">
        <f t="shared" si="3"/>
        <v>3.7036430763990524E-3</v>
      </c>
      <c r="L53" s="101"/>
      <c r="M53" s="120">
        <f>SUMIF('pdc2019'!$J$8:$J$1182,'CE sintesi'!$A53,'pdc2019'!$N$8:$N$1190)</f>
        <v>53296960.420000002</v>
      </c>
    </row>
    <row r="54" spans="1:13" s="46" customFormat="1" hidden="1" outlineLevel="1">
      <c r="A54" s="101" t="s">
        <v>3550</v>
      </c>
      <c r="B54" s="140"/>
      <c r="C54" s="114"/>
      <c r="D54" s="141"/>
      <c r="E54" s="114" t="s">
        <v>3551</v>
      </c>
      <c r="F54" s="584" t="s">
        <v>3552</v>
      </c>
      <c r="G54" s="585"/>
      <c r="H54" s="117">
        <f>SUMIF('pdc2019'!$J$8:$J$1182,'CE sintesi'!$A54,'pdc2019'!$Q$8:$Q$1190)</f>
        <v>86230698.739999995</v>
      </c>
      <c r="I54" s="117">
        <f>SUMIF('pdc2019'!$J$8:$J$1182,'CE sintesi'!$A54,'pdc2019'!$P$8:$P$1190)</f>
        <v>78189713.466666669</v>
      </c>
      <c r="J54" s="118">
        <f t="shared" si="2"/>
        <v>8040985.273333326</v>
      </c>
      <c r="K54" s="119">
        <f t="shared" si="3"/>
        <v>0.10283942627262993</v>
      </c>
      <c r="L54" s="101"/>
      <c r="M54" s="120">
        <f>SUMIF('pdc2019'!$J$8:$J$1182,'CE sintesi'!$A54,'pdc2019'!$N$8:$N$1190)</f>
        <v>72886571.919999972</v>
      </c>
    </row>
    <row r="55" spans="1:13" s="46" customFormat="1" hidden="1" outlineLevel="1">
      <c r="A55" s="101" t="s">
        <v>3553</v>
      </c>
      <c r="B55" s="140"/>
      <c r="C55" s="114"/>
      <c r="D55" s="141"/>
      <c r="E55" s="114" t="s">
        <v>3554</v>
      </c>
      <c r="F55" s="584" t="s">
        <v>2329</v>
      </c>
      <c r="G55" s="585"/>
      <c r="H55" s="117">
        <f>SUMIF('pdc2019'!$J$8:$J$1182,'CE sintesi'!$A55,'pdc2019'!$Q$8:$Q$1190)</f>
        <v>3256524.19</v>
      </c>
      <c r="I55" s="117">
        <f>SUMIF('pdc2019'!$J$8:$J$1182,'CE sintesi'!$A55,'pdc2019'!$P$8:$P$1190)</f>
        <v>3167883.91</v>
      </c>
      <c r="J55" s="118">
        <f t="shared" si="2"/>
        <v>88640.279999999795</v>
      </c>
      <c r="K55" s="119">
        <f t="shared" si="3"/>
        <v>2.7980911712133981E-2</v>
      </c>
      <c r="L55" s="101"/>
      <c r="M55" s="120">
        <f>SUMIF('pdc2019'!$J$8:$J$1182,'CE sintesi'!$A55,'pdc2019'!$N$8:$N$1190)</f>
        <v>3200851</v>
      </c>
    </row>
    <row r="56" spans="1:13" s="46" customFormat="1" hidden="1" outlineLevel="1">
      <c r="A56" s="101" t="s">
        <v>3555</v>
      </c>
      <c r="B56" s="140"/>
      <c r="C56" s="114"/>
      <c r="D56" s="141"/>
      <c r="E56" s="114" t="s">
        <v>3556</v>
      </c>
      <c r="F56" s="584" t="s">
        <v>3557</v>
      </c>
      <c r="G56" s="585"/>
      <c r="H56" s="117">
        <f>SUMIF('pdc2019'!$J$8:$J$1182,'CE sintesi'!$A56,'pdc2019'!$Q$8:$Q$1190)</f>
        <v>5418000</v>
      </c>
      <c r="I56" s="117">
        <f>SUMIF('pdc2019'!$J$8:$J$1182,'CE sintesi'!$A56,'pdc2019'!$P$8:$P$1190)</f>
        <v>3067874.2</v>
      </c>
      <c r="J56" s="118">
        <f t="shared" si="2"/>
        <v>2350125.7999999998</v>
      </c>
      <c r="K56" s="119">
        <f t="shared" si="3"/>
        <v>0.76604373151936922</v>
      </c>
      <c r="L56" s="101"/>
      <c r="M56" s="120">
        <f>SUMIF('pdc2019'!$J$8:$J$1182,'CE sintesi'!$A56,'pdc2019'!$N$8:$N$1190)</f>
        <v>3164012.9400000004</v>
      </c>
    </row>
    <row r="57" spans="1:13" s="46" customFormat="1" ht="30" hidden="1" customHeight="1" outlineLevel="1">
      <c r="A57" s="101" t="s">
        <v>3558</v>
      </c>
      <c r="B57" s="140"/>
      <c r="C57" s="142"/>
      <c r="D57" s="143"/>
      <c r="E57" s="114" t="s">
        <v>3559</v>
      </c>
      <c r="F57" s="584" t="s">
        <v>2828</v>
      </c>
      <c r="G57" s="585"/>
      <c r="H57" s="117">
        <f>SUMIF('pdc2019'!$J$8:$J$1182,'CE sintesi'!$A57,'pdc2019'!$Q$8:$Q$1190)</f>
        <v>1403187</v>
      </c>
      <c r="I57" s="117">
        <f>SUMIF('pdc2019'!$J$8:$J$1182,'CE sintesi'!$A57,'pdc2019'!$P$8:$P$1190)</f>
        <v>1457187</v>
      </c>
      <c r="J57" s="118">
        <f t="shared" si="2"/>
        <v>-54000</v>
      </c>
      <c r="K57" s="119">
        <f t="shared" si="3"/>
        <v>-3.7057700899060998E-2</v>
      </c>
      <c r="L57" s="101"/>
      <c r="M57" s="120">
        <f>SUMIF('pdc2019'!$J$8:$J$1182,'CE sintesi'!$A57,'pdc2019'!$N$8:$N$1190)</f>
        <v>3099237.7399999998</v>
      </c>
    </row>
    <row r="58" spans="1:13" s="46" customFormat="1" hidden="1" outlineLevel="1">
      <c r="A58" s="101" t="s">
        <v>2829</v>
      </c>
      <c r="B58" s="140"/>
      <c r="C58" s="142"/>
      <c r="D58" s="143"/>
      <c r="E58" s="114" t="s">
        <v>2830</v>
      </c>
      <c r="F58" s="584" t="s">
        <v>2831</v>
      </c>
      <c r="G58" s="585"/>
      <c r="H58" s="117">
        <f>SUMIF('pdc2019'!$J$8:$J$1182,'CE sintesi'!$A58,'pdc2019'!$Q$8:$Q$1190)</f>
        <v>41032990.32</v>
      </c>
      <c r="I58" s="117">
        <f>SUMIF('pdc2019'!$J$8:$J$1182,'CE sintesi'!$A58,'pdc2019'!$P$8:$P$1190)</f>
        <v>36601339.013333336</v>
      </c>
      <c r="J58" s="118">
        <f t="shared" si="2"/>
        <v>4431651.3066666648</v>
      </c>
      <c r="K58" s="119">
        <f t="shared" si="3"/>
        <v>0.12107893935389299</v>
      </c>
      <c r="L58" s="101"/>
      <c r="M58" s="120">
        <f>SUMIF('pdc2019'!$J$8:$J$1182,'CE sintesi'!$A58,'pdc2019'!$N$8:$N$1190)</f>
        <v>35806858.189999998</v>
      </c>
    </row>
    <row r="59" spans="1:13" s="46" customFormat="1" hidden="1" outlineLevel="1">
      <c r="A59" s="101" t="s">
        <v>2832</v>
      </c>
      <c r="B59" s="140"/>
      <c r="C59" s="142"/>
      <c r="D59" s="143"/>
      <c r="E59" s="114" t="s">
        <v>2833</v>
      </c>
      <c r="F59" s="584" t="s">
        <v>2834</v>
      </c>
      <c r="G59" s="585"/>
      <c r="H59" s="117">
        <f>SUMIF('pdc2019'!$J$8:$J$1182,'CE sintesi'!$A59,'pdc2019'!$Q$8:$Q$1190)</f>
        <v>0</v>
      </c>
      <c r="I59" s="117">
        <f>SUMIF('pdc2019'!$J$8:$J$1182,'CE sintesi'!$A59,'pdc2019'!$P$8:$P$1190)</f>
        <v>0</v>
      </c>
      <c r="J59" s="118">
        <f t="shared" si="2"/>
        <v>0</v>
      </c>
      <c r="K59" s="119" t="str">
        <f t="shared" si="3"/>
        <v xml:space="preserve">-    </v>
      </c>
      <c r="L59" s="101"/>
      <c r="M59" s="120">
        <f>SUMIF('pdc2019'!$J$8:$J$1182,'CE sintesi'!$A59,'pdc2019'!$N$8:$N$1190)</f>
        <v>0</v>
      </c>
    </row>
    <row r="60" spans="1:13" s="46" customFormat="1" collapsed="1">
      <c r="A60" s="101"/>
      <c r="B60" s="140"/>
      <c r="C60" s="108" t="s">
        <v>2821</v>
      </c>
      <c r="D60" s="579" t="s">
        <v>2835</v>
      </c>
      <c r="E60" s="579"/>
      <c r="F60" s="579"/>
      <c r="G60" s="580"/>
      <c r="H60" s="109">
        <f>SUM(H61:H63)</f>
        <v>110073535.52</v>
      </c>
      <c r="I60" s="109">
        <f>SUM(I61:I63)</f>
        <v>99038062.999999985</v>
      </c>
      <c r="J60" s="110">
        <f t="shared" si="2"/>
        <v>11035472.520000011</v>
      </c>
      <c r="K60" s="111">
        <f t="shared" si="3"/>
        <v>0.11142657868823638</v>
      </c>
      <c r="L60" s="101"/>
      <c r="M60" s="112">
        <f>SUM(M61:M63)</f>
        <v>95933120.480000004</v>
      </c>
    </row>
    <row r="61" spans="1:13" s="46" customFormat="1" hidden="1" outlineLevel="1">
      <c r="A61" s="101" t="s">
        <v>2836</v>
      </c>
      <c r="B61" s="140"/>
      <c r="C61" s="108"/>
      <c r="D61" s="144"/>
      <c r="E61" s="114" t="s">
        <v>2811</v>
      </c>
      <c r="F61" s="584" t="s">
        <v>2837</v>
      </c>
      <c r="G61" s="585"/>
      <c r="H61" s="117">
        <f>SUMIF('pdc2019'!$J$8:$J$1182,'CE sintesi'!$A61,'pdc2019'!$Q$8:$Q$1190)</f>
        <v>101846549.52</v>
      </c>
      <c r="I61" s="117">
        <f>SUMIF('pdc2019'!$J$8:$J$1182,'CE sintesi'!$A61,'pdc2019'!$P$8:$P$1190)</f>
        <v>91057222.62666665</v>
      </c>
      <c r="J61" s="118">
        <f t="shared" si="2"/>
        <v>10789326.893333346</v>
      </c>
      <c r="K61" s="119">
        <f t="shared" si="3"/>
        <v>0.11848952320421013</v>
      </c>
      <c r="L61" s="101"/>
      <c r="M61" s="120">
        <f>SUMIF('pdc2019'!$J$8:$J$1182,'CE sintesi'!$A61,'pdc2019'!$N$8:$N$1190)</f>
        <v>89889088.310000002</v>
      </c>
    </row>
    <row r="62" spans="1:13" s="46" customFormat="1" ht="30" hidden="1" customHeight="1" outlineLevel="1">
      <c r="A62" s="101" t="s">
        <v>2838</v>
      </c>
      <c r="B62" s="140"/>
      <c r="C62" s="145"/>
      <c r="D62" s="114"/>
      <c r="E62" s="114" t="s">
        <v>2813</v>
      </c>
      <c r="F62" s="584" t="s">
        <v>2839</v>
      </c>
      <c r="G62" s="585"/>
      <c r="H62" s="117">
        <f>SUMIF('pdc2019'!$J$8:$J$1182,'CE sintesi'!$A62,'pdc2019'!$Q$8:$Q$1190)</f>
        <v>40370</v>
      </c>
      <c r="I62" s="117">
        <f>SUMIF('pdc2019'!$J$8:$J$1182,'CE sintesi'!$A62,'pdc2019'!$P$8:$P$1190)</f>
        <v>24224.373333333333</v>
      </c>
      <c r="J62" s="118">
        <f t="shared" si="2"/>
        <v>16145.626666666667</v>
      </c>
      <c r="K62" s="119">
        <f t="shared" si="3"/>
        <v>0.66650337841556828</v>
      </c>
      <c r="L62" s="101"/>
      <c r="M62" s="120">
        <f>SUMIF('pdc2019'!$J$8:$J$1182,'CE sintesi'!$A62,'pdc2019'!$N$8:$N$1190)</f>
        <v>136447.91</v>
      </c>
    </row>
    <row r="63" spans="1:13" s="46" customFormat="1" hidden="1" outlineLevel="1">
      <c r="A63" s="101" t="s">
        <v>2840</v>
      </c>
      <c r="B63" s="140"/>
      <c r="C63" s="145"/>
      <c r="D63" s="114"/>
      <c r="E63" s="114" t="s">
        <v>3493</v>
      </c>
      <c r="F63" s="584" t="s">
        <v>2841</v>
      </c>
      <c r="G63" s="585"/>
      <c r="H63" s="117">
        <f>SUMIF('pdc2019'!$J$8:$J$1182,'CE sintesi'!$A63,'pdc2019'!$Q$8:$Q$1190)</f>
        <v>8186616</v>
      </c>
      <c r="I63" s="117">
        <f>SUMIF('pdc2019'!$J$8:$J$1182,'CE sintesi'!$A63,'pdc2019'!$P$8:$P$1190)</f>
        <v>7956616</v>
      </c>
      <c r="J63" s="118">
        <f t="shared" si="2"/>
        <v>230000</v>
      </c>
      <c r="K63" s="119">
        <f t="shared" si="3"/>
        <v>2.8906761366892658E-2</v>
      </c>
      <c r="L63" s="101"/>
      <c r="M63" s="120">
        <f>SUMIF('pdc2019'!$J$8:$J$1182,'CE sintesi'!$A63,'pdc2019'!$N$8:$N$1190)</f>
        <v>5907584.2599999998</v>
      </c>
    </row>
    <row r="64" spans="1:13" s="46" customFormat="1" collapsed="1">
      <c r="A64" s="101" t="s">
        <v>2842</v>
      </c>
      <c r="B64" s="140"/>
      <c r="C64" s="108" t="s">
        <v>2824</v>
      </c>
      <c r="D64" s="579" t="s">
        <v>2843</v>
      </c>
      <c r="E64" s="579"/>
      <c r="F64" s="579"/>
      <c r="G64" s="580"/>
      <c r="H64" s="109">
        <f>SUMIF('pdc2019'!$J$8:$J$1182,'CE sintesi'!$A64,'pdc2019'!$Q$8:$Q$1190)</f>
        <v>50873156</v>
      </c>
      <c r="I64" s="109">
        <f>SUMIF('pdc2019'!$J$8:$J$1182,'CE sintesi'!$A64,'pdc2019'!$P$8:$P$1190)</f>
        <v>43421891.333333336</v>
      </c>
      <c r="J64" s="110">
        <f t="shared" si="2"/>
        <v>7451264.6666666642</v>
      </c>
      <c r="K64" s="111">
        <f t="shared" si="3"/>
        <v>0.17160156865269044</v>
      </c>
      <c r="L64" s="101"/>
      <c r="M64" s="112">
        <f>SUMIF('pdc2019'!$J$8:$J$1182,'CE sintesi'!$A64,'pdc2019'!$N$8:$N$1190)</f>
        <v>43388744.839999996</v>
      </c>
    </row>
    <row r="65" spans="1:13" s="70" customFormat="1">
      <c r="A65" s="101" t="s">
        <v>2691</v>
      </c>
      <c r="B65" s="140"/>
      <c r="C65" s="108" t="s">
        <v>3488</v>
      </c>
      <c r="D65" s="579" t="s">
        <v>1460</v>
      </c>
      <c r="E65" s="579"/>
      <c r="F65" s="579"/>
      <c r="G65" s="580"/>
      <c r="H65" s="109">
        <f>SUMIF('pdc2019'!$J$8:$J$1182,'CE sintesi'!$A65,'pdc2019'!$Q$8:$Q$1190)</f>
        <v>30920140</v>
      </c>
      <c r="I65" s="109">
        <f>SUMIF('pdc2019'!$J$8:$J$1182,'CE sintesi'!$A65,'pdc2019'!$P$8:$P$1190)</f>
        <v>25023440.013333332</v>
      </c>
      <c r="J65" s="110">
        <f t="shared" si="2"/>
        <v>5896699.9866666682</v>
      </c>
      <c r="K65" s="111">
        <f t="shared" si="3"/>
        <v>0.23564705666066327</v>
      </c>
      <c r="L65" s="106"/>
      <c r="M65" s="112">
        <f>SUMIF('pdc2019'!$J$8:$J$1182,'CE sintesi'!$A65,'pdc2019'!$N$8:$N$1190)</f>
        <v>21455645.869999997</v>
      </c>
    </row>
    <row r="66" spans="1:13" s="70" customFormat="1">
      <c r="A66" s="101"/>
      <c r="B66" s="140"/>
      <c r="C66" s="108" t="s">
        <v>3491</v>
      </c>
      <c r="D66" s="579" t="s">
        <v>1462</v>
      </c>
      <c r="E66" s="579"/>
      <c r="F66" s="579"/>
      <c r="G66" s="580"/>
      <c r="H66" s="109">
        <f>SUM(H67:H71)</f>
        <v>893737440</v>
      </c>
      <c r="I66" s="109">
        <f>SUM(I67:I71)</f>
        <v>878634037</v>
      </c>
      <c r="J66" s="110">
        <f t="shared" si="2"/>
        <v>15103403</v>
      </c>
      <c r="K66" s="111">
        <f t="shared" si="3"/>
        <v>1.7189640241537785E-2</v>
      </c>
      <c r="L66" s="106"/>
      <c r="M66" s="112">
        <f>SUM(M67:M71)</f>
        <v>798394134.26999998</v>
      </c>
    </row>
    <row r="67" spans="1:13" s="46" customFormat="1" hidden="1" outlineLevel="1">
      <c r="A67" s="101" t="s">
        <v>996</v>
      </c>
      <c r="B67" s="140"/>
      <c r="C67" s="114"/>
      <c r="D67" s="146"/>
      <c r="E67" s="114" t="s">
        <v>2811</v>
      </c>
      <c r="F67" s="584" t="s">
        <v>2844</v>
      </c>
      <c r="G67" s="585"/>
      <c r="H67" s="117">
        <f>SUMIF('pdc2019'!$J$8:$J$1182,'CE sintesi'!$A67,'pdc2019'!$Q$8:$Q$1190)</f>
        <v>304862135</v>
      </c>
      <c r="I67" s="117">
        <f>SUMIF('pdc2019'!$J$8:$J$1182,'CE sintesi'!$A67,'pdc2019'!$P$8:$P$1190)</f>
        <v>300445769</v>
      </c>
      <c r="J67" s="118">
        <f t="shared" si="2"/>
        <v>4416366</v>
      </c>
      <c r="K67" s="119">
        <f t="shared" si="3"/>
        <v>1.4699378242866852E-2</v>
      </c>
      <c r="L67" s="101"/>
      <c r="M67" s="120">
        <f>SUMIF('pdc2019'!$J$8:$J$1182,'CE sintesi'!$A67,'pdc2019'!$N$8:$N$1190)</f>
        <v>278801040.18000001</v>
      </c>
    </row>
    <row r="68" spans="1:13" s="46" customFormat="1" hidden="1" outlineLevel="1">
      <c r="A68" s="101" t="s">
        <v>1019</v>
      </c>
      <c r="B68" s="140"/>
      <c r="C68" s="114"/>
      <c r="D68" s="146"/>
      <c r="E68" s="114" t="s">
        <v>2813</v>
      </c>
      <c r="F68" s="584" t="s">
        <v>2845</v>
      </c>
      <c r="G68" s="585"/>
      <c r="H68" s="117">
        <f>SUMIF('pdc2019'!$J$8:$J$1182,'CE sintesi'!$A68,'pdc2019'!$Q$8:$Q$1190)</f>
        <v>47873822</v>
      </c>
      <c r="I68" s="117">
        <f>SUMIF('pdc2019'!$J$8:$J$1182,'CE sintesi'!$A68,'pdc2019'!$P$8:$P$1190)</f>
        <v>47099900</v>
      </c>
      <c r="J68" s="118">
        <f t="shared" si="2"/>
        <v>773922</v>
      </c>
      <c r="K68" s="119">
        <f t="shared" si="3"/>
        <v>1.6431499854564446E-2</v>
      </c>
      <c r="L68" s="101"/>
      <c r="M68" s="120">
        <f>SUMIF('pdc2019'!$J$8:$J$1182,'CE sintesi'!$A68,'pdc2019'!$N$8:$N$1190)</f>
        <v>44961781.870000005</v>
      </c>
    </row>
    <row r="69" spans="1:13" s="46" customFormat="1" hidden="1" outlineLevel="1">
      <c r="A69" s="101" t="s">
        <v>1051</v>
      </c>
      <c r="B69" s="140"/>
      <c r="C69" s="114"/>
      <c r="D69" s="146"/>
      <c r="E69" s="114" t="s">
        <v>3493</v>
      </c>
      <c r="F69" s="584" t="s">
        <v>2846</v>
      </c>
      <c r="G69" s="585"/>
      <c r="H69" s="117">
        <f>SUMIF('pdc2019'!$J$8:$J$1182,'CE sintesi'!$A69,'pdc2019'!$Q$8:$Q$1190)</f>
        <v>347024782</v>
      </c>
      <c r="I69" s="117">
        <f>SUMIF('pdc2019'!$J$8:$J$1182,'CE sintesi'!$A69,'pdc2019'!$P$8:$P$1190)</f>
        <v>340640461</v>
      </c>
      <c r="J69" s="118">
        <f t="shared" si="2"/>
        <v>6384321</v>
      </c>
      <c r="K69" s="119">
        <f t="shared" si="3"/>
        <v>1.8742110027851332E-2</v>
      </c>
      <c r="L69" s="101"/>
      <c r="M69" s="120">
        <f>SUMIF('pdc2019'!$J$8:$J$1182,'CE sintesi'!$A69,'pdc2019'!$N$8:$N$1190)</f>
        <v>305193240.99000001</v>
      </c>
    </row>
    <row r="70" spans="1:13" s="46" customFormat="1" hidden="1" outlineLevel="1">
      <c r="A70" s="101" t="s">
        <v>200</v>
      </c>
      <c r="B70" s="140"/>
      <c r="C70" s="114"/>
      <c r="D70" s="146"/>
      <c r="E70" s="114" t="s">
        <v>3501</v>
      </c>
      <c r="F70" s="584" t="s">
        <v>2847</v>
      </c>
      <c r="G70" s="585"/>
      <c r="H70" s="117">
        <f>SUMIF('pdc2019'!$J$8:$J$1182,'CE sintesi'!$A70,'pdc2019'!$Q$8:$Q$1190)</f>
        <v>11769580</v>
      </c>
      <c r="I70" s="117">
        <f>SUMIF('pdc2019'!$J$8:$J$1182,'CE sintesi'!$A70,'pdc2019'!$P$8:$P$1190)</f>
        <v>11769580</v>
      </c>
      <c r="J70" s="118">
        <f t="shared" si="2"/>
        <v>0</v>
      </c>
      <c r="K70" s="119">
        <f t="shared" si="3"/>
        <v>0</v>
      </c>
      <c r="L70" s="101"/>
      <c r="M70" s="120">
        <f>SUMIF('pdc2019'!$J$8:$J$1182,'CE sintesi'!$A70,'pdc2019'!$N$8:$N$1190)</f>
        <v>10627265.360000001</v>
      </c>
    </row>
    <row r="71" spans="1:13" s="46" customFormat="1" hidden="1" outlineLevel="1">
      <c r="A71" s="101" t="s">
        <v>2848</v>
      </c>
      <c r="B71" s="140"/>
      <c r="C71" s="114"/>
      <c r="D71" s="146"/>
      <c r="E71" s="114" t="s">
        <v>3534</v>
      </c>
      <c r="F71" s="584" t="s">
        <v>2849</v>
      </c>
      <c r="G71" s="585"/>
      <c r="H71" s="117">
        <f>SUMIF('pdc2019'!$J$8:$J$1182,'CE sintesi'!$A71,'pdc2019'!$Q$8:$Q$1190)</f>
        <v>182207121</v>
      </c>
      <c r="I71" s="117">
        <f>SUMIF('pdc2019'!$J$8:$J$1182,'CE sintesi'!$A71,'pdc2019'!$P$8:$P$1190)</f>
        <v>178678327</v>
      </c>
      <c r="J71" s="118">
        <f t="shared" si="2"/>
        <v>3528794</v>
      </c>
      <c r="K71" s="119">
        <f t="shared" si="3"/>
        <v>1.9749423778744023E-2</v>
      </c>
      <c r="L71" s="101"/>
      <c r="M71" s="120">
        <f>SUMIF('pdc2019'!$J$8:$J$1182,'CE sintesi'!$A71,'pdc2019'!$N$8:$N$1190)</f>
        <v>158810805.86999997</v>
      </c>
    </row>
    <row r="72" spans="1:13" s="46" customFormat="1" collapsed="1">
      <c r="A72" s="101" t="s">
        <v>192</v>
      </c>
      <c r="B72" s="140"/>
      <c r="C72" s="108" t="s">
        <v>3518</v>
      </c>
      <c r="D72" s="579" t="s">
        <v>2850</v>
      </c>
      <c r="E72" s="579"/>
      <c r="F72" s="579"/>
      <c r="G72" s="580"/>
      <c r="H72" s="109">
        <f>SUMIF('pdc2019'!$J$8:$J$1182,'CE sintesi'!$A72,'pdc2019'!$Q$8:$Q$1190)</f>
        <v>4941874</v>
      </c>
      <c r="I72" s="109">
        <f>SUMIF('pdc2019'!$J$8:$J$1182,'CE sintesi'!$A72,'pdc2019'!$P$8:$P$1190)</f>
        <v>4556349.5600000005</v>
      </c>
      <c r="J72" s="110">
        <f t="shared" si="2"/>
        <v>385524.43999999948</v>
      </c>
      <c r="K72" s="111">
        <f t="shared" si="3"/>
        <v>8.4612568663410326E-2</v>
      </c>
      <c r="L72" s="101"/>
      <c r="M72" s="120">
        <f>SUMIF('pdc2019'!$J$8:$J$1182,'CE sintesi'!$A72,'pdc2019'!$N$8:$N$1190)</f>
        <v>4488753.8099999996</v>
      </c>
    </row>
    <row r="73" spans="1:13" s="70" customFormat="1">
      <c r="A73" s="101"/>
      <c r="B73" s="140"/>
      <c r="C73" s="108" t="s">
        <v>3521</v>
      </c>
      <c r="D73" s="579" t="s">
        <v>964</v>
      </c>
      <c r="E73" s="579"/>
      <c r="F73" s="579"/>
      <c r="G73" s="580"/>
      <c r="H73" s="109">
        <f>SUM(H74:H76)</f>
        <v>36132000</v>
      </c>
      <c r="I73" s="109">
        <f>SUM(I74:I76)</f>
        <v>34531498.706666663</v>
      </c>
      <c r="J73" s="110">
        <f t="shared" si="2"/>
        <v>1600501.2933333367</v>
      </c>
      <c r="K73" s="111">
        <f t="shared" si="3"/>
        <v>4.6349024898370353E-2</v>
      </c>
      <c r="L73" s="106"/>
      <c r="M73" s="112">
        <f>SUM(M74:M76)</f>
        <v>34131079.719999999</v>
      </c>
    </row>
    <row r="74" spans="1:13" s="46" customFormat="1" hidden="1" outlineLevel="1">
      <c r="A74" s="101" t="s">
        <v>2851</v>
      </c>
      <c r="B74" s="140"/>
      <c r="C74" s="114"/>
      <c r="D74" s="146"/>
      <c r="E74" s="114" t="s">
        <v>2811</v>
      </c>
      <c r="F74" s="584" t="s">
        <v>2852</v>
      </c>
      <c r="G74" s="585"/>
      <c r="H74" s="117">
        <f>SUMIF('pdc2019'!$J$8:$J$1182,'CE sintesi'!$A74,'pdc2019'!$Q$8:$Q$1190)</f>
        <v>15234000</v>
      </c>
      <c r="I74" s="117">
        <f>SUMIF('pdc2019'!$J$8:$J$1182,'CE sintesi'!$A74,'pdc2019'!$P$8:$P$1190)</f>
        <v>14634280</v>
      </c>
      <c r="J74" s="118">
        <f t="shared" si="2"/>
        <v>599720</v>
      </c>
      <c r="K74" s="119">
        <f t="shared" si="3"/>
        <v>4.0980492378169614E-2</v>
      </c>
      <c r="L74" s="101"/>
      <c r="M74" s="120">
        <f>SUMIF('pdc2019'!$J$8:$J$1182,'CE sintesi'!$A74,'pdc2019'!$N$8:$N$1190)</f>
        <v>14633861.030000001</v>
      </c>
    </row>
    <row r="75" spans="1:13" s="70" customFormat="1" hidden="1" outlineLevel="1">
      <c r="A75" s="101" t="s">
        <v>2853</v>
      </c>
      <c r="B75" s="132"/>
      <c r="C75" s="108"/>
      <c r="D75" s="148"/>
      <c r="E75" s="114" t="s">
        <v>2813</v>
      </c>
      <c r="F75" s="584" t="s">
        <v>2854</v>
      </c>
      <c r="G75" s="585"/>
      <c r="H75" s="109">
        <f>SUMIF('pdc2019'!$J$8:$J$1182,'CE sintesi'!$A75,'pdc2019'!$Q$8:$Q$1190)</f>
        <v>0</v>
      </c>
      <c r="I75" s="109">
        <f>SUMIF('pdc2019'!$J$8:$J$1182,'CE sintesi'!$A75,'pdc2019'!$P$8:$P$1190)</f>
        <v>0</v>
      </c>
      <c r="J75" s="110">
        <f t="shared" si="2"/>
        <v>0</v>
      </c>
      <c r="K75" s="111" t="str">
        <f t="shared" si="3"/>
        <v xml:space="preserve">-    </v>
      </c>
      <c r="L75" s="106"/>
      <c r="M75" s="112">
        <f>SUMIF('pdc2019'!$J$8:$J$1182,'CE sintesi'!$A75,'pdc2019'!$N$8:$N$1190)</f>
        <v>0</v>
      </c>
    </row>
    <row r="76" spans="1:13" s="70" customFormat="1" hidden="1" outlineLevel="1">
      <c r="A76" s="101" t="s">
        <v>2855</v>
      </c>
      <c r="B76" s="132"/>
      <c r="C76" s="108"/>
      <c r="D76" s="148"/>
      <c r="E76" s="114" t="s">
        <v>3493</v>
      </c>
      <c r="F76" s="584" t="s">
        <v>1024</v>
      </c>
      <c r="G76" s="585"/>
      <c r="H76" s="117">
        <f>SUMIF('pdc2019'!$J$8:$J$1182,'CE sintesi'!$A76,'pdc2019'!$Q$8:$Q$1190)</f>
        <v>20898000</v>
      </c>
      <c r="I76" s="117">
        <f>SUMIF('pdc2019'!$J$8:$J$1182,'CE sintesi'!$A76,'pdc2019'!$P$8:$P$1190)</f>
        <v>19897218.706666667</v>
      </c>
      <c r="J76" s="118">
        <f t="shared" si="2"/>
        <v>1000781.293333333</v>
      </c>
      <c r="K76" s="119">
        <f t="shared" si="3"/>
        <v>5.0297547013342922E-2</v>
      </c>
      <c r="L76" s="106"/>
      <c r="M76" s="120">
        <f>SUMIF('pdc2019'!$J$8:$J$1182,'CE sintesi'!$A76,'pdc2019'!$N$8:$N$1190)</f>
        <v>19497218.690000001</v>
      </c>
    </row>
    <row r="77" spans="1:13" s="70" customFormat="1" collapsed="1">
      <c r="A77" s="101" t="s">
        <v>1061</v>
      </c>
      <c r="B77" s="132"/>
      <c r="C77" s="108" t="s">
        <v>3524</v>
      </c>
      <c r="D77" s="579" t="s">
        <v>2856</v>
      </c>
      <c r="E77" s="579"/>
      <c r="F77" s="579"/>
      <c r="G77" s="580"/>
      <c r="H77" s="109">
        <f>SUMIF('pdc2019'!$J$8:$J$1182,'CE sintesi'!$A77,'pdc2019'!$Q$8:$Q$1190)</f>
        <v>1590000</v>
      </c>
      <c r="I77" s="109">
        <f>SUMIF('pdc2019'!$J$8:$J$1182,'CE sintesi'!$A77,'pdc2019'!$P$8:$P$1190)</f>
        <v>1450000</v>
      </c>
      <c r="J77" s="110">
        <f t="shared" si="2"/>
        <v>140000</v>
      </c>
      <c r="K77" s="111">
        <f t="shared" si="3"/>
        <v>9.6551724137931033E-2</v>
      </c>
      <c r="L77" s="106"/>
      <c r="M77" s="112">
        <f>SUMIF('pdc2019'!$J$8:$J$1182,'CE sintesi'!$A77,'pdc2019'!$N$8:$N$1190)</f>
        <v>1863074.65</v>
      </c>
    </row>
    <row r="78" spans="1:13" s="70" customFormat="1">
      <c r="A78" s="101"/>
      <c r="B78" s="132"/>
      <c r="C78" s="108" t="s">
        <v>2857</v>
      </c>
      <c r="D78" s="579" t="s">
        <v>1464</v>
      </c>
      <c r="E78" s="579"/>
      <c r="F78" s="579"/>
      <c r="G78" s="580"/>
      <c r="H78" s="109">
        <f>SUM(H79:H80)</f>
        <v>733000</v>
      </c>
      <c r="I78" s="109">
        <f>SUM(I79:I80)</f>
        <v>5385276.6533333333</v>
      </c>
      <c r="J78" s="110">
        <f t="shared" si="2"/>
        <v>-4652276.6533333333</v>
      </c>
      <c r="K78" s="111">
        <f t="shared" si="3"/>
        <v>-0.86388814406660175</v>
      </c>
      <c r="L78" s="106"/>
      <c r="M78" s="112">
        <f>SUM(M79:M80)</f>
        <v>-2048149.6099999996</v>
      </c>
    </row>
    <row r="79" spans="1:13" s="46" customFormat="1" hidden="1" outlineLevel="1">
      <c r="A79" s="101" t="s">
        <v>2858</v>
      </c>
      <c r="B79" s="149"/>
      <c r="C79" s="142"/>
      <c r="D79" s="146"/>
      <c r="E79" s="114" t="s">
        <v>2811</v>
      </c>
      <c r="F79" s="584" t="s">
        <v>2859</v>
      </c>
      <c r="G79" s="585"/>
      <c r="H79" s="117">
        <f>SUMIF('pdc2019'!$J$8:$J$1182,'CE sintesi'!$A79,'pdc2019'!$Q$8:$Q$1190)</f>
        <v>733000</v>
      </c>
      <c r="I79" s="117">
        <f>SUMIF('pdc2019'!$J$8:$J$1182,'CE sintesi'!$A79,'pdc2019'!$P$8:$P$1190)</f>
        <v>4557694.6933333334</v>
      </c>
      <c r="J79" s="118">
        <f t="shared" si="2"/>
        <v>-3824694.6933333334</v>
      </c>
      <c r="K79" s="119">
        <f t="shared" si="3"/>
        <v>-0.83917307996251278</v>
      </c>
      <c r="L79" s="101"/>
      <c r="M79" s="120">
        <f>SUMIF('pdc2019'!$J$8:$J$1182,'CE sintesi'!$A79,'pdc2019'!$N$8:$N$1190)</f>
        <v>-2470310.3499999996</v>
      </c>
    </row>
    <row r="80" spans="1:13" s="46" customFormat="1" hidden="1" outlineLevel="1">
      <c r="A80" s="101" t="s">
        <v>2860</v>
      </c>
      <c r="B80" s="149"/>
      <c r="C80" s="142"/>
      <c r="D80" s="146"/>
      <c r="E80" s="114" t="s">
        <v>2813</v>
      </c>
      <c r="F80" s="584" t="s">
        <v>2861</v>
      </c>
      <c r="G80" s="585"/>
      <c r="H80" s="117">
        <f>SUMIF('pdc2019'!$J$8:$J$1182,'CE sintesi'!$A80,'pdc2019'!$Q$8:$Q$1190)</f>
        <v>0</v>
      </c>
      <c r="I80" s="117">
        <f>SUMIF('pdc2019'!$J$8:$J$1182,'CE sintesi'!$A80,'pdc2019'!$P$8:$P$1190)</f>
        <v>827581.96000000008</v>
      </c>
      <c r="J80" s="118">
        <f t="shared" si="2"/>
        <v>-827581.96000000008</v>
      </c>
      <c r="K80" s="119">
        <f t="shared" si="3"/>
        <v>-1</v>
      </c>
      <c r="L80" s="101"/>
      <c r="M80" s="120">
        <f>SUMIF('pdc2019'!$J$8:$J$1182,'CE sintesi'!$A80,'pdc2019'!$N$8:$N$1190)</f>
        <v>422160.74</v>
      </c>
    </row>
    <row r="81" spans="1:13" s="70" customFormat="1" collapsed="1">
      <c r="A81" s="101"/>
      <c r="B81" s="149"/>
      <c r="C81" s="108" t="s">
        <v>2862</v>
      </c>
      <c r="D81" s="579" t="s">
        <v>2863</v>
      </c>
      <c r="E81" s="579"/>
      <c r="F81" s="579"/>
      <c r="G81" s="580"/>
      <c r="H81" s="109">
        <f>SUM(H82:H85)</f>
        <v>32358751.089999996</v>
      </c>
      <c r="I81" s="109">
        <f>SUM(I82:I85)</f>
        <v>20684492.536666665</v>
      </c>
      <c r="J81" s="110">
        <f t="shared" si="2"/>
        <v>11674258.553333331</v>
      </c>
      <c r="K81" s="111">
        <f t="shared" si="3"/>
        <v>0.56439666250640608</v>
      </c>
      <c r="L81" s="106"/>
      <c r="M81" s="112">
        <f>SUM(M82:M85)</f>
        <v>28184739.400000006</v>
      </c>
    </row>
    <row r="82" spans="1:13" s="46" customFormat="1" hidden="1" outlineLevel="1">
      <c r="A82" s="101" t="s">
        <v>2864</v>
      </c>
      <c r="B82" s="149"/>
      <c r="C82" s="142"/>
      <c r="D82" s="146"/>
      <c r="E82" s="114" t="s">
        <v>2811</v>
      </c>
      <c r="F82" s="584" t="s">
        <v>1466</v>
      </c>
      <c r="G82" s="585"/>
      <c r="H82" s="117">
        <f>SUMIF('pdc2019'!$J$8:$J$1182,'CE sintesi'!$A82,'pdc2019'!$Q$8:$Q$1190)</f>
        <v>3710000</v>
      </c>
      <c r="I82" s="117">
        <f>SUMIF('pdc2019'!$J$8:$J$1182,'CE sintesi'!$A82,'pdc2019'!$P$8:$P$1190)</f>
        <v>850000</v>
      </c>
      <c r="J82" s="118">
        <f t="shared" si="2"/>
        <v>2860000</v>
      </c>
      <c r="K82" s="119">
        <f t="shared" si="3"/>
        <v>3.3647058823529412</v>
      </c>
      <c r="L82" s="101"/>
      <c r="M82" s="120">
        <f>SUMIF('pdc2019'!$J$8:$J$1182,'CE sintesi'!$A82,'pdc2019'!$N$8:$N$1190)</f>
        <v>3712919.29</v>
      </c>
    </row>
    <row r="83" spans="1:13" s="46" customFormat="1" hidden="1" outlineLevel="1">
      <c r="A83" s="101" t="s">
        <v>2865</v>
      </c>
      <c r="B83" s="149"/>
      <c r="C83" s="142"/>
      <c r="D83" s="146"/>
      <c r="E83" s="114" t="s">
        <v>2813</v>
      </c>
      <c r="F83" s="584" t="s">
        <v>2866</v>
      </c>
      <c r="G83" s="585"/>
      <c r="H83" s="117">
        <f>SUMIF('pdc2019'!$J$8:$J$1182,'CE sintesi'!$A83,'pdc2019'!$Q$8:$Q$1190)</f>
        <v>60000</v>
      </c>
      <c r="I83" s="117">
        <f>SUMIF('pdc2019'!$J$8:$J$1182,'CE sintesi'!$A83,'pdc2019'!$P$8:$P$1190)</f>
        <v>60000</v>
      </c>
      <c r="J83" s="118">
        <f t="shared" si="2"/>
        <v>0</v>
      </c>
      <c r="K83" s="119">
        <f t="shared" si="3"/>
        <v>0</v>
      </c>
      <c r="L83" s="101"/>
      <c r="M83" s="120">
        <f>SUMIF('pdc2019'!$J$8:$J$1182,'CE sintesi'!$A83,'pdc2019'!$N$8:$N$1190)</f>
        <v>60000</v>
      </c>
    </row>
    <row r="84" spans="1:13" s="46" customFormat="1" hidden="1" outlineLevel="1">
      <c r="A84" s="101" t="s">
        <v>2867</v>
      </c>
      <c r="B84" s="149"/>
      <c r="C84" s="142"/>
      <c r="D84" s="146"/>
      <c r="E84" s="114" t="s">
        <v>3493</v>
      </c>
      <c r="F84" s="584" t="s">
        <v>2868</v>
      </c>
      <c r="G84" s="585"/>
      <c r="H84" s="117">
        <f>SUMIF('pdc2019'!$J$8:$J$1182,'CE sintesi'!$A84,'pdc2019'!$Q$8:$Q$1190)</f>
        <v>7796433.2200000007</v>
      </c>
      <c r="I84" s="117">
        <f>SUMIF('pdc2019'!$J$8:$J$1182,'CE sintesi'!$A84,'pdc2019'!$P$8:$P$1190)</f>
        <v>14833131.309999999</v>
      </c>
      <c r="J84" s="118">
        <f t="shared" si="2"/>
        <v>-7036698.089999998</v>
      </c>
      <c r="K84" s="119">
        <f t="shared" si="3"/>
        <v>-0.47439060188566473</v>
      </c>
      <c r="L84" s="101"/>
      <c r="M84" s="120">
        <f>SUMIF('pdc2019'!$J$8:$J$1182,'CE sintesi'!$A84,'pdc2019'!$N$8:$N$1190)</f>
        <v>1322376.99</v>
      </c>
    </row>
    <row r="85" spans="1:13" s="46" customFormat="1" hidden="1" outlineLevel="1">
      <c r="A85" s="101" t="s">
        <v>2869</v>
      </c>
      <c r="B85" s="149"/>
      <c r="C85" s="142"/>
      <c r="D85" s="146"/>
      <c r="E85" s="114" t="s">
        <v>3501</v>
      </c>
      <c r="F85" s="584" t="s">
        <v>2701</v>
      </c>
      <c r="G85" s="585"/>
      <c r="H85" s="117">
        <f>SUMIF('pdc2019'!$J$8:$J$1182,'CE sintesi'!$A85,'pdc2019'!$Q$8:$Q$1190)</f>
        <v>20792317.869999997</v>
      </c>
      <c r="I85" s="117">
        <f>SUMIF('pdc2019'!$J$8:$J$1182,'CE sintesi'!$A85,'pdc2019'!$P$8:$P$1190)</f>
        <v>4941361.2266666666</v>
      </c>
      <c r="J85" s="118">
        <f t="shared" si="2"/>
        <v>15850956.643333331</v>
      </c>
      <c r="K85" s="119">
        <f t="shared" si="3"/>
        <v>3.2078117579811174</v>
      </c>
      <c r="L85" s="101"/>
      <c r="M85" s="120">
        <f>SUMIF('pdc2019'!$J$8:$J$1182,'CE sintesi'!$A85,'pdc2019'!$N$8:$N$1190)</f>
        <v>23089443.120000005</v>
      </c>
    </row>
    <row r="86" spans="1:13" s="70" customFormat="1" collapsed="1">
      <c r="A86" s="101"/>
      <c r="B86" s="133"/>
      <c r="C86" s="134" t="s">
        <v>2870</v>
      </c>
      <c r="D86" s="134"/>
      <c r="E86" s="134"/>
      <c r="F86" s="134"/>
      <c r="G86" s="135"/>
      <c r="H86" s="136">
        <f>H39+H42+H60+H64+H65+H66+H72+H73+H77+H78+H81</f>
        <v>1942278282.8</v>
      </c>
      <c r="I86" s="136">
        <f>I39+I42+I60+I64+I65+I66+I72+I73+I77+I78+I81</f>
        <v>1836656883.0733335</v>
      </c>
      <c r="J86" s="137">
        <f t="shared" si="2"/>
        <v>105621399.72666645</v>
      </c>
      <c r="K86" s="138">
        <f t="shared" si="3"/>
        <v>5.750742052044417E-2</v>
      </c>
      <c r="L86" s="106"/>
      <c r="M86" s="139">
        <f>M39+M42+M60+M64+M65+M66+M72+M73+M77+M78+M81</f>
        <v>1717104868.8600001</v>
      </c>
    </row>
    <row r="87" spans="1:13" s="46" customFormat="1" ht="15.75" thickBot="1">
      <c r="A87" s="101"/>
      <c r="B87" s="149"/>
      <c r="C87" s="114"/>
      <c r="D87" s="146"/>
      <c r="E87" s="143"/>
      <c r="F87" s="146"/>
      <c r="G87" s="147"/>
      <c r="H87" s="117"/>
      <c r="I87" s="117"/>
      <c r="J87" s="118"/>
      <c r="K87" s="119"/>
      <c r="L87" s="101"/>
      <c r="M87" s="120"/>
    </row>
    <row r="88" spans="1:13" s="70" customFormat="1" ht="16.5" thickTop="1" thickBot="1">
      <c r="A88" s="101"/>
      <c r="B88" s="581" t="s">
        <v>2871</v>
      </c>
      <c r="C88" s="582"/>
      <c r="D88" s="582"/>
      <c r="E88" s="582"/>
      <c r="F88" s="582"/>
      <c r="G88" s="583"/>
      <c r="H88" s="153">
        <f>H36-H86</f>
        <v>59172750.879999876</v>
      </c>
      <c r="I88" s="153">
        <f>I36-I86</f>
        <v>75575545.366666555</v>
      </c>
      <c r="J88" s="154">
        <f>H88-I88</f>
        <v>-16402794.486666679</v>
      </c>
      <c r="K88" s="155">
        <f>IF(I88=0,"-    ",J88/I88)</f>
        <v>-0.2170383873128002</v>
      </c>
      <c r="L88" s="106"/>
      <c r="M88" s="156">
        <f>M36-M86</f>
        <v>88573731.289999962</v>
      </c>
    </row>
    <row r="89" spans="1:13" s="70" customFormat="1" ht="15.75" thickTop="1">
      <c r="A89" s="101"/>
      <c r="B89" s="157"/>
      <c r="C89" s="158"/>
      <c r="D89" s="158"/>
      <c r="E89" s="159"/>
      <c r="F89" s="160"/>
      <c r="G89" s="161"/>
      <c r="H89" s="162"/>
      <c r="I89" s="162"/>
      <c r="J89" s="163"/>
      <c r="K89" s="164"/>
      <c r="L89" s="106"/>
      <c r="M89" s="165"/>
    </row>
    <row r="90" spans="1:13" s="70" customFormat="1">
      <c r="A90" s="101"/>
      <c r="B90" s="107" t="s">
        <v>2240</v>
      </c>
      <c r="C90" s="586" t="s">
        <v>1469</v>
      </c>
      <c r="D90" s="586"/>
      <c r="E90" s="586"/>
      <c r="F90" s="586"/>
      <c r="G90" s="587"/>
      <c r="H90" s="109"/>
      <c r="I90" s="109"/>
      <c r="J90" s="110"/>
      <c r="K90" s="111"/>
      <c r="L90" s="106"/>
      <c r="M90" s="112"/>
    </row>
    <row r="91" spans="1:13" s="70" customFormat="1">
      <c r="A91" s="101" t="s">
        <v>2872</v>
      </c>
      <c r="B91" s="132"/>
      <c r="C91" s="108" t="s">
        <v>2809</v>
      </c>
      <c r="D91" s="579" t="s">
        <v>2873</v>
      </c>
      <c r="E91" s="579"/>
      <c r="F91" s="579"/>
      <c r="G91" s="580"/>
      <c r="H91" s="109">
        <f>SUMIF('pdc2019'!$J$8:$J$1182,'CE sintesi'!$A91,'pdc2019'!$Q$8:$Q$1190)</f>
        <v>28000</v>
      </c>
      <c r="I91" s="109">
        <f>SUMIF('pdc2019'!$J$8:$J$1182,'CE sintesi'!$A91,'pdc2019'!$P$8:$P$1190)</f>
        <v>51549.173333333332</v>
      </c>
      <c r="J91" s="110">
        <f>H91-I91</f>
        <v>-23549.173333333332</v>
      </c>
      <c r="K91" s="111">
        <f>IF(I91=0,"-    ",J91/I91)</f>
        <v>-0.45682931093883689</v>
      </c>
      <c r="L91" s="106"/>
      <c r="M91" s="112">
        <f>SUMIF('pdc2019'!$J$8:$J$1182,'CE sintesi'!$A91,'pdc2019'!$N$8:$N$1190)</f>
        <v>92942.819999999992</v>
      </c>
    </row>
    <row r="92" spans="1:13" s="70" customFormat="1">
      <c r="A92" s="101" t="s">
        <v>2874</v>
      </c>
      <c r="B92" s="132"/>
      <c r="C92" s="108" t="s">
        <v>2818</v>
      </c>
      <c r="D92" s="579" t="s">
        <v>2875</v>
      </c>
      <c r="E92" s="579"/>
      <c r="F92" s="579"/>
      <c r="G92" s="580"/>
      <c r="H92" s="109">
        <f>SUMIF('pdc2019'!$J$8:$J$1182,'CE sintesi'!$A92,'pdc2019'!$Q$8:$Q$1190)</f>
        <v>48137</v>
      </c>
      <c r="I92" s="109">
        <f>SUMIF('pdc2019'!$J$8:$J$1182,'CE sintesi'!$A92,'pdc2019'!$P$8:$P$1190)</f>
        <v>6479.6399999999994</v>
      </c>
      <c r="J92" s="110">
        <f>H92-I92</f>
        <v>41657.360000000001</v>
      </c>
      <c r="K92" s="111">
        <f>IF(I92=0,"-    ",J92/I92)</f>
        <v>6.4289621028328741</v>
      </c>
      <c r="L92" s="106"/>
      <c r="M92" s="112">
        <f>SUMIF('pdc2019'!$J$8:$J$1182,'CE sintesi'!$A92,'pdc2019'!$N$8:$N$1190)</f>
        <v>36116.869999999995</v>
      </c>
    </row>
    <row r="93" spans="1:13" s="70" customFormat="1">
      <c r="A93" s="101"/>
      <c r="B93" s="133"/>
      <c r="C93" s="134" t="s">
        <v>2876</v>
      </c>
      <c r="D93" s="134"/>
      <c r="E93" s="134"/>
      <c r="F93" s="134"/>
      <c r="G93" s="135"/>
      <c r="H93" s="136">
        <f>+H91-H92</f>
        <v>-20137</v>
      </c>
      <c r="I93" s="136">
        <f>+I91-I92</f>
        <v>45069.533333333333</v>
      </c>
      <c r="J93" s="137">
        <f>H93-I93</f>
        <v>-65206.533333333333</v>
      </c>
      <c r="K93" s="138">
        <f>IF(I93=0,"-    ",J93/I93)</f>
        <v>-1.4467985024621215</v>
      </c>
      <c r="L93" s="106"/>
      <c r="M93" s="139">
        <f>+M91-M92</f>
        <v>56825.95</v>
      </c>
    </row>
    <row r="94" spans="1:13" s="46" customFormat="1">
      <c r="A94" s="101"/>
      <c r="B94" s="140"/>
      <c r="C94" s="114"/>
      <c r="D94" s="146"/>
      <c r="E94" s="141"/>
      <c r="F94" s="146"/>
      <c r="G94" s="147"/>
      <c r="H94" s="117"/>
      <c r="I94" s="117"/>
      <c r="J94" s="118"/>
      <c r="K94" s="119"/>
      <c r="L94" s="101"/>
      <c r="M94" s="120"/>
    </row>
    <row r="95" spans="1:13" s="70" customFormat="1">
      <c r="A95" s="101"/>
      <c r="B95" s="107" t="s">
        <v>2341</v>
      </c>
      <c r="C95" s="586" t="s">
        <v>1471</v>
      </c>
      <c r="D95" s="586"/>
      <c r="E95" s="586"/>
      <c r="F95" s="586"/>
      <c r="G95" s="587"/>
      <c r="H95" s="109"/>
      <c r="I95" s="109"/>
      <c r="J95" s="110"/>
      <c r="K95" s="111"/>
      <c r="L95" s="106"/>
      <c r="M95" s="112"/>
    </row>
    <row r="96" spans="1:13" s="70" customFormat="1">
      <c r="A96" s="101" t="s">
        <v>760</v>
      </c>
      <c r="B96" s="132"/>
      <c r="C96" s="108" t="s">
        <v>2809</v>
      </c>
      <c r="D96" s="579" t="s">
        <v>759</v>
      </c>
      <c r="E96" s="579"/>
      <c r="F96" s="579"/>
      <c r="G96" s="580"/>
      <c r="H96" s="109">
        <f>SUMIF('pdc2019'!$J$8:$J$1182,'CE sintesi'!$A96,'pdc2019'!$Q$8:$Q$1190)</f>
        <v>0</v>
      </c>
      <c r="I96" s="109">
        <f>SUMIF('pdc2019'!$J$8:$J$1182,'CE sintesi'!$A96,'pdc2019'!$P$8:$P$1190)</f>
        <v>0</v>
      </c>
      <c r="J96" s="110">
        <f>H96-I96</f>
        <v>0</v>
      </c>
      <c r="K96" s="111" t="str">
        <f>IF(I96=0,"-    ",J96/I96)</f>
        <v xml:space="preserve">-    </v>
      </c>
      <c r="L96" s="106"/>
      <c r="M96" s="112">
        <f>SUMIF('pdc2019'!$J$8:$J$1182,'CE sintesi'!$A96,'pdc2019'!$N$8:$N$1190)</f>
        <v>0</v>
      </c>
    </row>
    <row r="97" spans="1:13" s="70" customFormat="1">
      <c r="A97" s="101" t="s">
        <v>1784</v>
      </c>
      <c r="B97" s="132"/>
      <c r="C97" s="108" t="s">
        <v>2818</v>
      </c>
      <c r="D97" s="579" t="s">
        <v>1783</v>
      </c>
      <c r="E97" s="579"/>
      <c r="F97" s="579"/>
      <c r="G97" s="580"/>
      <c r="H97" s="109">
        <f>SUMIF('pdc2019'!$J$8:$J$1182,'CE sintesi'!$A97,'pdc2019'!$Q$8:$Q$1190)</f>
        <v>0</v>
      </c>
      <c r="I97" s="109">
        <f>SUMIF('pdc2019'!$J$8:$J$1182,'CE sintesi'!$A97,'pdc2019'!$P$8:$P$1190)</f>
        <v>0</v>
      </c>
      <c r="J97" s="110">
        <f>H97-I97</f>
        <v>0</v>
      </c>
      <c r="K97" s="111" t="str">
        <f>IF(I97=0,"-    ",J97/I97)</f>
        <v xml:space="preserve">-    </v>
      </c>
      <c r="L97" s="106"/>
      <c r="M97" s="112">
        <f>SUMIF('pdc2019'!$J$8:$J$1182,'CE sintesi'!$A97,'pdc2019'!$N$8:$N$1190)</f>
        <v>0</v>
      </c>
    </row>
    <row r="98" spans="1:13" s="70" customFormat="1">
      <c r="A98" s="101"/>
      <c r="B98" s="133"/>
      <c r="C98" s="134" t="s">
        <v>2877</v>
      </c>
      <c r="D98" s="134"/>
      <c r="E98" s="134"/>
      <c r="F98" s="134"/>
      <c r="G98" s="135"/>
      <c r="H98" s="136">
        <f>H96-H97</f>
        <v>0</v>
      </c>
      <c r="I98" s="136">
        <f>I96-I97</f>
        <v>0</v>
      </c>
      <c r="J98" s="137">
        <f>H98-I98</f>
        <v>0</v>
      </c>
      <c r="K98" s="138" t="str">
        <f>IF(I98=0,"-    ",J98/I98)</f>
        <v xml:space="preserve">-    </v>
      </c>
      <c r="L98" s="106"/>
      <c r="M98" s="139">
        <f>M96-M97</f>
        <v>0</v>
      </c>
    </row>
    <row r="99" spans="1:13" s="46" customFormat="1">
      <c r="A99" s="101"/>
      <c r="B99" s="140"/>
      <c r="C99" s="114"/>
      <c r="D99" s="143"/>
      <c r="E99" s="141"/>
      <c r="F99" s="115"/>
      <c r="G99" s="116"/>
      <c r="H99" s="117"/>
      <c r="I99" s="117"/>
      <c r="J99" s="118"/>
      <c r="K99" s="119"/>
      <c r="L99" s="101"/>
      <c r="M99" s="120"/>
    </row>
    <row r="100" spans="1:13" s="70" customFormat="1">
      <c r="A100" s="101"/>
      <c r="B100" s="107" t="s">
        <v>1474</v>
      </c>
      <c r="C100" s="586" t="s">
        <v>1476</v>
      </c>
      <c r="D100" s="586"/>
      <c r="E100" s="586"/>
      <c r="F100" s="586"/>
      <c r="G100" s="587"/>
      <c r="H100" s="109"/>
      <c r="I100" s="109"/>
      <c r="J100" s="110"/>
      <c r="K100" s="111"/>
      <c r="L100" s="106"/>
      <c r="M100" s="112"/>
    </row>
    <row r="101" spans="1:13" s="70" customFormat="1">
      <c r="A101" s="101"/>
      <c r="B101" s="132"/>
      <c r="C101" s="108" t="s">
        <v>2809</v>
      </c>
      <c r="D101" s="579" t="s">
        <v>2878</v>
      </c>
      <c r="E101" s="579"/>
      <c r="F101" s="579"/>
      <c r="G101" s="580"/>
      <c r="H101" s="109">
        <f>SUM(H102:H103)</f>
        <v>20000</v>
      </c>
      <c r="I101" s="109">
        <f>SUM(I102:I103)</f>
        <v>30890088.733333331</v>
      </c>
      <c r="J101" s="110">
        <f t="shared" ref="J101:J107" si="4">H101-I101</f>
        <v>-30870088.733333331</v>
      </c>
      <c r="K101" s="111">
        <f t="shared" ref="K101:K107" si="5">IF(I101=0,"-    ",J101/I101)</f>
        <v>-0.99935254313535138</v>
      </c>
      <c r="L101" s="106"/>
      <c r="M101" s="112">
        <f>SUM(M102:M103)</f>
        <v>35632823.499999993</v>
      </c>
    </row>
    <row r="102" spans="1:13" s="46" customFormat="1" hidden="1" outlineLevel="1">
      <c r="A102" s="101" t="s">
        <v>2</v>
      </c>
      <c r="B102" s="140"/>
      <c r="C102" s="142"/>
      <c r="D102" s="146"/>
      <c r="E102" s="114" t="s">
        <v>2811</v>
      </c>
      <c r="F102" s="584" t="s">
        <v>1</v>
      </c>
      <c r="G102" s="585"/>
      <c r="H102" s="117">
        <f>SUMIF('pdc2019'!$J$8:$J$1182,'CE sintesi'!$A102,'pdc2019'!$Q$8:$Q$1190)</f>
        <v>0</v>
      </c>
      <c r="I102" s="117">
        <f>SUMIF('pdc2019'!$J$8:$J$1182,'CE sintesi'!$A102,'pdc2019'!$P$8:$P$1190)</f>
        <v>0</v>
      </c>
      <c r="J102" s="118">
        <f t="shared" si="4"/>
        <v>0</v>
      </c>
      <c r="K102" s="119" t="str">
        <f t="shared" si="5"/>
        <v xml:space="preserve">-    </v>
      </c>
      <c r="L102" s="101"/>
      <c r="M102" s="120">
        <f>SUMIF('pdc2019'!$J$8:$J$1182,'CE sintesi'!$A102,'pdc2019'!$N$8:$N$1190)</f>
        <v>0</v>
      </c>
    </row>
    <row r="103" spans="1:13" s="46" customFormat="1" hidden="1" outlineLevel="1">
      <c r="A103" s="101" t="s">
        <v>729</v>
      </c>
      <c r="B103" s="140"/>
      <c r="C103" s="142"/>
      <c r="D103" s="146"/>
      <c r="E103" s="114" t="s">
        <v>2813</v>
      </c>
      <c r="F103" s="584" t="s">
        <v>734</v>
      </c>
      <c r="G103" s="585"/>
      <c r="H103" s="117">
        <f>SUMIF('pdc2019'!$J$8:$J$1182,'CE sintesi'!$A103,'pdc2019'!$Q$8:$Q$1190)</f>
        <v>20000</v>
      </c>
      <c r="I103" s="117">
        <f>SUMIF('pdc2019'!$J$8:$J$1182,'CE sintesi'!$A103,'pdc2019'!$P$8:$P$1190)</f>
        <v>30890088.733333331</v>
      </c>
      <c r="J103" s="118">
        <f t="shared" si="4"/>
        <v>-30870088.733333331</v>
      </c>
      <c r="K103" s="119">
        <f t="shared" si="5"/>
        <v>-0.99935254313535138</v>
      </c>
      <c r="L103" s="101"/>
      <c r="M103" s="120">
        <f>SUMIF('pdc2019'!$J$8:$J$1182,'CE sintesi'!$A103,'pdc2019'!$N$8:$N$1190)</f>
        <v>35632823.499999993</v>
      </c>
    </row>
    <row r="104" spans="1:13" s="70" customFormat="1" collapsed="1">
      <c r="A104" s="101"/>
      <c r="B104" s="132"/>
      <c r="C104" s="108" t="s">
        <v>2818</v>
      </c>
      <c r="D104" s="579" t="s">
        <v>2879</v>
      </c>
      <c r="E104" s="579"/>
      <c r="F104" s="579"/>
      <c r="G104" s="580"/>
      <c r="H104" s="109">
        <f>SUM(H105:H106)</f>
        <v>580572.88</v>
      </c>
      <c r="I104" s="109">
        <f>SUM(I105:I106)</f>
        <v>35064166.666666664</v>
      </c>
      <c r="J104" s="110">
        <f t="shared" si="4"/>
        <v>-34483593.786666662</v>
      </c>
      <c r="K104" s="111">
        <f t="shared" si="5"/>
        <v>-0.98344255873755249</v>
      </c>
      <c r="L104" s="106"/>
      <c r="M104" s="112">
        <f>SUM(M105:M106)</f>
        <v>36472794.349999994</v>
      </c>
    </row>
    <row r="105" spans="1:13" s="46" customFormat="1" hidden="1" outlineLevel="1">
      <c r="A105" s="101" t="s">
        <v>1807</v>
      </c>
      <c r="B105" s="140"/>
      <c r="C105" s="142"/>
      <c r="D105" s="146"/>
      <c r="E105" s="114" t="s">
        <v>2811</v>
      </c>
      <c r="F105" s="584" t="s">
        <v>1804</v>
      </c>
      <c r="G105" s="585"/>
      <c r="H105" s="117">
        <f>SUMIF('pdc2019'!$J$8:$J$1182,'CE sintesi'!$A105,'pdc2019'!$Q$8:$Q$1190)</f>
        <v>0</v>
      </c>
      <c r="I105" s="117">
        <f>SUMIF('pdc2019'!$J$8:$J$1182,'CE sintesi'!$A105,'pdc2019'!$P$8:$P$1190)</f>
        <v>26666.666666666668</v>
      </c>
      <c r="J105" s="118">
        <f t="shared" si="4"/>
        <v>-26666.666666666668</v>
      </c>
      <c r="K105" s="119">
        <f t="shared" si="5"/>
        <v>-1</v>
      </c>
      <c r="L105" s="101"/>
      <c r="M105" s="120">
        <f>SUMIF('pdc2019'!$J$8:$J$1182,'CE sintesi'!$A105,'pdc2019'!$N$8:$N$1190)</f>
        <v>0</v>
      </c>
    </row>
    <row r="106" spans="1:13" s="46" customFormat="1" hidden="1" outlineLevel="1">
      <c r="A106" s="101" t="s">
        <v>1761</v>
      </c>
      <c r="B106" s="140"/>
      <c r="C106" s="142"/>
      <c r="D106" s="146"/>
      <c r="E106" s="114" t="s">
        <v>2813</v>
      </c>
      <c r="F106" s="584" t="s">
        <v>1765</v>
      </c>
      <c r="G106" s="585"/>
      <c r="H106" s="117">
        <f>SUMIF('pdc2019'!$J$8:$J$1182,'CE sintesi'!$A106,'pdc2019'!$Q$8:$Q$1190)</f>
        <v>580572.88</v>
      </c>
      <c r="I106" s="117">
        <f>SUMIF('pdc2019'!$J$8:$J$1182,'CE sintesi'!$A106,'pdc2019'!$P$8:$P$1190)</f>
        <v>35037500</v>
      </c>
      <c r="J106" s="118">
        <f t="shared" si="4"/>
        <v>-34456927.119999997</v>
      </c>
      <c r="K106" s="119">
        <f t="shared" si="5"/>
        <v>-0.9834299570460221</v>
      </c>
      <c r="L106" s="101"/>
      <c r="M106" s="120">
        <f>SUMIF('pdc2019'!$J$8:$J$1182,'CE sintesi'!$A106,'pdc2019'!$N$8:$N$1190)</f>
        <v>36472794.349999994</v>
      </c>
    </row>
    <row r="107" spans="1:13" s="70" customFormat="1" collapsed="1">
      <c r="A107" s="101"/>
      <c r="B107" s="133"/>
      <c r="C107" s="134" t="s">
        <v>2880</v>
      </c>
      <c r="D107" s="134"/>
      <c r="E107" s="134"/>
      <c r="F107" s="134"/>
      <c r="G107" s="135"/>
      <c r="H107" s="136">
        <f>H101-H104</f>
        <v>-560572.88</v>
      </c>
      <c r="I107" s="136">
        <f>I101-I104</f>
        <v>-4174077.9333333336</v>
      </c>
      <c r="J107" s="137">
        <f t="shared" si="4"/>
        <v>3613505.0533333337</v>
      </c>
      <c r="K107" s="138">
        <f t="shared" si="5"/>
        <v>-0.86570138628141569</v>
      </c>
      <c r="L107" s="106"/>
      <c r="M107" s="139">
        <f>M101-M104</f>
        <v>-839970.85000000149</v>
      </c>
    </row>
    <row r="108" spans="1:13" s="46" customFormat="1" ht="15.75" thickBot="1">
      <c r="A108" s="101"/>
      <c r="B108" s="149"/>
      <c r="C108" s="114"/>
      <c r="D108" s="146"/>
      <c r="E108" s="143"/>
      <c r="F108" s="146"/>
      <c r="G108" s="147"/>
      <c r="H108" s="117"/>
      <c r="I108" s="117"/>
      <c r="J108" s="118"/>
      <c r="K108" s="119"/>
      <c r="L108" s="101"/>
      <c r="M108" s="120"/>
    </row>
    <row r="109" spans="1:13" s="70" customFormat="1" ht="16.5" thickTop="1" thickBot="1">
      <c r="A109" s="101"/>
      <c r="B109" s="150" t="s">
        <v>2881</v>
      </c>
      <c r="C109" s="151"/>
      <c r="D109" s="151"/>
      <c r="E109" s="151"/>
      <c r="F109" s="151"/>
      <c r="G109" s="152"/>
      <c r="H109" s="153">
        <f>H88+H93+H98+H107</f>
        <v>58592040.999999873</v>
      </c>
      <c r="I109" s="153">
        <f>I88+I93+I98+I107</f>
        <v>71446536.966666549</v>
      </c>
      <c r="J109" s="154">
        <f>H109-I109</f>
        <v>-12854495.966666676</v>
      </c>
      <c r="K109" s="155">
        <f>IF(I109=0,"-    ",J109/I109)</f>
        <v>-0.17991769107947042</v>
      </c>
      <c r="L109" s="106"/>
      <c r="M109" s="156">
        <f>M88+M93+M98+M107</f>
        <v>87790586.389999956</v>
      </c>
    </row>
    <row r="110" spans="1:13" s="70" customFormat="1" ht="15.75" thickTop="1">
      <c r="A110" s="101"/>
      <c r="B110" s="157"/>
      <c r="C110" s="158"/>
      <c r="D110" s="158"/>
      <c r="E110" s="159"/>
      <c r="F110" s="160"/>
      <c r="G110" s="161"/>
      <c r="H110" s="162"/>
      <c r="I110" s="162"/>
      <c r="J110" s="163"/>
      <c r="K110" s="164"/>
      <c r="L110" s="106"/>
      <c r="M110" s="165"/>
    </row>
    <row r="111" spans="1:13" s="70" customFormat="1">
      <c r="A111" s="101"/>
      <c r="B111" s="107" t="s">
        <v>2882</v>
      </c>
      <c r="C111" s="586" t="s">
        <v>2883</v>
      </c>
      <c r="D111" s="586"/>
      <c r="E111" s="586"/>
      <c r="F111" s="586"/>
      <c r="G111" s="587"/>
      <c r="H111" s="109"/>
      <c r="I111" s="109"/>
      <c r="J111" s="110"/>
      <c r="K111" s="111"/>
      <c r="L111" s="106"/>
      <c r="M111" s="112"/>
    </row>
    <row r="112" spans="1:13" s="70" customFormat="1">
      <c r="A112" s="101"/>
      <c r="B112" s="132"/>
      <c r="C112" s="108" t="s">
        <v>2809</v>
      </c>
      <c r="D112" s="579" t="s">
        <v>1827</v>
      </c>
      <c r="E112" s="579"/>
      <c r="F112" s="579"/>
      <c r="G112" s="580"/>
      <c r="H112" s="109">
        <f>SUM(H113:H116)</f>
        <v>58592041</v>
      </c>
      <c r="I112" s="109">
        <f>SUM(I113:I116)</f>
        <v>57218189.242349997</v>
      </c>
      <c r="J112" s="110">
        <f t="shared" ref="J112:J119" si="6">H112-I112</f>
        <v>1373851.7576500028</v>
      </c>
      <c r="K112" s="111">
        <f t="shared" ref="K112:K119" si="7">IF(I112=0,"-    ",J112/I112)</f>
        <v>2.401075210246513E-2</v>
      </c>
      <c r="L112" s="106"/>
      <c r="M112" s="112">
        <f>SUM(M113:M116)</f>
        <v>51730870.619999997</v>
      </c>
    </row>
    <row r="113" spans="1:13" s="46" customFormat="1" hidden="1" outlineLevel="1">
      <c r="A113" s="101" t="s">
        <v>2884</v>
      </c>
      <c r="B113" s="149"/>
      <c r="C113" s="142"/>
      <c r="D113" s="146"/>
      <c r="E113" s="114" t="s">
        <v>2811</v>
      </c>
      <c r="F113" s="584" t="s">
        <v>2499</v>
      </c>
      <c r="G113" s="585"/>
      <c r="H113" s="117">
        <f>SUMIF('pdc2019'!$J$8:$J$1182,'CE sintesi'!$A113,'pdc2019'!$Q$8:$Q$1190)</f>
        <v>58012548</v>
      </c>
      <c r="I113" s="117">
        <f>SUMIF('pdc2019'!$J$8:$J$1182,'CE sintesi'!$A113,'pdc2019'!$P$8:$P$1190)</f>
        <v>56663580</v>
      </c>
      <c r="J113" s="118">
        <f t="shared" si="6"/>
        <v>1348968</v>
      </c>
      <c r="K113" s="119">
        <f t="shared" si="7"/>
        <v>2.3806614407349484E-2</v>
      </c>
      <c r="L113" s="101"/>
      <c r="M113" s="120">
        <f>SUMIF('pdc2019'!$J$8:$J$1182,'CE sintesi'!$A113,'pdc2019'!$N$8:$N$1190)</f>
        <v>51216954.899999999</v>
      </c>
    </row>
    <row r="114" spans="1:13" s="46" customFormat="1" hidden="1" outlineLevel="1">
      <c r="A114" s="101" t="s">
        <v>2885</v>
      </c>
      <c r="B114" s="149"/>
      <c r="C114" s="142"/>
      <c r="D114" s="146"/>
      <c r="E114" s="114" t="s">
        <v>2813</v>
      </c>
      <c r="F114" s="584" t="s">
        <v>2502</v>
      </c>
      <c r="G114" s="585"/>
      <c r="H114" s="117">
        <f>SUMIF('pdc2019'!$J$8:$J$1182,'CE sintesi'!$A114,'pdc2019'!$Q$8:$Q$1190)</f>
        <v>291108</v>
      </c>
      <c r="I114" s="117">
        <f>SUMIF('pdc2019'!$J$8:$J$1182,'CE sintesi'!$A114,'pdc2019'!$P$8:$P$1190)</f>
        <v>266224.24235000001</v>
      </c>
      <c r="J114" s="118">
        <f t="shared" si="6"/>
        <v>24883.757649999985</v>
      </c>
      <c r="K114" s="119">
        <f t="shared" si="7"/>
        <v>9.3469165055546574E-2</v>
      </c>
      <c r="L114" s="101"/>
      <c r="M114" s="120">
        <f>SUMIF('pdc2019'!$J$8:$J$1182,'CE sintesi'!$A114,'pdc2019'!$N$8:$N$1190)</f>
        <v>259687.1</v>
      </c>
    </row>
    <row r="115" spans="1:13" s="46" customFormat="1" hidden="1" outlineLevel="1">
      <c r="A115" s="101" t="s">
        <v>2886</v>
      </c>
      <c r="B115" s="149"/>
      <c r="C115" s="142"/>
      <c r="D115" s="146"/>
      <c r="E115" s="114" t="s">
        <v>3493</v>
      </c>
      <c r="F115" s="584" t="s">
        <v>1850</v>
      </c>
      <c r="G115" s="585"/>
      <c r="H115" s="117">
        <f>SUMIF('pdc2019'!$J$8:$J$1182,'CE sintesi'!$A115,'pdc2019'!$Q$8:$Q$1190)</f>
        <v>288385</v>
      </c>
      <c r="I115" s="117">
        <f>SUMIF('pdc2019'!$J$8:$J$1182,'CE sintesi'!$A115,'pdc2019'!$P$8:$P$1190)</f>
        <v>288385</v>
      </c>
      <c r="J115" s="118">
        <f t="shared" si="6"/>
        <v>0</v>
      </c>
      <c r="K115" s="119">
        <f t="shared" si="7"/>
        <v>0</v>
      </c>
      <c r="L115" s="101"/>
      <c r="M115" s="120">
        <f>SUMIF('pdc2019'!$J$8:$J$1182,'CE sintesi'!$A115,'pdc2019'!$N$8:$N$1190)</f>
        <v>254228.62</v>
      </c>
    </row>
    <row r="116" spans="1:13" s="46" customFormat="1" hidden="1" outlineLevel="1">
      <c r="A116" s="101" t="s">
        <v>2887</v>
      </c>
      <c r="B116" s="149"/>
      <c r="C116" s="142"/>
      <c r="D116" s="146"/>
      <c r="E116" s="114" t="s">
        <v>3501</v>
      </c>
      <c r="F116" s="584" t="s">
        <v>2506</v>
      </c>
      <c r="G116" s="585"/>
      <c r="H116" s="117">
        <f>SUMIF('pdc2019'!$J$8:$J$1182,'CE sintesi'!$A116,'pdc2019'!$Q$8:$Q$1190)</f>
        <v>0</v>
      </c>
      <c r="I116" s="117">
        <f>SUMIF('pdc2019'!$J$8:$J$1182,'CE sintesi'!$A116,'pdc2019'!$P$8:$P$1190)</f>
        <v>0</v>
      </c>
      <c r="J116" s="118">
        <f t="shared" si="6"/>
        <v>0</v>
      </c>
      <c r="K116" s="119" t="str">
        <f t="shared" si="7"/>
        <v xml:space="preserve">-    </v>
      </c>
      <c r="L116" s="101"/>
      <c r="M116" s="120">
        <f>SUMIF('pdc2019'!$J$8:$J$1182,'CE sintesi'!$A116,'pdc2019'!$N$8:$N$1190)</f>
        <v>0</v>
      </c>
    </row>
    <row r="117" spans="1:13" s="70" customFormat="1" collapsed="1">
      <c r="A117" s="101" t="s">
        <v>2888</v>
      </c>
      <c r="B117" s="132"/>
      <c r="C117" s="108" t="s">
        <v>2818</v>
      </c>
      <c r="D117" s="579" t="s">
        <v>1813</v>
      </c>
      <c r="E117" s="579"/>
      <c r="F117" s="579"/>
      <c r="G117" s="580"/>
      <c r="H117" s="109">
        <f>SUMIF('pdc2019'!$J$8:$J$1182,'CE sintesi'!$A117,'pdc2019'!$Q$8:$Q$1190)</f>
        <v>0</v>
      </c>
      <c r="I117" s="109">
        <f>SUMIF('pdc2019'!$J$8:$J$1182,'CE sintesi'!$A117,'pdc2019'!$P$8:$P$1190)</f>
        <v>0</v>
      </c>
      <c r="J117" s="110">
        <f t="shared" si="6"/>
        <v>0</v>
      </c>
      <c r="K117" s="111" t="str">
        <f t="shared" si="7"/>
        <v xml:space="preserve">-    </v>
      </c>
      <c r="L117" s="106"/>
      <c r="M117" s="112">
        <f>SUMIF('pdc2019'!$J$8:$J$1182,'CE sintesi'!$A117,'pdc2019'!$N$8:$N$1190)</f>
        <v>0</v>
      </c>
    </row>
    <row r="118" spans="1:13" s="70" customFormat="1">
      <c r="A118" s="101" t="s">
        <v>1060</v>
      </c>
      <c r="B118" s="132"/>
      <c r="C118" s="108" t="s">
        <v>2821</v>
      </c>
      <c r="D118" s="579" t="s">
        <v>2889</v>
      </c>
      <c r="E118" s="579"/>
      <c r="F118" s="579"/>
      <c r="G118" s="580"/>
      <c r="H118" s="109">
        <f>SUMIF('pdc2019'!$J$8:$J$1182,'CE sintesi'!$A118,'pdc2019'!$Q$8:$Q$1190)</f>
        <v>0</v>
      </c>
      <c r="I118" s="109">
        <f>SUMIF('pdc2019'!$J$8:$J$1182,'CE sintesi'!$A118,'pdc2019'!$P$8:$P$1190)</f>
        <v>0</v>
      </c>
      <c r="J118" s="110">
        <f t="shared" si="6"/>
        <v>0</v>
      </c>
      <c r="K118" s="111" t="str">
        <f t="shared" si="7"/>
        <v xml:space="preserve">-    </v>
      </c>
      <c r="L118" s="106"/>
      <c r="M118" s="112">
        <f>SUMIF('pdc2019'!$J$8:$J$1182,'CE sintesi'!$A118,'pdc2019'!$N$8:$N$1190)</f>
        <v>0</v>
      </c>
    </row>
    <row r="119" spans="1:13" s="70" customFormat="1">
      <c r="A119" s="101"/>
      <c r="B119" s="133"/>
      <c r="C119" s="134" t="s">
        <v>2890</v>
      </c>
      <c r="D119" s="134"/>
      <c r="E119" s="134"/>
      <c r="F119" s="134"/>
      <c r="G119" s="135"/>
      <c r="H119" s="136">
        <f>H112+H117+H118</f>
        <v>58592041</v>
      </c>
      <c r="I119" s="136">
        <f>I112+I117+I118</f>
        <v>57218189.242349997</v>
      </c>
      <c r="J119" s="137">
        <f t="shared" si="6"/>
        <v>1373851.7576500028</v>
      </c>
      <c r="K119" s="138">
        <f t="shared" si="7"/>
        <v>2.401075210246513E-2</v>
      </c>
      <c r="L119" s="106"/>
      <c r="M119" s="139">
        <f>M112+M117+M118</f>
        <v>51730870.619999997</v>
      </c>
    </row>
    <row r="120" spans="1:13" s="46" customFormat="1">
      <c r="A120" s="101"/>
      <c r="B120" s="149"/>
      <c r="C120" s="114"/>
      <c r="D120" s="146"/>
      <c r="E120" s="143"/>
      <c r="F120" s="146"/>
      <c r="G120" s="147"/>
      <c r="H120" s="117"/>
      <c r="I120" s="117"/>
      <c r="J120" s="118"/>
      <c r="K120" s="119"/>
      <c r="L120" s="101"/>
      <c r="M120" s="120"/>
    </row>
    <row r="121" spans="1:13" s="70" customFormat="1" ht="15.75" thickBot="1">
      <c r="A121" s="101"/>
      <c r="B121" s="166" t="s">
        <v>1477</v>
      </c>
      <c r="C121" s="167"/>
      <c r="D121" s="168"/>
      <c r="E121" s="167"/>
      <c r="F121" s="169"/>
      <c r="G121" s="170"/>
      <c r="H121" s="171">
        <f>ROUND(H109-H119,2)</f>
        <v>0</v>
      </c>
      <c r="I121" s="171">
        <f>I109-I119</f>
        <v>14228347.724316552</v>
      </c>
      <c r="J121" s="172">
        <f>H121-I121</f>
        <v>-14228347.724316552</v>
      </c>
      <c r="K121" s="173">
        <f>IF(I121=0,"-    ",J121/I121)</f>
        <v>-1</v>
      </c>
      <c r="L121" s="106"/>
      <c r="M121" s="112">
        <f>M109-M119</f>
        <v>36059715.769999959</v>
      </c>
    </row>
    <row r="122" spans="1:13" s="46" customFormat="1">
      <c r="B122" s="72"/>
      <c r="C122" s="72"/>
      <c r="D122" s="73"/>
      <c r="E122" s="73"/>
      <c r="F122" s="74"/>
      <c r="G122" s="74"/>
      <c r="H122" s="75"/>
      <c r="I122" s="75"/>
      <c r="J122" s="76"/>
      <c r="K122" s="77"/>
      <c r="M122" s="75"/>
    </row>
    <row r="123" spans="1:13">
      <c r="B123" s="78"/>
      <c r="C123" s="78"/>
      <c r="D123" s="45"/>
      <c r="E123" s="45"/>
      <c r="F123" s="45"/>
      <c r="G123" s="45"/>
      <c r="H123" s="43"/>
      <c r="I123" s="79"/>
      <c r="M123" s="79"/>
    </row>
    <row r="124" spans="1:13">
      <c r="B124" s="80"/>
      <c r="C124" s="80"/>
      <c r="D124" s="81"/>
      <c r="E124" s="81"/>
      <c r="F124" s="81"/>
      <c r="G124" s="82"/>
      <c r="H124" s="79"/>
      <c r="I124" s="79"/>
      <c r="M124" s="79"/>
    </row>
    <row r="125" spans="1:13">
      <c r="B125" s="80"/>
      <c r="C125" s="80"/>
      <c r="D125" s="81"/>
      <c r="E125" s="81"/>
      <c r="F125" s="81"/>
      <c r="G125" s="82"/>
      <c r="H125" s="79"/>
      <c r="I125" s="79"/>
      <c r="M125" s="79"/>
    </row>
    <row r="126" spans="1:13">
      <c r="B126" s="80"/>
      <c r="C126" s="80"/>
      <c r="D126" s="81"/>
      <c r="E126" s="81"/>
      <c r="F126" s="81"/>
      <c r="G126" s="82"/>
      <c r="H126" s="79"/>
      <c r="I126" s="79"/>
      <c r="M126" s="79"/>
    </row>
    <row r="127" spans="1:13">
      <c r="B127" s="80"/>
      <c r="C127" s="80"/>
      <c r="D127" s="81"/>
      <c r="E127" s="81"/>
      <c r="F127" s="81"/>
      <c r="G127" s="82"/>
      <c r="H127" s="79"/>
      <c r="I127" s="79"/>
      <c r="M127" s="79"/>
    </row>
    <row r="128" spans="1:13">
      <c r="B128" s="80"/>
      <c r="C128" s="80"/>
      <c r="D128" s="81"/>
      <c r="E128" s="81"/>
      <c r="F128" s="81"/>
      <c r="G128" s="82"/>
      <c r="H128" s="79"/>
      <c r="I128" s="79"/>
      <c r="M128" s="79"/>
    </row>
    <row r="129" spans="2:15">
      <c r="B129" s="80"/>
      <c r="C129" s="80"/>
      <c r="D129" s="81"/>
      <c r="E129" s="81"/>
      <c r="F129" s="81"/>
      <c r="G129" s="82"/>
      <c r="H129" s="79"/>
      <c r="I129" s="79"/>
      <c r="M129" s="79"/>
    </row>
    <row r="130" spans="2:15">
      <c r="B130" s="80"/>
      <c r="C130" s="80"/>
      <c r="D130" s="81"/>
      <c r="E130" s="81"/>
      <c r="F130" s="81"/>
      <c r="G130" s="82"/>
      <c r="H130" s="79"/>
      <c r="I130" s="79"/>
      <c r="M130" s="79"/>
    </row>
    <row r="131" spans="2:15">
      <c r="B131" s="80"/>
      <c r="C131" s="80"/>
      <c r="D131" s="81"/>
      <c r="E131" s="81"/>
      <c r="F131" s="81"/>
      <c r="G131" s="82"/>
      <c r="H131" s="79"/>
      <c r="I131" s="79"/>
      <c r="M131" s="79"/>
    </row>
    <row r="132" spans="2:15">
      <c r="B132" s="80"/>
      <c r="C132" s="80"/>
      <c r="D132" s="81"/>
      <c r="E132" s="81"/>
      <c r="F132" s="81"/>
      <c r="G132" s="82"/>
      <c r="H132" s="79"/>
      <c r="I132" s="79"/>
      <c r="M132" s="79"/>
    </row>
    <row r="133" spans="2:15">
      <c r="B133" s="80"/>
      <c r="C133" s="80"/>
      <c r="D133" s="81"/>
      <c r="E133" s="81"/>
      <c r="F133" s="81"/>
      <c r="G133" s="82"/>
      <c r="H133" s="79"/>
      <c r="I133" s="79"/>
      <c r="M133" s="79"/>
    </row>
    <row r="134" spans="2:15">
      <c r="B134" s="80"/>
      <c r="C134" s="80"/>
      <c r="D134" s="81"/>
      <c r="E134" s="81"/>
      <c r="F134" s="81"/>
      <c r="G134" s="82"/>
      <c r="H134" s="79"/>
      <c r="I134" s="79"/>
      <c r="M134" s="79"/>
    </row>
    <row r="135" spans="2:15">
      <c r="B135" s="80"/>
      <c r="C135" s="80"/>
      <c r="D135" s="81"/>
      <c r="E135" s="81"/>
      <c r="F135" s="81"/>
      <c r="G135" s="82"/>
    </row>
    <row r="136" spans="2:15">
      <c r="B136" s="80"/>
      <c r="C136" s="80"/>
      <c r="D136" s="81"/>
      <c r="E136" s="81"/>
      <c r="F136" s="81"/>
      <c r="G136" s="82"/>
    </row>
    <row r="137" spans="2:15">
      <c r="B137" s="80"/>
      <c r="C137" s="80"/>
      <c r="D137" s="81"/>
      <c r="E137" s="81"/>
      <c r="F137" s="81"/>
      <c r="G137" s="82"/>
    </row>
    <row r="138" spans="2:15">
      <c r="B138" s="80"/>
      <c r="C138" s="80"/>
      <c r="D138" s="81"/>
      <c r="E138" s="81"/>
      <c r="F138" s="81"/>
      <c r="G138" s="82"/>
    </row>
    <row r="139" spans="2:15">
      <c r="B139" s="80"/>
      <c r="C139" s="80"/>
      <c r="D139" s="81"/>
      <c r="E139" s="81"/>
      <c r="F139" s="81"/>
      <c r="G139" s="82"/>
    </row>
    <row r="140" spans="2:15">
      <c r="B140" s="80"/>
      <c r="C140" s="80"/>
      <c r="D140" s="81"/>
      <c r="E140" s="81"/>
      <c r="F140" s="81"/>
      <c r="G140" s="82"/>
    </row>
    <row r="141" spans="2:15">
      <c r="B141" s="80"/>
      <c r="C141" s="80"/>
      <c r="D141" s="81"/>
      <c r="E141" s="81"/>
      <c r="F141" s="81"/>
      <c r="G141" s="82"/>
    </row>
    <row r="142" spans="2:15">
      <c r="B142" s="80"/>
      <c r="C142" s="80"/>
      <c r="D142" s="81"/>
      <c r="E142" s="81"/>
      <c r="F142" s="81"/>
      <c r="G142" s="82"/>
    </row>
    <row r="143" spans="2:15" s="83" customFormat="1">
      <c r="B143" s="80"/>
      <c r="C143" s="80"/>
      <c r="D143" s="81"/>
      <c r="E143" s="81"/>
      <c r="F143" s="81"/>
      <c r="G143" s="82"/>
      <c r="H143" s="55"/>
      <c r="I143" s="55"/>
      <c r="J143" s="55"/>
      <c r="K143" s="55"/>
      <c r="L143" s="55"/>
      <c r="M143" s="55"/>
      <c r="N143" s="55"/>
      <c r="O143" s="55"/>
    </row>
    <row r="144" spans="2:15" s="83" customFormat="1">
      <c r="B144" s="80"/>
      <c r="C144" s="80"/>
      <c r="D144" s="81"/>
      <c r="E144" s="81"/>
      <c r="F144" s="81"/>
      <c r="G144" s="82"/>
      <c r="H144" s="55"/>
      <c r="I144" s="55"/>
      <c r="J144" s="55"/>
      <c r="K144" s="55"/>
      <c r="L144" s="55"/>
      <c r="M144" s="55"/>
      <c r="N144" s="55"/>
      <c r="O144" s="55"/>
    </row>
    <row r="145" spans="2:15" s="83" customFormat="1">
      <c r="B145" s="80"/>
      <c r="C145" s="80"/>
      <c r="D145" s="81"/>
      <c r="E145" s="81"/>
      <c r="F145" s="81"/>
      <c r="G145" s="82"/>
      <c r="H145" s="55"/>
      <c r="I145" s="55"/>
      <c r="J145" s="55"/>
      <c r="K145" s="55"/>
      <c r="L145" s="55"/>
      <c r="M145" s="55"/>
      <c r="N145" s="55"/>
      <c r="O145" s="55"/>
    </row>
    <row r="146" spans="2:15" s="83" customFormat="1">
      <c r="B146" s="80"/>
      <c r="C146" s="80"/>
      <c r="D146" s="81"/>
      <c r="E146" s="81"/>
      <c r="F146" s="81"/>
      <c r="G146" s="82"/>
      <c r="H146" s="55"/>
      <c r="I146" s="55"/>
      <c r="J146" s="55"/>
      <c r="K146" s="55"/>
      <c r="L146" s="55"/>
      <c r="M146" s="55"/>
      <c r="N146" s="55"/>
      <c r="O146" s="55"/>
    </row>
    <row r="147" spans="2:15" s="83" customFormat="1">
      <c r="B147" s="80"/>
      <c r="C147" s="80"/>
      <c r="D147" s="81"/>
      <c r="E147" s="81"/>
      <c r="F147" s="81"/>
      <c r="G147" s="82"/>
      <c r="H147" s="55"/>
      <c r="I147" s="55"/>
      <c r="J147" s="55"/>
      <c r="K147" s="55"/>
      <c r="L147" s="55"/>
      <c r="M147" s="55"/>
      <c r="N147" s="55"/>
      <c r="O147" s="55"/>
    </row>
    <row r="148" spans="2:15" s="83" customFormat="1">
      <c r="B148" s="80"/>
      <c r="C148" s="80"/>
      <c r="D148" s="81"/>
      <c r="E148" s="81"/>
      <c r="F148" s="81"/>
      <c r="G148" s="82"/>
      <c r="H148" s="55"/>
      <c r="I148" s="55"/>
      <c r="J148" s="55"/>
      <c r="K148" s="55"/>
      <c r="L148" s="55"/>
      <c r="M148" s="55"/>
      <c r="N148" s="55"/>
      <c r="O148" s="55"/>
    </row>
    <row r="149" spans="2:15" s="83" customFormat="1">
      <c r="B149" s="80"/>
      <c r="C149" s="80"/>
      <c r="D149" s="81"/>
      <c r="E149" s="81"/>
      <c r="F149" s="81"/>
      <c r="G149" s="82"/>
      <c r="H149" s="55"/>
      <c r="I149" s="55"/>
      <c r="J149" s="55"/>
      <c r="K149" s="55"/>
      <c r="L149" s="55"/>
      <c r="M149" s="55"/>
      <c r="N149" s="55"/>
      <c r="O149" s="55"/>
    </row>
    <row r="150" spans="2:15" s="83" customFormat="1">
      <c r="B150" s="80"/>
      <c r="C150" s="80"/>
      <c r="D150" s="81"/>
      <c r="E150" s="81"/>
      <c r="F150" s="81"/>
      <c r="G150" s="82"/>
      <c r="H150" s="55"/>
      <c r="I150" s="55"/>
      <c r="J150" s="55"/>
      <c r="K150" s="55"/>
      <c r="L150" s="55"/>
      <c r="M150" s="55"/>
      <c r="N150" s="55"/>
      <c r="O150" s="55"/>
    </row>
    <row r="151" spans="2:15" s="83" customFormat="1">
      <c r="B151" s="80"/>
      <c r="C151" s="80"/>
      <c r="D151" s="81"/>
      <c r="E151" s="81"/>
      <c r="F151" s="81"/>
      <c r="G151" s="82"/>
      <c r="H151" s="55"/>
      <c r="I151" s="55"/>
      <c r="J151" s="55"/>
      <c r="K151" s="55"/>
      <c r="L151" s="55"/>
      <c r="M151" s="55"/>
      <c r="N151" s="55"/>
      <c r="O151" s="55"/>
    </row>
    <row r="152" spans="2:15" s="83" customFormat="1">
      <c r="B152" s="80"/>
      <c r="C152" s="80"/>
      <c r="D152" s="81"/>
      <c r="E152" s="81"/>
      <c r="F152" s="81"/>
      <c r="G152" s="82"/>
      <c r="H152" s="55"/>
      <c r="I152" s="55"/>
      <c r="J152" s="55"/>
      <c r="K152" s="55"/>
      <c r="L152" s="55"/>
      <c r="M152" s="55"/>
      <c r="N152" s="55"/>
      <c r="O152" s="55"/>
    </row>
    <row r="153" spans="2:15" s="83" customFormat="1">
      <c r="B153" s="80"/>
      <c r="C153" s="80"/>
      <c r="D153" s="81"/>
      <c r="E153" s="81"/>
      <c r="F153" s="81"/>
      <c r="G153" s="82"/>
      <c r="H153" s="55"/>
      <c r="I153" s="55"/>
      <c r="J153" s="55"/>
      <c r="K153" s="55"/>
      <c r="L153" s="55"/>
      <c r="M153" s="55"/>
      <c r="N153" s="55"/>
      <c r="O153" s="55"/>
    </row>
    <row r="154" spans="2:15" s="83" customFormat="1">
      <c r="B154" s="80"/>
      <c r="C154" s="80"/>
      <c r="D154" s="81"/>
      <c r="E154" s="81"/>
      <c r="F154" s="81"/>
      <c r="G154" s="82"/>
      <c r="H154" s="55"/>
      <c r="I154" s="55"/>
      <c r="J154" s="55"/>
      <c r="K154" s="55"/>
      <c r="L154" s="55"/>
      <c r="M154" s="55"/>
      <c r="N154" s="55"/>
      <c r="O154" s="55"/>
    </row>
    <row r="155" spans="2:15" s="83" customFormat="1">
      <c r="B155" s="80"/>
      <c r="C155" s="80"/>
      <c r="D155" s="81"/>
      <c r="E155" s="81"/>
      <c r="F155" s="81"/>
      <c r="G155" s="82"/>
      <c r="H155" s="55"/>
      <c r="I155" s="55"/>
      <c r="J155" s="55"/>
      <c r="K155" s="55"/>
      <c r="L155" s="55"/>
      <c r="M155" s="55"/>
      <c r="N155" s="55"/>
      <c r="O155" s="55"/>
    </row>
    <row r="156" spans="2:15" s="83" customFormat="1">
      <c r="B156" s="80"/>
      <c r="C156" s="80"/>
      <c r="D156" s="81"/>
      <c r="E156" s="81"/>
      <c r="F156" s="81"/>
      <c r="G156" s="82"/>
      <c r="H156" s="55"/>
      <c r="I156" s="55"/>
      <c r="J156" s="55"/>
      <c r="K156" s="55"/>
      <c r="L156" s="55"/>
      <c r="M156" s="55"/>
      <c r="N156" s="55"/>
      <c r="O156" s="55"/>
    </row>
    <row r="157" spans="2:15" s="83" customFormat="1">
      <c r="B157" s="80"/>
      <c r="C157" s="80"/>
      <c r="D157" s="81"/>
      <c r="E157" s="81"/>
      <c r="F157" s="81"/>
      <c r="G157" s="82"/>
      <c r="H157" s="55"/>
      <c r="I157" s="55"/>
      <c r="J157" s="55"/>
      <c r="K157" s="55"/>
      <c r="L157" s="55"/>
      <c r="M157" s="55"/>
      <c r="N157" s="55"/>
      <c r="O157" s="55"/>
    </row>
    <row r="158" spans="2:15" s="83" customFormat="1">
      <c r="B158" s="80"/>
      <c r="C158" s="80"/>
      <c r="D158" s="81"/>
      <c r="E158" s="81"/>
      <c r="F158" s="81"/>
      <c r="G158" s="82"/>
      <c r="H158" s="55"/>
      <c r="I158" s="55"/>
      <c r="J158" s="55"/>
      <c r="K158" s="55"/>
      <c r="L158" s="55"/>
      <c r="M158" s="55"/>
      <c r="N158" s="55"/>
      <c r="O158" s="55"/>
    </row>
    <row r="159" spans="2:15" s="83" customFormat="1">
      <c r="B159" s="80"/>
      <c r="C159" s="80"/>
      <c r="D159" s="81"/>
      <c r="E159" s="81"/>
      <c r="F159" s="81"/>
      <c r="G159" s="82"/>
      <c r="H159" s="55"/>
      <c r="I159" s="55"/>
      <c r="J159" s="55"/>
      <c r="K159" s="55"/>
      <c r="L159" s="55"/>
      <c r="M159" s="55"/>
      <c r="N159" s="55"/>
      <c r="O159" s="55"/>
    </row>
    <row r="160" spans="2:15" s="83" customFormat="1">
      <c r="B160" s="80"/>
      <c r="C160" s="80"/>
      <c r="D160" s="81"/>
      <c r="E160" s="81"/>
      <c r="F160" s="81"/>
      <c r="G160" s="82"/>
      <c r="H160" s="55"/>
      <c r="I160" s="55"/>
      <c r="J160" s="55"/>
      <c r="K160" s="55"/>
      <c r="L160" s="55"/>
      <c r="M160" s="55"/>
      <c r="N160" s="55"/>
      <c r="O160" s="55"/>
    </row>
    <row r="161" spans="2:15" s="83" customFormat="1">
      <c r="B161" s="80"/>
      <c r="C161" s="80"/>
      <c r="D161" s="81"/>
      <c r="E161" s="81"/>
      <c r="F161" s="81"/>
      <c r="G161" s="82"/>
      <c r="H161" s="55"/>
      <c r="I161" s="55"/>
      <c r="J161" s="55"/>
      <c r="K161" s="55"/>
      <c r="L161" s="55"/>
      <c r="M161" s="55"/>
      <c r="N161" s="55"/>
      <c r="O161" s="55"/>
    </row>
    <row r="162" spans="2:15" s="83" customFormat="1">
      <c r="B162" s="80"/>
      <c r="C162" s="80"/>
      <c r="D162" s="81"/>
      <c r="E162" s="81"/>
      <c r="F162" s="81"/>
      <c r="G162" s="82"/>
      <c r="H162" s="55"/>
      <c r="I162" s="55"/>
      <c r="J162" s="55"/>
      <c r="K162" s="55"/>
      <c r="L162" s="55"/>
      <c r="M162" s="55"/>
      <c r="N162" s="55"/>
      <c r="O162" s="55"/>
    </row>
    <row r="163" spans="2:15" s="83" customFormat="1">
      <c r="B163" s="80"/>
      <c r="C163" s="80"/>
      <c r="D163" s="81"/>
      <c r="E163" s="81"/>
      <c r="F163" s="81"/>
      <c r="G163" s="82"/>
      <c r="H163" s="55"/>
      <c r="I163" s="55"/>
      <c r="J163" s="55"/>
      <c r="K163" s="55"/>
      <c r="L163" s="55"/>
      <c r="M163" s="55"/>
      <c r="N163" s="55"/>
      <c r="O163" s="55"/>
    </row>
    <row r="164" spans="2:15" s="83" customFormat="1">
      <c r="B164" s="80"/>
      <c r="C164" s="80"/>
      <c r="D164" s="81"/>
      <c r="E164" s="81"/>
      <c r="F164" s="81"/>
      <c r="G164" s="82"/>
      <c r="H164" s="55"/>
      <c r="I164" s="55"/>
      <c r="J164" s="55"/>
      <c r="K164" s="55"/>
      <c r="L164" s="55"/>
      <c r="M164" s="55"/>
      <c r="N164" s="55"/>
      <c r="O164" s="55"/>
    </row>
    <row r="165" spans="2:15" s="83" customFormat="1">
      <c r="B165" s="80"/>
      <c r="C165" s="80"/>
      <c r="D165" s="81"/>
      <c r="E165" s="81"/>
      <c r="F165" s="81"/>
      <c r="G165" s="82"/>
      <c r="H165" s="55"/>
      <c r="I165" s="55"/>
      <c r="J165" s="55"/>
      <c r="K165" s="55"/>
      <c r="L165" s="55"/>
      <c r="M165" s="55"/>
      <c r="N165" s="55"/>
      <c r="O165" s="55"/>
    </row>
    <row r="166" spans="2:15" s="83" customFormat="1">
      <c r="B166" s="80"/>
      <c r="C166" s="80"/>
      <c r="D166" s="81"/>
      <c r="E166" s="81"/>
      <c r="F166" s="81"/>
      <c r="G166" s="82"/>
      <c r="H166" s="55"/>
      <c r="I166" s="55"/>
      <c r="J166" s="55"/>
      <c r="K166" s="55"/>
      <c r="L166" s="55"/>
      <c r="M166" s="55"/>
      <c r="N166" s="55"/>
      <c r="O166" s="55"/>
    </row>
    <row r="167" spans="2:15" s="83" customFormat="1">
      <c r="B167" s="80"/>
      <c r="C167" s="80"/>
      <c r="D167" s="81"/>
      <c r="E167" s="81"/>
      <c r="F167" s="81"/>
      <c r="G167" s="82"/>
      <c r="H167" s="55"/>
      <c r="I167" s="55"/>
      <c r="J167" s="55"/>
      <c r="K167" s="55"/>
      <c r="L167" s="55"/>
      <c r="M167" s="55"/>
      <c r="N167" s="55"/>
      <c r="O167" s="55"/>
    </row>
    <row r="168" spans="2:15" s="83" customFormat="1">
      <c r="B168" s="84"/>
      <c r="C168" s="84"/>
      <c r="G168" s="55"/>
      <c r="H168" s="55"/>
      <c r="I168" s="55"/>
      <c r="J168" s="55"/>
      <c r="K168" s="55"/>
      <c r="L168" s="55"/>
      <c r="M168" s="55"/>
      <c r="N168" s="55"/>
      <c r="O168" s="55"/>
    </row>
    <row r="169" spans="2:15" s="83" customFormat="1">
      <c r="B169" s="84"/>
      <c r="C169" s="84"/>
      <c r="G169" s="55"/>
      <c r="H169" s="55"/>
      <c r="I169" s="55"/>
      <c r="J169" s="55"/>
      <c r="K169" s="55"/>
      <c r="L169" s="55"/>
      <c r="M169" s="55"/>
      <c r="N169" s="55"/>
      <c r="O169" s="55"/>
    </row>
    <row r="170" spans="2:15" s="83" customFormat="1">
      <c r="B170" s="84"/>
      <c r="C170" s="84"/>
      <c r="G170" s="55"/>
      <c r="H170" s="55"/>
      <c r="I170" s="55"/>
      <c r="J170" s="55"/>
      <c r="K170" s="55"/>
      <c r="L170" s="55"/>
      <c r="M170" s="55"/>
      <c r="N170" s="55"/>
      <c r="O170" s="55"/>
    </row>
    <row r="171" spans="2:15" s="83" customFormat="1">
      <c r="B171" s="84"/>
      <c r="C171" s="84"/>
      <c r="G171" s="55"/>
      <c r="H171" s="55"/>
      <c r="I171" s="55"/>
      <c r="J171" s="55"/>
      <c r="K171" s="55"/>
      <c r="L171" s="55"/>
      <c r="M171" s="55"/>
      <c r="N171" s="55"/>
      <c r="O171" s="55"/>
    </row>
    <row r="172" spans="2:15" s="83" customFormat="1">
      <c r="B172" s="84"/>
      <c r="C172" s="84"/>
      <c r="G172" s="55"/>
      <c r="H172" s="55"/>
      <c r="I172" s="55"/>
      <c r="J172" s="55"/>
      <c r="K172" s="55"/>
      <c r="L172" s="55"/>
      <c r="M172" s="55"/>
      <c r="N172" s="55"/>
      <c r="O172" s="55"/>
    </row>
    <row r="173" spans="2:15" s="83" customFormat="1">
      <c r="B173" s="84"/>
      <c r="C173" s="84"/>
      <c r="G173" s="55"/>
      <c r="H173" s="55"/>
      <c r="I173" s="55"/>
      <c r="J173" s="55"/>
      <c r="K173" s="55"/>
      <c r="L173" s="55"/>
      <c r="M173" s="55"/>
      <c r="N173" s="55"/>
      <c r="O173" s="55"/>
    </row>
    <row r="174" spans="2:15" s="83" customFormat="1">
      <c r="B174" s="84"/>
      <c r="C174" s="84"/>
      <c r="G174" s="55"/>
      <c r="H174" s="55"/>
      <c r="I174" s="55"/>
      <c r="J174" s="55"/>
      <c r="K174" s="55"/>
      <c r="L174" s="55"/>
      <c r="M174" s="55"/>
      <c r="N174" s="55"/>
      <c r="O174" s="55"/>
    </row>
    <row r="175" spans="2:15" s="83" customFormat="1">
      <c r="B175" s="84"/>
      <c r="C175" s="84"/>
      <c r="G175" s="55"/>
      <c r="H175" s="55"/>
      <c r="I175" s="55"/>
      <c r="J175" s="55"/>
      <c r="K175" s="55"/>
      <c r="L175" s="55"/>
      <c r="M175" s="55"/>
      <c r="N175" s="55"/>
      <c r="O175" s="55"/>
    </row>
    <row r="176" spans="2:15" s="83" customFormat="1">
      <c r="B176" s="84"/>
      <c r="C176" s="84"/>
      <c r="G176" s="55"/>
      <c r="H176" s="55"/>
      <c r="I176" s="55"/>
      <c r="J176" s="55"/>
      <c r="K176" s="55"/>
      <c r="L176" s="55"/>
      <c r="M176" s="55"/>
      <c r="N176" s="55"/>
      <c r="O176" s="55"/>
    </row>
    <row r="177" spans="2:15" s="83" customFormat="1">
      <c r="B177" s="84"/>
      <c r="C177" s="84"/>
      <c r="G177" s="55"/>
      <c r="H177" s="55"/>
      <c r="I177" s="55"/>
      <c r="J177" s="55"/>
      <c r="K177" s="55"/>
      <c r="L177" s="55"/>
      <c r="M177" s="55"/>
      <c r="N177" s="55"/>
      <c r="O177" s="55"/>
    </row>
    <row r="178" spans="2:15" s="83" customFormat="1">
      <c r="B178" s="84"/>
      <c r="C178" s="84"/>
      <c r="G178" s="55"/>
      <c r="H178" s="55"/>
      <c r="I178" s="55"/>
      <c r="J178" s="55"/>
      <c r="K178" s="55"/>
      <c r="L178" s="55"/>
      <c r="M178" s="55"/>
      <c r="N178" s="55"/>
      <c r="O178" s="55"/>
    </row>
    <row r="179" spans="2:15" s="83" customFormat="1">
      <c r="B179" s="84"/>
      <c r="C179" s="84"/>
      <c r="G179" s="55"/>
      <c r="H179" s="55"/>
      <c r="I179" s="55"/>
      <c r="J179" s="55"/>
      <c r="K179" s="55"/>
      <c r="L179" s="55"/>
      <c r="M179" s="55"/>
      <c r="N179" s="55"/>
      <c r="O179" s="55"/>
    </row>
    <row r="180" spans="2:15" s="83" customFormat="1">
      <c r="B180" s="84"/>
      <c r="C180" s="84"/>
      <c r="G180" s="55"/>
      <c r="H180" s="55"/>
      <c r="I180" s="55"/>
      <c r="J180" s="55"/>
      <c r="K180" s="55"/>
      <c r="L180" s="55"/>
      <c r="M180" s="55"/>
      <c r="N180" s="55"/>
      <c r="O180" s="55"/>
    </row>
    <row r="181" spans="2:15" s="83" customFormat="1">
      <c r="B181" s="84"/>
      <c r="C181" s="84"/>
      <c r="G181" s="55"/>
      <c r="H181" s="55"/>
      <c r="I181" s="55"/>
      <c r="J181" s="55"/>
      <c r="K181" s="55"/>
      <c r="L181" s="55"/>
      <c r="M181" s="55"/>
      <c r="N181" s="55"/>
      <c r="O181" s="55"/>
    </row>
    <row r="182" spans="2:15" s="83" customFormat="1">
      <c r="B182" s="84"/>
      <c r="C182" s="84"/>
      <c r="G182" s="55"/>
      <c r="H182" s="55"/>
      <c r="I182" s="55"/>
      <c r="J182" s="55"/>
      <c r="K182" s="55"/>
      <c r="L182" s="55"/>
      <c r="M182" s="55"/>
      <c r="N182" s="55"/>
      <c r="O182" s="55"/>
    </row>
    <row r="183" spans="2:15" s="83" customFormat="1">
      <c r="B183" s="84"/>
      <c r="C183" s="84"/>
      <c r="G183" s="55"/>
      <c r="H183" s="55"/>
      <c r="I183" s="55"/>
      <c r="J183" s="55"/>
      <c r="K183" s="55"/>
      <c r="L183" s="55"/>
      <c r="M183" s="55"/>
      <c r="N183" s="55"/>
      <c r="O183" s="55"/>
    </row>
    <row r="184" spans="2:15" s="83" customFormat="1">
      <c r="B184" s="84"/>
      <c r="C184" s="84"/>
      <c r="G184" s="55"/>
      <c r="H184" s="55"/>
      <c r="I184" s="55"/>
      <c r="J184" s="55"/>
      <c r="K184" s="55"/>
      <c r="L184" s="55"/>
      <c r="M184" s="55"/>
      <c r="N184" s="55"/>
      <c r="O184" s="55"/>
    </row>
    <row r="185" spans="2:15" s="83" customFormat="1">
      <c r="B185" s="84"/>
      <c r="C185" s="84"/>
      <c r="G185" s="55"/>
      <c r="H185" s="55"/>
      <c r="I185" s="55"/>
      <c r="J185" s="55"/>
      <c r="K185" s="55"/>
      <c r="L185" s="55"/>
      <c r="M185" s="55"/>
      <c r="N185" s="55"/>
      <c r="O185" s="55"/>
    </row>
    <row r="186" spans="2:15" s="83" customFormat="1">
      <c r="B186" s="84"/>
      <c r="C186" s="84"/>
      <c r="G186" s="55"/>
      <c r="H186" s="55"/>
      <c r="I186" s="55"/>
      <c r="J186" s="55"/>
      <c r="K186" s="55"/>
      <c r="L186" s="55"/>
      <c r="M186" s="55"/>
      <c r="N186" s="55"/>
      <c r="O186" s="55"/>
    </row>
    <row r="187" spans="2:15" s="83" customFormat="1">
      <c r="B187" s="84"/>
      <c r="C187" s="84"/>
      <c r="G187" s="55"/>
      <c r="H187" s="55"/>
      <c r="I187" s="55"/>
      <c r="J187" s="55"/>
      <c r="K187" s="55"/>
      <c r="L187" s="55"/>
      <c r="M187" s="55"/>
      <c r="N187" s="55"/>
      <c r="O187" s="55"/>
    </row>
    <row r="188" spans="2:15" s="83" customFormat="1">
      <c r="B188" s="84"/>
      <c r="C188" s="84"/>
      <c r="G188" s="55"/>
      <c r="H188" s="55"/>
      <c r="I188" s="55"/>
      <c r="J188" s="55"/>
      <c r="K188" s="55"/>
      <c r="L188" s="55"/>
      <c r="M188" s="55"/>
      <c r="N188" s="55"/>
      <c r="O188" s="55"/>
    </row>
    <row r="189" spans="2:15" s="83" customFormat="1">
      <c r="B189" s="84"/>
      <c r="C189" s="84"/>
      <c r="G189" s="55"/>
      <c r="H189" s="55"/>
      <c r="I189" s="55"/>
      <c r="J189" s="55"/>
      <c r="K189" s="55"/>
      <c r="L189" s="55"/>
      <c r="M189" s="55"/>
      <c r="N189" s="55"/>
      <c r="O189" s="55"/>
    </row>
    <row r="190" spans="2:15" s="83" customFormat="1">
      <c r="B190" s="84"/>
      <c r="C190" s="84"/>
      <c r="G190" s="55"/>
      <c r="H190" s="55"/>
      <c r="I190" s="55"/>
      <c r="J190" s="55"/>
      <c r="K190" s="55"/>
      <c r="L190" s="55"/>
      <c r="M190" s="55"/>
      <c r="N190" s="55"/>
      <c r="O190" s="55"/>
    </row>
    <row r="191" spans="2:15" s="83" customFormat="1">
      <c r="B191" s="84"/>
      <c r="C191" s="84"/>
      <c r="G191" s="55"/>
      <c r="H191" s="55"/>
      <c r="I191" s="55"/>
      <c r="J191" s="55"/>
      <c r="K191" s="55"/>
      <c r="L191" s="55"/>
      <c r="M191" s="55"/>
      <c r="N191" s="55"/>
      <c r="O191" s="55"/>
    </row>
    <row r="192" spans="2:15" s="83" customFormat="1">
      <c r="B192" s="84"/>
      <c r="C192" s="84"/>
      <c r="G192" s="55"/>
      <c r="H192" s="55"/>
      <c r="I192" s="55"/>
      <c r="J192" s="55"/>
      <c r="K192" s="55"/>
      <c r="L192" s="55"/>
      <c r="M192" s="55"/>
      <c r="N192" s="55"/>
      <c r="O192" s="55"/>
    </row>
    <row r="193" spans="2:15" s="83" customFormat="1">
      <c r="B193" s="84"/>
      <c r="C193" s="84"/>
      <c r="G193" s="55"/>
      <c r="H193" s="55"/>
      <c r="I193" s="55"/>
      <c r="J193" s="55"/>
      <c r="K193" s="55"/>
      <c r="L193" s="55"/>
      <c r="M193" s="55"/>
      <c r="N193" s="55"/>
      <c r="O193" s="55"/>
    </row>
    <row r="194" spans="2:15" s="83" customFormat="1">
      <c r="B194" s="84"/>
      <c r="C194" s="84"/>
      <c r="G194" s="55"/>
      <c r="H194" s="55"/>
      <c r="I194" s="55"/>
      <c r="J194" s="55"/>
      <c r="K194" s="55"/>
      <c r="L194" s="55"/>
      <c r="M194" s="55"/>
      <c r="N194" s="55"/>
      <c r="O194" s="55"/>
    </row>
    <row r="195" spans="2:15" s="83" customFormat="1">
      <c r="B195" s="84"/>
      <c r="C195" s="84"/>
      <c r="G195" s="55"/>
      <c r="H195" s="55"/>
      <c r="I195" s="55"/>
      <c r="J195" s="55"/>
      <c r="K195" s="55"/>
      <c r="L195" s="55"/>
      <c r="M195" s="55"/>
      <c r="N195" s="55"/>
      <c r="O195" s="55"/>
    </row>
    <row r="196" spans="2:15" s="83" customFormat="1">
      <c r="B196" s="84"/>
      <c r="C196" s="84"/>
      <c r="G196" s="55"/>
      <c r="H196" s="55"/>
      <c r="I196" s="55"/>
      <c r="J196" s="55"/>
      <c r="K196" s="55"/>
      <c r="L196" s="55"/>
      <c r="M196" s="55"/>
      <c r="N196" s="55"/>
      <c r="O196" s="55"/>
    </row>
    <row r="197" spans="2:15" s="83" customFormat="1">
      <c r="B197" s="84"/>
      <c r="G197" s="55"/>
      <c r="H197" s="55"/>
      <c r="I197" s="55"/>
      <c r="J197" s="55"/>
      <c r="K197" s="55"/>
      <c r="L197" s="55"/>
      <c r="M197" s="55"/>
      <c r="N197" s="55"/>
      <c r="O197" s="55"/>
    </row>
    <row r="198" spans="2:15" s="83" customFormat="1">
      <c r="B198" s="84"/>
      <c r="G198" s="55"/>
      <c r="H198" s="55"/>
      <c r="I198" s="55"/>
      <c r="J198" s="55"/>
      <c r="K198" s="55"/>
      <c r="L198" s="55"/>
      <c r="M198" s="55"/>
      <c r="N198" s="55"/>
      <c r="O198" s="55"/>
    </row>
    <row r="199" spans="2:15" s="83" customFormat="1">
      <c r="B199" s="84"/>
      <c r="G199" s="55"/>
      <c r="H199" s="55"/>
      <c r="I199" s="55"/>
      <c r="J199" s="55"/>
      <c r="K199" s="55"/>
      <c r="L199" s="55"/>
      <c r="M199" s="55"/>
      <c r="N199" s="55"/>
      <c r="O199" s="55"/>
    </row>
    <row r="200" spans="2:15" s="83" customFormat="1">
      <c r="B200" s="84"/>
      <c r="G200" s="55"/>
      <c r="H200" s="55"/>
      <c r="I200" s="55"/>
      <c r="J200" s="55"/>
      <c r="K200" s="55"/>
      <c r="L200" s="55"/>
      <c r="M200" s="55"/>
      <c r="N200" s="55"/>
      <c r="O200" s="55"/>
    </row>
    <row r="201" spans="2:15" s="83" customFormat="1">
      <c r="B201" s="84"/>
      <c r="G201" s="55"/>
      <c r="H201" s="55"/>
      <c r="I201" s="55"/>
      <c r="J201" s="55"/>
      <c r="K201" s="55"/>
      <c r="L201" s="55"/>
      <c r="M201" s="55"/>
      <c r="N201" s="55"/>
      <c r="O201" s="55"/>
    </row>
    <row r="202" spans="2:15" s="83" customFormat="1">
      <c r="B202" s="84"/>
      <c r="G202" s="55"/>
      <c r="H202" s="55"/>
      <c r="I202" s="55"/>
      <c r="J202" s="55"/>
      <c r="K202" s="55"/>
      <c r="L202" s="55"/>
      <c r="M202" s="55"/>
      <c r="N202" s="55"/>
      <c r="O202" s="55"/>
    </row>
    <row r="203" spans="2:15" s="83" customFormat="1">
      <c r="B203" s="84"/>
      <c r="G203" s="55"/>
      <c r="H203" s="55"/>
      <c r="I203" s="55"/>
      <c r="J203" s="55"/>
      <c r="K203" s="55"/>
      <c r="L203" s="55"/>
      <c r="M203" s="55"/>
      <c r="N203" s="55"/>
      <c r="O203" s="55"/>
    </row>
    <row r="204" spans="2:15" s="83" customFormat="1">
      <c r="B204" s="84"/>
      <c r="G204" s="55"/>
      <c r="H204" s="55"/>
      <c r="I204" s="55"/>
      <c r="J204" s="55"/>
      <c r="K204" s="55"/>
      <c r="L204" s="55"/>
      <c r="M204" s="55"/>
      <c r="N204" s="55"/>
      <c r="O204" s="55"/>
    </row>
    <row r="205" spans="2:15" s="83" customFormat="1">
      <c r="B205" s="84"/>
      <c r="G205" s="55"/>
      <c r="H205" s="55"/>
      <c r="I205" s="55"/>
      <c r="J205" s="55"/>
      <c r="K205" s="55"/>
      <c r="L205" s="55"/>
      <c r="M205" s="55"/>
      <c r="N205" s="55"/>
      <c r="O205" s="55"/>
    </row>
    <row r="206" spans="2:15" s="83" customFormat="1">
      <c r="B206" s="84"/>
      <c r="G206" s="55"/>
      <c r="H206" s="55"/>
      <c r="I206" s="55"/>
      <c r="J206" s="55"/>
      <c r="K206" s="55"/>
      <c r="L206" s="55"/>
      <c r="M206" s="55"/>
      <c r="N206" s="55"/>
      <c r="O206" s="55"/>
    </row>
    <row r="207" spans="2:15" s="83" customFormat="1">
      <c r="B207" s="84"/>
      <c r="G207" s="55"/>
      <c r="H207" s="55"/>
      <c r="I207" s="55"/>
      <c r="J207" s="55"/>
      <c r="K207" s="55"/>
      <c r="L207" s="55"/>
      <c r="M207" s="55"/>
      <c r="N207" s="55"/>
      <c r="O207" s="55"/>
    </row>
    <row r="208" spans="2:15" s="83" customFormat="1">
      <c r="B208" s="84"/>
      <c r="G208" s="55"/>
      <c r="H208" s="55"/>
      <c r="I208" s="55"/>
      <c r="J208" s="55"/>
      <c r="K208" s="55"/>
      <c r="L208" s="55"/>
      <c r="M208" s="55"/>
      <c r="N208" s="55"/>
      <c r="O208" s="55"/>
    </row>
    <row r="209" spans="2:15" s="83" customFormat="1">
      <c r="B209" s="84"/>
      <c r="G209" s="55"/>
      <c r="H209" s="55"/>
      <c r="I209" s="55"/>
      <c r="J209" s="55"/>
      <c r="K209" s="55"/>
      <c r="L209" s="55"/>
      <c r="M209" s="55"/>
      <c r="N209" s="55"/>
      <c r="O209" s="55"/>
    </row>
    <row r="210" spans="2:15" s="83" customFormat="1">
      <c r="B210" s="84"/>
      <c r="G210" s="55"/>
      <c r="H210" s="55"/>
      <c r="I210" s="55"/>
      <c r="J210" s="55"/>
      <c r="K210" s="55"/>
      <c r="L210" s="55"/>
      <c r="M210" s="55"/>
      <c r="N210" s="55"/>
      <c r="O210" s="55"/>
    </row>
    <row r="211" spans="2:15" s="83" customFormat="1">
      <c r="B211" s="84"/>
      <c r="G211" s="55"/>
      <c r="H211" s="55"/>
      <c r="I211" s="55"/>
      <c r="J211" s="55"/>
      <c r="K211" s="55"/>
      <c r="L211" s="55"/>
      <c r="M211" s="55"/>
      <c r="N211" s="55"/>
      <c r="O211" s="55"/>
    </row>
    <row r="212" spans="2:15" s="83" customFormat="1">
      <c r="B212" s="84"/>
      <c r="G212" s="55"/>
      <c r="H212" s="55"/>
      <c r="I212" s="55"/>
      <c r="J212" s="55"/>
      <c r="K212" s="55"/>
      <c r="L212" s="55"/>
      <c r="M212" s="55"/>
      <c r="N212" s="55"/>
      <c r="O212" s="55"/>
    </row>
    <row r="213" spans="2:15" s="83" customFormat="1">
      <c r="B213" s="84"/>
      <c r="G213" s="55"/>
      <c r="H213" s="55"/>
      <c r="I213" s="55"/>
      <c r="J213" s="55"/>
      <c r="K213" s="55"/>
      <c r="L213" s="55"/>
      <c r="M213" s="55"/>
      <c r="N213" s="55"/>
      <c r="O213" s="55"/>
    </row>
    <row r="214" spans="2:15" s="83" customFormat="1">
      <c r="B214" s="84"/>
      <c r="G214" s="55"/>
      <c r="H214" s="55"/>
      <c r="I214" s="55"/>
      <c r="J214" s="55"/>
      <c r="K214" s="55"/>
      <c r="L214" s="55"/>
      <c r="M214" s="55"/>
      <c r="N214" s="55"/>
      <c r="O214" s="55"/>
    </row>
    <row r="215" spans="2:15" s="83" customFormat="1">
      <c r="B215" s="84"/>
      <c r="G215" s="55"/>
      <c r="H215" s="55"/>
      <c r="I215" s="55"/>
      <c r="J215" s="55"/>
      <c r="K215" s="55"/>
      <c r="L215" s="55"/>
      <c r="M215" s="55"/>
      <c r="N215" s="55"/>
      <c r="O215" s="55"/>
    </row>
    <row r="216" spans="2:15" s="83" customFormat="1">
      <c r="B216" s="84"/>
      <c r="G216" s="55"/>
      <c r="H216" s="55"/>
      <c r="I216" s="55"/>
      <c r="J216" s="55"/>
      <c r="K216" s="55"/>
      <c r="L216" s="55"/>
      <c r="M216" s="55"/>
      <c r="N216" s="55"/>
      <c r="O216" s="55"/>
    </row>
    <row r="217" spans="2:15" s="83" customFormat="1">
      <c r="B217" s="84"/>
      <c r="G217" s="55"/>
      <c r="H217" s="55"/>
      <c r="I217" s="55"/>
      <c r="J217" s="55"/>
      <c r="K217" s="55"/>
      <c r="L217" s="55"/>
      <c r="M217" s="55"/>
      <c r="N217" s="55"/>
      <c r="O217" s="55"/>
    </row>
    <row r="218" spans="2:15" s="83" customFormat="1">
      <c r="B218" s="84"/>
      <c r="G218" s="55"/>
      <c r="H218" s="55"/>
      <c r="I218" s="55"/>
      <c r="J218" s="55"/>
      <c r="K218" s="55"/>
      <c r="L218" s="55"/>
      <c r="M218" s="55"/>
      <c r="N218" s="55"/>
      <c r="O218" s="55"/>
    </row>
    <row r="219" spans="2:15" s="83" customFormat="1">
      <c r="B219" s="84"/>
      <c r="G219" s="55"/>
      <c r="H219" s="55"/>
      <c r="I219" s="55"/>
      <c r="J219" s="55"/>
      <c r="K219" s="55"/>
      <c r="L219" s="55"/>
      <c r="M219" s="55"/>
      <c r="N219" s="55"/>
      <c r="O219" s="55"/>
    </row>
    <row r="220" spans="2:15" s="83" customFormat="1">
      <c r="B220" s="84"/>
      <c r="G220" s="55"/>
      <c r="H220" s="55"/>
      <c r="I220" s="55"/>
      <c r="J220" s="55"/>
      <c r="K220" s="55"/>
      <c r="L220" s="55"/>
      <c r="M220" s="55"/>
      <c r="N220" s="55"/>
      <c r="O220" s="55"/>
    </row>
    <row r="221" spans="2:15" s="83" customFormat="1">
      <c r="B221" s="84"/>
      <c r="G221" s="55"/>
      <c r="H221" s="55"/>
      <c r="I221" s="55"/>
      <c r="J221" s="55"/>
      <c r="K221" s="55"/>
      <c r="L221" s="55"/>
      <c r="M221" s="55"/>
      <c r="N221" s="55"/>
      <c r="O221" s="55"/>
    </row>
    <row r="222" spans="2:15" s="83" customFormat="1">
      <c r="B222" s="84"/>
      <c r="G222" s="55"/>
      <c r="H222" s="55"/>
      <c r="I222" s="55"/>
      <c r="J222" s="55"/>
      <c r="K222" s="55"/>
      <c r="L222" s="55"/>
      <c r="M222" s="55"/>
      <c r="N222" s="55"/>
      <c r="O222" s="55"/>
    </row>
    <row r="223" spans="2:15" s="83" customFormat="1">
      <c r="B223" s="84"/>
      <c r="G223" s="55"/>
      <c r="H223" s="55"/>
      <c r="I223" s="55"/>
      <c r="J223" s="55"/>
      <c r="K223" s="55"/>
      <c r="L223" s="55"/>
      <c r="M223" s="55"/>
      <c r="N223" s="55"/>
      <c r="O223" s="55"/>
    </row>
    <row r="224" spans="2:15" s="83" customFormat="1">
      <c r="B224" s="84"/>
      <c r="G224" s="55"/>
      <c r="H224" s="55"/>
      <c r="I224" s="55"/>
      <c r="J224" s="55"/>
      <c r="K224" s="55"/>
      <c r="L224" s="55"/>
      <c r="M224" s="55"/>
      <c r="N224" s="55"/>
      <c r="O224" s="55"/>
    </row>
    <row r="225" spans="2:15" s="83" customFormat="1">
      <c r="B225" s="84"/>
      <c r="G225" s="55"/>
      <c r="H225" s="55"/>
      <c r="I225" s="55"/>
      <c r="J225" s="55"/>
      <c r="K225" s="55"/>
      <c r="L225" s="55"/>
      <c r="M225" s="55"/>
      <c r="N225" s="55"/>
      <c r="O225" s="55"/>
    </row>
    <row r="226" spans="2:15" s="83" customFormat="1">
      <c r="B226" s="84"/>
      <c r="G226" s="55"/>
      <c r="H226" s="55"/>
      <c r="I226" s="55"/>
      <c r="J226" s="55"/>
      <c r="K226" s="55"/>
      <c r="L226" s="55"/>
      <c r="M226" s="55"/>
      <c r="N226" s="55"/>
      <c r="O226" s="55"/>
    </row>
    <row r="227" spans="2:15" s="83" customFormat="1">
      <c r="B227" s="84"/>
      <c r="G227" s="55"/>
      <c r="H227" s="55"/>
      <c r="I227" s="55"/>
      <c r="J227" s="55"/>
      <c r="K227" s="55"/>
      <c r="L227" s="55"/>
      <c r="M227" s="55"/>
      <c r="N227" s="55"/>
      <c r="O227" s="55"/>
    </row>
    <row r="228" spans="2:15" s="83" customFormat="1">
      <c r="B228" s="84"/>
      <c r="G228" s="55"/>
      <c r="H228" s="55"/>
      <c r="I228" s="55"/>
      <c r="J228" s="55"/>
      <c r="K228" s="55"/>
      <c r="L228" s="55"/>
      <c r="M228" s="55"/>
      <c r="N228" s="55"/>
      <c r="O228" s="55"/>
    </row>
    <row r="229" spans="2:15" s="83" customFormat="1">
      <c r="B229" s="84"/>
      <c r="G229" s="55"/>
      <c r="H229" s="55"/>
      <c r="I229" s="55"/>
      <c r="J229" s="55"/>
      <c r="K229" s="55"/>
      <c r="L229" s="55"/>
      <c r="M229" s="55"/>
      <c r="N229" s="55"/>
      <c r="O229" s="55"/>
    </row>
    <row r="230" spans="2:15" s="83" customFormat="1">
      <c r="B230" s="84"/>
      <c r="G230" s="55"/>
      <c r="H230" s="55"/>
      <c r="I230" s="55"/>
      <c r="J230" s="55"/>
      <c r="K230" s="55"/>
      <c r="L230" s="55"/>
      <c r="M230" s="55"/>
      <c r="N230" s="55"/>
      <c r="O230" s="55"/>
    </row>
    <row r="231" spans="2:15" s="83" customFormat="1">
      <c r="B231" s="84"/>
      <c r="G231" s="55"/>
      <c r="H231" s="55"/>
      <c r="I231" s="55"/>
      <c r="J231" s="55"/>
      <c r="K231" s="55"/>
      <c r="L231" s="55"/>
      <c r="M231" s="55"/>
      <c r="N231" s="55"/>
      <c r="O231" s="55"/>
    </row>
    <row r="232" spans="2:15" s="83" customFormat="1">
      <c r="B232" s="84"/>
      <c r="G232" s="55"/>
      <c r="H232" s="55"/>
      <c r="I232" s="55"/>
      <c r="J232" s="55"/>
      <c r="K232" s="55"/>
      <c r="L232" s="55"/>
      <c r="M232" s="55"/>
      <c r="N232" s="55"/>
      <c r="O232" s="55"/>
    </row>
    <row r="233" spans="2:15" s="83" customFormat="1">
      <c r="B233" s="84"/>
      <c r="G233" s="55"/>
      <c r="H233" s="55"/>
      <c r="I233" s="55"/>
      <c r="J233" s="55"/>
      <c r="K233" s="55"/>
      <c r="L233" s="55"/>
      <c r="M233" s="55"/>
      <c r="N233" s="55"/>
      <c r="O233" s="55"/>
    </row>
    <row r="234" spans="2:15" s="83" customFormat="1">
      <c r="B234" s="84"/>
      <c r="G234" s="55"/>
      <c r="H234" s="55"/>
      <c r="I234" s="55"/>
      <c r="J234" s="55"/>
      <c r="K234" s="55"/>
      <c r="L234" s="55"/>
      <c r="M234" s="55"/>
      <c r="N234" s="55"/>
      <c r="O234" s="55"/>
    </row>
    <row r="235" spans="2:15" s="83" customFormat="1">
      <c r="B235" s="84"/>
      <c r="G235" s="55"/>
      <c r="H235" s="55"/>
      <c r="I235" s="55"/>
      <c r="J235" s="55"/>
      <c r="K235" s="55"/>
      <c r="L235" s="55"/>
      <c r="M235" s="55"/>
      <c r="N235" s="55"/>
      <c r="O235" s="55"/>
    </row>
    <row r="236" spans="2:15" s="83" customFormat="1">
      <c r="B236" s="84"/>
      <c r="G236" s="55"/>
      <c r="H236" s="55"/>
      <c r="I236" s="55"/>
      <c r="J236" s="55"/>
      <c r="K236" s="55"/>
      <c r="L236" s="55"/>
      <c r="M236" s="55"/>
      <c r="N236" s="55"/>
      <c r="O236" s="55"/>
    </row>
    <row r="237" spans="2:15" s="83" customFormat="1">
      <c r="B237" s="84"/>
      <c r="G237" s="55"/>
      <c r="H237" s="55"/>
      <c r="I237" s="55"/>
      <c r="J237" s="55"/>
      <c r="K237" s="55"/>
      <c r="L237" s="55"/>
      <c r="M237" s="55"/>
      <c r="N237" s="55"/>
      <c r="O237" s="55"/>
    </row>
    <row r="238" spans="2:15" s="83" customFormat="1">
      <c r="B238" s="84"/>
      <c r="G238" s="55"/>
      <c r="H238" s="55"/>
      <c r="I238" s="55"/>
      <c r="J238" s="55"/>
      <c r="K238" s="55"/>
      <c r="L238" s="55"/>
      <c r="M238" s="55"/>
      <c r="N238" s="55"/>
      <c r="O238" s="55"/>
    </row>
    <row r="239" spans="2:15" s="83" customFormat="1">
      <c r="B239" s="84"/>
      <c r="G239" s="55"/>
      <c r="H239" s="55"/>
      <c r="I239" s="55"/>
      <c r="J239" s="55"/>
      <c r="K239" s="55"/>
      <c r="L239" s="55"/>
      <c r="M239" s="55"/>
      <c r="N239" s="55"/>
      <c r="O239" s="55"/>
    </row>
    <row r="240" spans="2:15" s="83" customFormat="1">
      <c r="B240" s="84"/>
      <c r="G240" s="55"/>
      <c r="H240" s="55"/>
      <c r="I240" s="55"/>
      <c r="J240" s="55"/>
      <c r="K240" s="55"/>
      <c r="L240" s="55"/>
      <c r="M240" s="55"/>
      <c r="N240" s="55"/>
      <c r="O240" s="55"/>
    </row>
    <row r="241" spans="2:15" s="83" customFormat="1">
      <c r="B241" s="84"/>
      <c r="G241" s="55"/>
      <c r="H241" s="55"/>
      <c r="I241" s="55"/>
      <c r="J241" s="55"/>
      <c r="K241" s="55"/>
      <c r="L241" s="55"/>
      <c r="M241" s="55"/>
      <c r="N241" s="55"/>
      <c r="O241" s="55"/>
    </row>
    <row r="242" spans="2:15" s="83" customFormat="1">
      <c r="B242" s="84"/>
      <c r="G242" s="55"/>
      <c r="H242" s="55"/>
      <c r="I242" s="55"/>
      <c r="J242" s="55"/>
      <c r="K242" s="55"/>
      <c r="L242" s="55"/>
      <c r="M242" s="55"/>
      <c r="N242" s="55"/>
      <c r="O242" s="55"/>
    </row>
    <row r="243" spans="2:15" s="83" customFormat="1">
      <c r="B243" s="84"/>
      <c r="G243" s="55"/>
      <c r="H243" s="55"/>
      <c r="I243" s="55"/>
      <c r="J243" s="55"/>
      <c r="K243" s="55"/>
      <c r="L243" s="55"/>
      <c r="M243" s="55"/>
      <c r="N243" s="55"/>
      <c r="O243" s="55"/>
    </row>
    <row r="244" spans="2:15" s="83" customFormat="1">
      <c r="B244" s="84"/>
      <c r="G244" s="55"/>
      <c r="H244" s="55"/>
      <c r="I244" s="55"/>
      <c r="J244" s="55"/>
      <c r="K244" s="55"/>
      <c r="L244" s="55"/>
      <c r="M244" s="55"/>
      <c r="N244" s="55"/>
      <c r="O244" s="55"/>
    </row>
    <row r="245" spans="2:15" s="83" customFormat="1">
      <c r="B245" s="84"/>
      <c r="G245" s="55"/>
      <c r="H245" s="55"/>
      <c r="I245" s="55"/>
      <c r="J245" s="55"/>
      <c r="K245" s="55"/>
      <c r="L245" s="55"/>
      <c r="M245" s="55"/>
      <c r="N245" s="55"/>
      <c r="O245" s="55"/>
    </row>
    <row r="246" spans="2:15" s="83" customFormat="1">
      <c r="B246" s="84"/>
      <c r="G246" s="55"/>
      <c r="H246" s="55"/>
      <c r="I246" s="55"/>
      <c r="J246" s="55"/>
      <c r="K246" s="55"/>
      <c r="L246" s="55"/>
      <c r="M246" s="55"/>
      <c r="N246" s="55"/>
      <c r="O246" s="55"/>
    </row>
    <row r="247" spans="2:15" s="83" customFormat="1">
      <c r="B247" s="84"/>
      <c r="G247" s="55"/>
      <c r="H247" s="55"/>
      <c r="I247" s="55"/>
      <c r="J247" s="55"/>
      <c r="K247" s="55"/>
      <c r="L247" s="55"/>
      <c r="M247" s="55"/>
      <c r="N247" s="55"/>
      <c r="O247" s="55"/>
    </row>
    <row r="248" spans="2:15" s="83" customFormat="1">
      <c r="B248" s="84"/>
      <c r="G248" s="55"/>
      <c r="H248" s="55"/>
      <c r="I248" s="55"/>
      <c r="J248" s="55"/>
      <c r="K248" s="55"/>
      <c r="L248" s="55"/>
      <c r="M248" s="55"/>
      <c r="N248" s="55"/>
      <c r="O248" s="55"/>
    </row>
    <row r="249" spans="2:15" s="83" customFormat="1">
      <c r="B249" s="84"/>
      <c r="G249" s="55"/>
      <c r="H249" s="55"/>
      <c r="I249" s="55"/>
      <c r="J249" s="55"/>
      <c r="K249" s="55"/>
      <c r="L249" s="55"/>
      <c r="M249" s="55"/>
      <c r="N249" s="55"/>
      <c r="O249" s="55"/>
    </row>
    <row r="250" spans="2:15" s="83" customFormat="1">
      <c r="B250" s="84"/>
      <c r="G250" s="55"/>
      <c r="H250" s="55"/>
      <c r="I250" s="55"/>
      <c r="J250" s="55"/>
      <c r="K250" s="55"/>
      <c r="L250" s="55"/>
      <c r="M250" s="55"/>
      <c r="N250" s="55"/>
      <c r="O250" s="55"/>
    </row>
    <row r="251" spans="2:15" s="83" customFormat="1">
      <c r="B251" s="84"/>
      <c r="G251" s="55"/>
      <c r="H251" s="55"/>
      <c r="I251" s="55"/>
      <c r="J251" s="55"/>
      <c r="K251" s="55"/>
      <c r="L251" s="55"/>
      <c r="M251" s="55"/>
      <c r="N251" s="55"/>
      <c r="O251" s="55"/>
    </row>
    <row r="252" spans="2:15" s="83" customFormat="1">
      <c r="B252" s="84"/>
      <c r="G252" s="55"/>
      <c r="H252" s="55"/>
      <c r="I252" s="55"/>
      <c r="J252" s="55"/>
      <c r="K252" s="55"/>
      <c r="L252" s="55"/>
      <c r="M252" s="55"/>
      <c r="N252" s="55"/>
      <c r="O252" s="55"/>
    </row>
    <row r="253" spans="2:15" s="83" customFormat="1">
      <c r="B253" s="84"/>
      <c r="G253" s="55"/>
      <c r="H253" s="55"/>
      <c r="I253" s="55"/>
      <c r="J253" s="55"/>
      <c r="K253" s="55"/>
      <c r="L253" s="55"/>
      <c r="M253" s="55"/>
      <c r="N253" s="55"/>
      <c r="O253" s="55"/>
    </row>
    <row r="254" spans="2:15" s="83" customFormat="1">
      <c r="B254" s="84"/>
      <c r="G254" s="55"/>
      <c r="H254" s="55"/>
      <c r="I254" s="55"/>
      <c r="J254" s="55"/>
      <c r="K254" s="55"/>
      <c r="L254" s="55"/>
      <c r="M254" s="55"/>
      <c r="N254" s="55"/>
      <c r="O254" s="55"/>
    </row>
    <row r="255" spans="2:15" s="83" customFormat="1">
      <c r="B255" s="84"/>
      <c r="G255" s="55"/>
      <c r="H255" s="55"/>
      <c r="I255" s="55"/>
      <c r="J255" s="55"/>
      <c r="K255" s="55"/>
      <c r="L255" s="55"/>
      <c r="M255" s="55"/>
      <c r="N255" s="55"/>
      <c r="O255" s="55"/>
    </row>
    <row r="256" spans="2:15" s="83" customFormat="1">
      <c r="B256" s="84"/>
      <c r="G256" s="55"/>
      <c r="H256" s="55"/>
      <c r="I256" s="55"/>
      <c r="J256" s="55"/>
      <c r="K256" s="55"/>
      <c r="L256" s="55"/>
      <c r="M256" s="55"/>
      <c r="N256" s="55"/>
      <c r="O256" s="55"/>
    </row>
    <row r="257" spans="2:15" s="83" customFormat="1">
      <c r="B257" s="84"/>
      <c r="G257" s="55"/>
      <c r="H257" s="55"/>
      <c r="I257" s="55"/>
      <c r="J257" s="55"/>
      <c r="K257" s="55"/>
      <c r="L257" s="55"/>
      <c r="M257" s="55"/>
      <c r="N257" s="55"/>
      <c r="O257" s="55"/>
    </row>
    <row r="258" spans="2:15" s="83" customFormat="1">
      <c r="B258" s="84"/>
      <c r="G258" s="55"/>
      <c r="H258" s="55"/>
      <c r="I258" s="55"/>
      <c r="J258" s="55"/>
      <c r="K258" s="55"/>
      <c r="L258" s="55"/>
      <c r="M258" s="55"/>
      <c r="N258" s="55"/>
      <c r="O258" s="55"/>
    </row>
    <row r="259" spans="2:15" s="83" customFormat="1">
      <c r="B259" s="84"/>
      <c r="G259" s="55"/>
      <c r="H259" s="55"/>
      <c r="I259" s="55"/>
      <c r="J259" s="55"/>
      <c r="K259" s="55"/>
      <c r="L259" s="55"/>
      <c r="M259" s="55"/>
      <c r="N259" s="55"/>
      <c r="O259" s="55"/>
    </row>
    <row r="260" spans="2:15" s="83" customFormat="1">
      <c r="B260" s="84"/>
      <c r="G260" s="55"/>
      <c r="H260" s="55"/>
      <c r="I260" s="55"/>
      <c r="J260" s="55"/>
      <c r="K260" s="55"/>
      <c r="L260" s="55"/>
      <c r="M260" s="55"/>
      <c r="N260" s="55"/>
      <c r="O260" s="55"/>
    </row>
    <row r="261" spans="2:15" s="83" customFormat="1">
      <c r="B261" s="84"/>
      <c r="G261" s="55"/>
      <c r="H261" s="55"/>
      <c r="I261" s="55"/>
      <c r="J261" s="55"/>
      <c r="K261" s="55"/>
      <c r="L261" s="55"/>
      <c r="M261" s="55"/>
      <c r="N261" s="55"/>
      <c r="O261" s="55"/>
    </row>
    <row r="262" spans="2:15" s="83" customFormat="1">
      <c r="B262" s="84"/>
      <c r="G262" s="55"/>
      <c r="H262" s="55"/>
      <c r="I262" s="55"/>
      <c r="J262" s="55"/>
      <c r="K262" s="55"/>
      <c r="L262" s="55"/>
      <c r="M262" s="55"/>
      <c r="N262" s="55"/>
      <c r="O262" s="55"/>
    </row>
    <row r="263" spans="2:15" s="83" customFormat="1">
      <c r="B263" s="84"/>
      <c r="G263" s="55"/>
      <c r="H263" s="55"/>
      <c r="I263" s="55"/>
      <c r="J263" s="55"/>
      <c r="K263" s="55"/>
      <c r="L263" s="55"/>
      <c r="M263" s="55"/>
      <c r="N263" s="55"/>
      <c r="O263" s="55"/>
    </row>
    <row r="264" spans="2:15" s="83" customFormat="1">
      <c r="B264" s="84"/>
      <c r="G264" s="55"/>
      <c r="H264" s="55"/>
      <c r="I264" s="55"/>
      <c r="J264" s="55"/>
      <c r="K264" s="55"/>
      <c r="L264" s="55"/>
      <c r="M264" s="55"/>
      <c r="N264" s="55"/>
      <c r="O264" s="55"/>
    </row>
    <row r="265" spans="2:15" s="83" customFormat="1">
      <c r="B265" s="84"/>
      <c r="G265" s="55"/>
      <c r="H265" s="55"/>
      <c r="I265" s="55"/>
      <c r="J265" s="55"/>
      <c r="K265" s="55"/>
      <c r="L265" s="55"/>
      <c r="M265" s="55"/>
      <c r="N265" s="55"/>
      <c r="O265" s="55"/>
    </row>
    <row r="266" spans="2:15" s="83" customFormat="1">
      <c r="B266" s="84"/>
      <c r="G266" s="55"/>
      <c r="H266" s="55"/>
      <c r="I266" s="55"/>
      <c r="J266" s="55"/>
      <c r="K266" s="55"/>
      <c r="L266" s="55"/>
      <c r="M266" s="55"/>
      <c r="N266" s="55"/>
      <c r="O266" s="55"/>
    </row>
    <row r="267" spans="2:15" s="83" customFormat="1">
      <c r="B267" s="84"/>
      <c r="G267" s="55"/>
      <c r="H267" s="55"/>
      <c r="I267" s="55"/>
      <c r="J267" s="55"/>
      <c r="K267" s="55"/>
      <c r="L267" s="55"/>
      <c r="M267" s="55"/>
      <c r="N267" s="55"/>
      <c r="O267" s="55"/>
    </row>
    <row r="268" spans="2:15" s="83" customFormat="1">
      <c r="B268" s="84"/>
      <c r="G268" s="55"/>
      <c r="H268" s="55"/>
      <c r="I268" s="55"/>
      <c r="J268" s="55"/>
      <c r="K268" s="55"/>
      <c r="L268" s="55"/>
      <c r="M268" s="55"/>
      <c r="N268" s="55"/>
      <c r="O268" s="55"/>
    </row>
    <row r="269" spans="2:15" s="83" customFormat="1">
      <c r="B269" s="84"/>
      <c r="G269" s="55"/>
      <c r="H269" s="55"/>
      <c r="I269" s="55"/>
      <c r="J269" s="55"/>
      <c r="K269" s="55"/>
      <c r="L269" s="55"/>
      <c r="M269" s="55"/>
      <c r="N269" s="55"/>
      <c r="O269" s="55"/>
    </row>
    <row r="270" spans="2:15" s="83" customFormat="1">
      <c r="B270" s="84"/>
      <c r="G270" s="55"/>
      <c r="H270" s="55"/>
      <c r="I270" s="55"/>
      <c r="J270" s="55"/>
      <c r="K270" s="55"/>
      <c r="L270" s="55"/>
      <c r="M270" s="55"/>
      <c r="N270" s="55"/>
      <c r="O270" s="55"/>
    </row>
    <row r="271" spans="2:15" s="83" customFormat="1">
      <c r="B271" s="84"/>
      <c r="G271" s="55"/>
      <c r="H271" s="55"/>
      <c r="I271" s="55"/>
      <c r="J271" s="55"/>
      <c r="K271" s="55"/>
      <c r="L271" s="55"/>
      <c r="M271" s="55"/>
      <c r="N271" s="55"/>
      <c r="O271" s="55"/>
    </row>
    <row r="272" spans="2:15" s="83" customFormat="1">
      <c r="B272" s="84"/>
      <c r="G272" s="55"/>
      <c r="H272" s="55"/>
      <c r="I272" s="55"/>
      <c r="J272" s="55"/>
      <c r="K272" s="55"/>
      <c r="L272" s="55"/>
      <c r="M272" s="55"/>
      <c r="N272" s="55"/>
      <c r="O272" s="55"/>
    </row>
    <row r="273" spans="2:15" s="83" customFormat="1">
      <c r="B273" s="84"/>
      <c r="G273" s="55"/>
      <c r="H273" s="55"/>
      <c r="I273" s="55"/>
      <c r="J273" s="55"/>
      <c r="K273" s="55"/>
      <c r="L273" s="55"/>
      <c r="M273" s="55"/>
      <c r="N273" s="55"/>
      <c r="O273" s="55"/>
    </row>
    <row r="274" spans="2:15" s="83" customFormat="1">
      <c r="B274" s="84"/>
      <c r="G274" s="55"/>
      <c r="H274" s="55"/>
      <c r="I274" s="55"/>
      <c r="J274" s="55"/>
      <c r="K274" s="55"/>
      <c r="L274" s="55"/>
      <c r="M274" s="55"/>
      <c r="N274" s="55"/>
      <c r="O274" s="55"/>
    </row>
    <row r="275" spans="2:15" s="83" customFormat="1">
      <c r="B275" s="84"/>
      <c r="G275" s="55"/>
      <c r="H275" s="55"/>
      <c r="I275" s="55"/>
      <c r="J275" s="55"/>
      <c r="K275" s="55"/>
      <c r="L275" s="55"/>
      <c r="M275" s="55"/>
      <c r="N275" s="55"/>
      <c r="O275" s="55"/>
    </row>
    <row r="276" spans="2:15" s="83" customFormat="1">
      <c r="B276" s="84"/>
      <c r="G276" s="55"/>
      <c r="H276" s="55"/>
      <c r="I276" s="55"/>
      <c r="J276" s="55"/>
      <c r="K276" s="55"/>
      <c r="L276" s="55"/>
      <c r="M276" s="55"/>
      <c r="N276" s="55"/>
      <c r="O276" s="55"/>
    </row>
    <row r="277" spans="2:15" s="83" customFormat="1">
      <c r="B277" s="84"/>
      <c r="G277" s="55"/>
      <c r="H277" s="55"/>
      <c r="I277" s="55"/>
      <c r="J277" s="55"/>
      <c r="K277" s="55"/>
      <c r="L277" s="55"/>
      <c r="M277" s="55"/>
      <c r="N277" s="55"/>
      <c r="O277" s="55"/>
    </row>
    <row r="278" spans="2:15" s="83" customFormat="1">
      <c r="B278" s="84"/>
      <c r="G278" s="55"/>
      <c r="H278" s="55"/>
      <c r="I278" s="55"/>
      <c r="J278" s="55"/>
      <c r="K278" s="55"/>
      <c r="L278" s="55"/>
      <c r="M278" s="55"/>
      <c r="N278" s="55"/>
      <c r="O278" s="55"/>
    </row>
    <row r="279" spans="2:15" s="83" customFormat="1">
      <c r="B279" s="84"/>
      <c r="G279" s="55"/>
      <c r="H279" s="55"/>
      <c r="I279" s="55"/>
      <c r="J279" s="55"/>
      <c r="K279" s="55"/>
      <c r="L279" s="55"/>
      <c r="M279" s="55"/>
      <c r="N279" s="55"/>
      <c r="O279" s="55"/>
    </row>
    <row r="280" spans="2:15" s="83" customFormat="1">
      <c r="B280" s="84"/>
      <c r="G280" s="55"/>
      <c r="H280" s="55"/>
      <c r="I280" s="55"/>
      <c r="J280" s="55"/>
      <c r="K280" s="55"/>
      <c r="L280" s="55"/>
      <c r="M280" s="55"/>
      <c r="N280" s="55"/>
      <c r="O280" s="55"/>
    </row>
    <row r="281" spans="2:15" s="83" customFormat="1">
      <c r="B281" s="84"/>
      <c r="G281" s="55"/>
      <c r="H281" s="55"/>
      <c r="I281" s="55"/>
      <c r="J281" s="55"/>
      <c r="K281" s="55"/>
      <c r="L281" s="55"/>
      <c r="M281" s="55"/>
      <c r="N281" s="55"/>
      <c r="O281" s="55"/>
    </row>
    <row r="282" spans="2:15" s="83" customFormat="1">
      <c r="B282" s="84"/>
      <c r="G282" s="55"/>
      <c r="H282" s="55"/>
      <c r="I282" s="55"/>
      <c r="J282" s="55"/>
      <c r="K282" s="55"/>
      <c r="L282" s="55"/>
      <c r="M282" s="55"/>
      <c r="N282" s="55"/>
      <c r="O282" s="55"/>
    </row>
    <row r="283" spans="2:15" s="83" customFormat="1">
      <c r="B283" s="84"/>
      <c r="G283" s="55"/>
      <c r="H283" s="55"/>
      <c r="I283" s="55"/>
      <c r="J283" s="55"/>
      <c r="K283" s="55"/>
      <c r="L283" s="55"/>
      <c r="M283" s="55"/>
      <c r="N283" s="55"/>
      <c r="O283" s="55"/>
    </row>
    <row r="284" spans="2:15" s="83" customFormat="1">
      <c r="B284" s="84"/>
      <c r="G284" s="55"/>
      <c r="H284" s="55"/>
      <c r="I284" s="55"/>
      <c r="J284" s="55"/>
      <c r="K284" s="55"/>
      <c r="L284" s="55"/>
      <c r="M284" s="55"/>
      <c r="N284" s="55"/>
      <c r="O284" s="55"/>
    </row>
    <row r="285" spans="2:15" s="83" customFormat="1">
      <c r="B285" s="84"/>
      <c r="G285" s="55"/>
      <c r="H285" s="55"/>
      <c r="I285" s="55"/>
      <c r="J285" s="55"/>
      <c r="K285" s="55"/>
      <c r="L285" s="55"/>
      <c r="M285" s="55"/>
      <c r="N285" s="55"/>
      <c r="O285" s="55"/>
    </row>
    <row r="286" spans="2:15" s="83" customFormat="1">
      <c r="B286" s="84"/>
      <c r="G286" s="55"/>
      <c r="H286" s="55"/>
      <c r="I286" s="55"/>
      <c r="J286" s="55"/>
      <c r="K286" s="55"/>
      <c r="L286" s="55"/>
      <c r="M286" s="55"/>
      <c r="N286" s="55"/>
      <c r="O286" s="55"/>
    </row>
    <row r="287" spans="2:15" s="83" customFormat="1">
      <c r="B287" s="84"/>
      <c r="G287" s="55"/>
      <c r="H287" s="55"/>
      <c r="I287" s="55"/>
      <c r="J287" s="55"/>
      <c r="K287" s="55"/>
      <c r="L287" s="55"/>
      <c r="M287" s="55"/>
      <c r="N287" s="55"/>
      <c r="O287" s="55"/>
    </row>
    <row r="288" spans="2:15" s="83" customFormat="1">
      <c r="B288" s="84"/>
      <c r="G288" s="55"/>
      <c r="H288" s="55"/>
      <c r="I288" s="55"/>
      <c r="J288" s="55"/>
      <c r="K288" s="55"/>
      <c r="L288" s="55"/>
      <c r="M288" s="55"/>
      <c r="N288" s="55"/>
      <c r="O288" s="55"/>
    </row>
    <row r="289" spans="2:15" s="83" customFormat="1">
      <c r="B289" s="84"/>
      <c r="G289" s="55"/>
      <c r="H289" s="55"/>
      <c r="I289" s="55"/>
      <c r="J289" s="55"/>
      <c r="K289" s="55"/>
      <c r="L289" s="55"/>
      <c r="M289" s="55"/>
      <c r="N289" s="55"/>
      <c r="O289" s="55"/>
    </row>
  </sheetData>
  <mergeCells count="88">
    <mergeCell ref="D117:G117"/>
    <mergeCell ref="D118:G118"/>
    <mergeCell ref="F105:G105"/>
    <mergeCell ref="F106:G106"/>
    <mergeCell ref="C111:G111"/>
    <mergeCell ref="D112:G112"/>
    <mergeCell ref="F113:G113"/>
    <mergeCell ref="F114:G114"/>
    <mergeCell ref="F102:G102"/>
    <mergeCell ref="F103:G103"/>
    <mergeCell ref="D104:G104"/>
    <mergeCell ref="F115:G115"/>
    <mergeCell ref="F116:G116"/>
    <mergeCell ref="C95:G95"/>
    <mergeCell ref="D96:G96"/>
    <mergeCell ref="D97:G97"/>
    <mergeCell ref="C100:G100"/>
    <mergeCell ref="D101:G101"/>
    <mergeCell ref="F85:G85"/>
    <mergeCell ref="B88:G88"/>
    <mergeCell ref="C90:G90"/>
    <mergeCell ref="D91:G91"/>
    <mergeCell ref="D92:G92"/>
    <mergeCell ref="F80:G80"/>
    <mergeCell ref="D81:G81"/>
    <mergeCell ref="F82:G82"/>
    <mergeCell ref="F83:G83"/>
    <mergeCell ref="F84:G84"/>
    <mergeCell ref="F75:G75"/>
    <mergeCell ref="F76:G76"/>
    <mergeCell ref="D77:G77"/>
    <mergeCell ref="D78:G78"/>
    <mergeCell ref="F79:G79"/>
    <mergeCell ref="F70:G70"/>
    <mergeCell ref="F71:G71"/>
    <mergeCell ref="D72:G72"/>
    <mergeCell ref="D73:G73"/>
    <mergeCell ref="F74:G74"/>
    <mergeCell ref="D65:G65"/>
    <mergeCell ref="D66:G66"/>
    <mergeCell ref="F67:G67"/>
    <mergeCell ref="F68:G68"/>
    <mergeCell ref="F69:G69"/>
    <mergeCell ref="D60:G60"/>
    <mergeCell ref="F61:G61"/>
    <mergeCell ref="F62:G62"/>
    <mergeCell ref="F63:G63"/>
    <mergeCell ref="D64:G64"/>
    <mergeCell ref="F55:G55"/>
    <mergeCell ref="F56:G56"/>
    <mergeCell ref="F57:G57"/>
    <mergeCell ref="F58:G58"/>
    <mergeCell ref="F59:G59"/>
    <mergeCell ref="F50:G50"/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40:G40"/>
    <mergeCell ref="F41:G41"/>
    <mergeCell ref="D42:G42"/>
    <mergeCell ref="F43:G43"/>
    <mergeCell ref="F44:G44"/>
    <mergeCell ref="D33:G33"/>
    <mergeCell ref="D34:G34"/>
    <mergeCell ref="D35:G35"/>
    <mergeCell ref="C38:G38"/>
    <mergeCell ref="D39:G39"/>
    <mergeCell ref="F28:G28"/>
    <mergeCell ref="F29:G29"/>
    <mergeCell ref="F30:G30"/>
    <mergeCell ref="D31:G31"/>
    <mergeCell ref="D32:G32"/>
    <mergeCell ref="F19:G19"/>
    <mergeCell ref="F24:G24"/>
    <mergeCell ref="D25:G25"/>
    <mergeCell ref="D26:G26"/>
    <mergeCell ref="D27:G27"/>
    <mergeCell ref="B1:K1"/>
    <mergeCell ref="C9:G9"/>
    <mergeCell ref="D10:G10"/>
    <mergeCell ref="F11:G11"/>
    <mergeCell ref="F12:G12"/>
  </mergeCells>
  <phoneticPr fontId="38" type="noConversion"/>
  <printOptions horizontalCentered="1"/>
  <pageMargins left="0.59055118110236227" right="0.59055118110236227" top="0.59055118110236227" bottom="0.59055118110236227" header="0.19685039370078741" footer="0.19685039370078741"/>
  <pageSetup paperSize="9" scale="59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N289"/>
  <sheetViews>
    <sheetView showGridLines="0" view="pageBreakPreview" zoomScale="90" zoomScaleNormal="100" zoomScaleSheetLayoutView="90" workbookViewId="0">
      <pane xSplit="7" ySplit="8" topLeftCell="H93" activePane="bottomRight" state="frozen"/>
      <selection activeCell="AE506" sqref="AE506:AI506"/>
      <selection pane="topRight" activeCell="AE506" sqref="AE506:AI506"/>
      <selection pane="bottomLeft" activeCell="AE506" sqref="AE506:AI506"/>
      <selection pane="bottomRight" activeCell="H123" sqref="H123"/>
    </sheetView>
  </sheetViews>
  <sheetFormatPr defaultColWidth="10.42578125" defaultRowHeight="15" outlineLevelRow="1"/>
  <cols>
    <col min="1" max="1" width="10.42578125" style="55"/>
    <col min="2" max="2" width="4" style="83" customWidth="1"/>
    <col min="3" max="3" width="4.5703125" style="83" customWidth="1"/>
    <col min="4" max="4" width="2.5703125" style="83" customWidth="1"/>
    <col min="5" max="6" width="4" style="83" customWidth="1"/>
    <col min="7" max="7" width="59.5703125" style="55" customWidth="1"/>
    <col min="8" max="9" width="23.140625" style="55" customWidth="1"/>
    <col min="10" max="10" width="19.7109375" style="55" customWidth="1"/>
    <col min="11" max="11" width="15.140625" style="55" customWidth="1"/>
    <col min="12" max="12" width="10.42578125" style="55" customWidth="1"/>
    <col min="13" max="13" width="22.42578125" style="55" customWidth="1"/>
    <col min="14" max="16384" width="10.42578125" style="55"/>
  </cols>
  <sheetData>
    <row r="1" spans="1:14" s="43" customFormat="1" ht="36.75" customHeight="1">
      <c r="B1" s="588" t="s">
        <v>1424</v>
      </c>
      <c r="C1" s="588" t="s">
        <v>1424</v>
      </c>
      <c r="D1" s="588"/>
      <c r="E1" s="588"/>
      <c r="F1" s="588"/>
      <c r="G1" s="588"/>
      <c r="H1" s="588"/>
      <c r="I1" s="588"/>
      <c r="J1" s="588"/>
      <c r="K1" s="588"/>
      <c r="L1" s="44"/>
      <c r="M1" s="44"/>
      <c r="N1" s="44"/>
    </row>
    <row r="2" spans="1:14" s="43" customFormat="1">
      <c r="B2" s="45"/>
      <c r="C2" s="45"/>
      <c r="D2" s="45"/>
      <c r="E2" s="45"/>
      <c r="F2" s="45"/>
      <c r="G2" s="45"/>
    </row>
    <row r="3" spans="1:14" s="43" customFormat="1" ht="15.75" thickBot="1">
      <c r="B3" s="45"/>
      <c r="C3" s="45"/>
      <c r="D3" s="45"/>
      <c r="E3" s="45"/>
      <c r="F3" s="45"/>
      <c r="G3" s="45"/>
    </row>
    <row r="4" spans="1:14" s="46" customFormat="1" ht="27.6" customHeight="1">
      <c r="B4" s="47" t="s">
        <v>3051</v>
      </c>
      <c r="C4" s="48"/>
      <c r="D4" s="48"/>
      <c r="E4" s="48"/>
      <c r="F4" s="48"/>
      <c r="G4" s="48"/>
      <c r="H4" s="48"/>
      <c r="I4" s="48"/>
      <c r="J4" s="49" t="s">
        <v>3103</v>
      </c>
      <c r="K4" s="50"/>
      <c r="M4" s="48"/>
    </row>
    <row r="5" spans="1:14" s="46" customFormat="1" ht="27.6" customHeight="1" thickBot="1">
      <c r="B5" s="51"/>
      <c r="C5" s="52"/>
      <c r="D5" s="52"/>
      <c r="E5" s="52"/>
      <c r="F5" s="52"/>
      <c r="G5" s="52"/>
      <c r="H5" s="52"/>
      <c r="I5" s="52"/>
      <c r="J5" s="53"/>
      <c r="K5" s="54"/>
      <c r="M5" s="52"/>
    </row>
    <row r="6" spans="1:14" ht="15" customHeight="1" thickBot="1">
      <c r="B6" s="56"/>
      <c r="C6" s="56"/>
      <c r="D6" s="56"/>
      <c r="E6" s="56"/>
      <c r="F6" s="56"/>
      <c r="G6" s="56"/>
      <c r="H6" s="57"/>
    </row>
    <row r="7" spans="1:14" ht="39.75" customHeight="1">
      <c r="B7" s="58" t="s">
        <v>3636</v>
      </c>
      <c r="C7" s="59"/>
      <c r="D7" s="59"/>
      <c r="E7" s="59"/>
      <c r="F7" s="59"/>
      <c r="G7" s="60"/>
      <c r="H7" s="61" t="s">
        <v>2401</v>
      </c>
      <c r="I7" s="61" t="s">
        <v>2401</v>
      </c>
      <c r="J7" s="62" t="str">
        <f>CONCATENATE("ABWEICHUNG ",  H8, " / ", I8)</f>
        <v>ABWEICHUNG 2026 / 2025</v>
      </c>
      <c r="K7" s="63"/>
      <c r="M7" s="61" t="s">
        <v>2891</v>
      </c>
    </row>
    <row r="8" spans="1:14" ht="22.5" customHeight="1">
      <c r="B8" s="64"/>
      <c r="C8" s="65"/>
      <c r="D8" s="65"/>
      <c r="E8" s="65"/>
      <c r="F8" s="65"/>
      <c r="G8" s="66"/>
      <c r="H8" s="67">
        <f>IF('CE sintesi'!H8=0,"",'CE sintesi'!H8)</f>
        <v>2026</v>
      </c>
      <c r="I8" s="67">
        <f>IF('CE sintesi'!I8=0,"",'CE sintesi'!I8)</f>
        <v>2025</v>
      </c>
      <c r="J8" s="68" t="s">
        <v>2891</v>
      </c>
      <c r="K8" s="69" t="s">
        <v>3130</v>
      </c>
      <c r="M8" s="67">
        <f>IF('CE sintesi'!M8=0,"",'CE sintesi'!M8)</f>
        <v>2024</v>
      </c>
    </row>
    <row r="9" spans="1:14" s="70" customFormat="1">
      <c r="A9" s="101"/>
      <c r="B9" s="102" t="s">
        <v>3137</v>
      </c>
      <c r="C9" s="586" t="s">
        <v>1426</v>
      </c>
      <c r="D9" s="586"/>
      <c r="E9" s="586"/>
      <c r="F9" s="586"/>
      <c r="G9" s="587"/>
      <c r="H9" s="103" t="str">
        <f>IF('CE sintesi'!H9=0,"",'CE sintesi'!H9)</f>
        <v/>
      </c>
      <c r="I9" s="103" t="str">
        <f>IF('CE sintesi'!I9=0,"",'CE sintesi'!I9)</f>
        <v/>
      </c>
      <c r="J9" s="104" t="str">
        <f>IF('CE sintesi'!J9=0,"",'CE sintesi'!J9)</f>
        <v/>
      </c>
      <c r="K9" s="105" t="str">
        <f>IF('CE sintesi'!K9=0,"",'CE sintesi'!K9)</f>
        <v/>
      </c>
      <c r="L9" s="106"/>
      <c r="M9" s="103" t="str">
        <f>IF('CE sintesi'!N9=0,"",'CE sintesi'!M)</f>
        <v/>
      </c>
    </row>
    <row r="10" spans="1:14" s="70" customFormat="1">
      <c r="A10" s="101"/>
      <c r="B10" s="107"/>
      <c r="C10" s="108" t="s">
        <v>2809</v>
      </c>
      <c r="D10" s="579" t="s">
        <v>1428</v>
      </c>
      <c r="E10" s="579"/>
      <c r="F10" s="579"/>
      <c r="G10" s="580"/>
      <c r="H10" s="109">
        <f>IF('CE sintesi'!H10=0,"",'CE sintesi'!H10)</f>
        <v>1835757267.3499999</v>
      </c>
      <c r="I10" s="109">
        <f>IF('CE sintesi'!I10=0,"",'CE sintesi'!I10)</f>
        <v>1751397201.8000002</v>
      </c>
      <c r="J10" s="110">
        <f>IF('CE sintesi'!J10=0,"",'CE sintesi'!J10)</f>
        <v>84360065.549999714</v>
      </c>
      <c r="K10" s="111">
        <f>IF('CE sintesi'!K10=0,"",'CE sintesi'!K10)</f>
        <v>4.8167294925045318E-2</v>
      </c>
      <c r="L10" s="106"/>
      <c r="M10" s="112">
        <f>IF('CE sintesi'!M10=0,"",'CE sintesi'!M10)</f>
        <v>1642807038.2900002</v>
      </c>
    </row>
    <row r="11" spans="1:14" s="46" customFormat="1" ht="30" hidden="1" customHeight="1" outlineLevel="1">
      <c r="A11" s="101" t="s">
        <v>443</v>
      </c>
      <c r="B11" s="113"/>
      <c r="C11" s="114"/>
      <c r="D11" s="115"/>
      <c r="E11" s="114" t="s">
        <v>2811</v>
      </c>
      <c r="F11" s="584" t="s">
        <v>2343</v>
      </c>
      <c r="G11" s="585"/>
      <c r="H11" s="117">
        <f>IF('CE sintesi'!H11=0,"",'CE sintesi'!H11)</f>
        <v>1122848288.22</v>
      </c>
      <c r="I11" s="117">
        <f>IF('CE sintesi'!I11=0,"",'CE sintesi'!I11)</f>
        <v>1685958920.1066668</v>
      </c>
      <c r="J11" s="118">
        <f>IF('CE sintesi'!J11=0,"",'CE sintesi'!J11)</f>
        <v>-563110631.88666677</v>
      </c>
      <c r="K11" s="119">
        <f>IF('CE sintesi'!K11=0,"",'CE sintesi'!K11)</f>
        <v>-0.33400020912196371</v>
      </c>
      <c r="L11" s="101"/>
      <c r="M11" s="120">
        <f>IF('CE sintesi'!M11=0,"",'CE sintesi'!M11)</f>
        <v>1582202892.5300002</v>
      </c>
    </row>
    <row r="12" spans="1:14" s="46" customFormat="1" hidden="1" outlineLevel="1">
      <c r="A12" s="101"/>
      <c r="B12" s="113"/>
      <c r="C12" s="114"/>
      <c r="D12" s="115"/>
      <c r="E12" s="114" t="s">
        <v>2813</v>
      </c>
      <c r="F12" s="584" t="s">
        <v>2344</v>
      </c>
      <c r="G12" s="585"/>
      <c r="H12" s="117">
        <f>IF('CE sintesi'!H12=0,"",'CE sintesi'!H12)</f>
        <v>712248979.13</v>
      </c>
      <c r="I12" s="117">
        <f>IF('CE sintesi'!I12=0,"",'CE sintesi'!I12)</f>
        <v>64995345.946666665</v>
      </c>
      <c r="J12" s="118">
        <f>IF('CE sintesi'!J12=0,"",'CE sintesi'!J12)</f>
        <v>647253633.18333328</v>
      </c>
      <c r="K12" s="119">
        <f>IF('CE sintesi'!K12=0,"",'CE sintesi'!K12)</f>
        <v>9.9584612368161132</v>
      </c>
      <c r="L12" s="101"/>
      <c r="M12" s="120">
        <f>IF('CE sintesi'!M12=0,"",'CE sintesi'!M12)</f>
        <v>60446880.340000004</v>
      </c>
    </row>
    <row r="13" spans="1:14" s="71" customFormat="1" ht="30" hidden="1" customHeight="1" outlineLevel="1">
      <c r="A13" s="101" t="s">
        <v>2815</v>
      </c>
      <c r="B13" s="121"/>
      <c r="C13" s="122"/>
      <c r="D13" s="123"/>
      <c r="E13" s="122"/>
      <c r="F13" s="124" t="s">
        <v>2809</v>
      </c>
      <c r="G13" s="128" t="s">
        <v>2345</v>
      </c>
      <c r="H13" s="125">
        <f>IF('CE sintesi'!H13=0,"",'CE sintesi'!H13)</f>
        <v>320000</v>
      </c>
      <c r="I13" s="125" t="str">
        <f>IF('CE sintesi'!I13=0,"",'CE sintesi'!I13)</f>
        <v/>
      </c>
      <c r="J13" s="125">
        <f>IF('CE sintesi'!J13=0,"",'CE sintesi'!J13)</f>
        <v>320000</v>
      </c>
      <c r="K13" s="119" t="str">
        <f>IF('CE sintesi'!K13=0,"",'CE sintesi'!K13)</f>
        <v xml:space="preserve">-    </v>
      </c>
      <c r="L13" s="126"/>
      <c r="M13" s="127" t="str">
        <f>IF('CE sintesi'!M13=0,"",'CE sintesi'!M13)</f>
        <v/>
      </c>
    </row>
    <row r="14" spans="1:14" s="71" customFormat="1" ht="30" hidden="1" customHeight="1" outlineLevel="1">
      <c r="A14" s="126" t="s">
        <v>2817</v>
      </c>
      <c r="B14" s="121"/>
      <c r="C14" s="122"/>
      <c r="D14" s="123"/>
      <c r="E14" s="122"/>
      <c r="F14" s="124" t="s">
        <v>2818</v>
      </c>
      <c r="G14" s="128" t="s">
        <v>2346</v>
      </c>
      <c r="H14" s="125">
        <f>IF('CE sintesi'!H14=0,"",'CE sintesi'!H14)</f>
        <v>665692919.87</v>
      </c>
      <c r="I14" s="125" t="str">
        <f>IF('CE sintesi'!I14=0,"",'CE sintesi'!I14)</f>
        <v/>
      </c>
      <c r="J14" s="125">
        <f>IF('CE sintesi'!J14=0,"",'CE sintesi'!J14)</f>
        <v>665692919.87</v>
      </c>
      <c r="K14" s="119" t="str">
        <f>IF('CE sintesi'!K14=0,"",'CE sintesi'!K14)</f>
        <v xml:space="preserve">-    </v>
      </c>
      <c r="L14" s="126"/>
      <c r="M14" s="127" t="str">
        <f>IF('CE sintesi'!M14=0,"",'CE sintesi'!M14)</f>
        <v/>
      </c>
    </row>
    <row r="15" spans="1:14" s="71" customFormat="1" ht="30" hidden="1" customHeight="1" outlineLevel="1">
      <c r="A15" s="101" t="s">
        <v>2820</v>
      </c>
      <c r="B15" s="121"/>
      <c r="C15" s="122"/>
      <c r="D15" s="123"/>
      <c r="E15" s="122"/>
      <c r="F15" s="124" t="s">
        <v>2821</v>
      </c>
      <c r="G15" s="128" t="s">
        <v>2347</v>
      </c>
      <c r="H15" s="125">
        <f>IF('CE sintesi'!H15=0,"",'CE sintesi'!H15)</f>
        <v>45400000</v>
      </c>
      <c r="I15" s="125">
        <f>IF('CE sintesi'!I15=0,"",'CE sintesi'!I15)</f>
        <v>48894000</v>
      </c>
      <c r="J15" s="125">
        <f>IF('CE sintesi'!J15=0,"",'CE sintesi'!J15)</f>
        <v>-3494000</v>
      </c>
      <c r="K15" s="119">
        <f>IF('CE sintesi'!K15=0,"",'CE sintesi'!K15)</f>
        <v>-7.1460710925675949E-2</v>
      </c>
      <c r="L15" s="126"/>
      <c r="M15" s="127">
        <f>IF('CE sintesi'!M15=0,"",'CE sintesi'!M15)</f>
        <v>45802021.670000002</v>
      </c>
    </row>
    <row r="16" spans="1:14" s="71" customFormat="1" ht="30" hidden="1" customHeight="1" outlineLevel="1">
      <c r="A16" s="126" t="s">
        <v>2823</v>
      </c>
      <c r="B16" s="121"/>
      <c r="C16" s="122"/>
      <c r="D16" s="123"/>
      <c r="E16" s="122"/>
      <c r="F16" s="124" t="s">
        <v>2824</v>
      </c>
      <c r="G16" s="128" t="s">
        <v>2348</v>
      </c>
      <c r="H16" s="125" t="str">
        <f>IF('CE sintesi'!H16=0,"",'CE sintesi'!H16)</f>
        <v/>
      </c>
      <c r="I16" s="125" t="str">
        <f>IF('CE sintesi'!I16=0,"",'CE sintesi'!I16)</f>
        <v/>
      </c>
      <c r="J16" s="125" t="str">
        <f>IF('CE sintesi'!J16=0,"",'CE sintesi'!J16)</f>
        <v/>
      </c>
      <c r="K16" s="119" t="str">
        <f>IF('CE sintesi'!K16=0,"",'CE sintesi'!K16)</f>
        <v xml:space="preserve">-    </v>
      </c>
      <c r="L16" s="126"/>
      <c r="M16" s="127" t="str">
        <f>IF('CE sintesi'!M16=0,"",'CE sintesi'!M16)</f>
        <v/>
      </c>
    </row>
    <row r="17" spans="1:13" s="71" customFormat="1" ht="30" hidden="1" customHeight="1" outlineLevel="1">
      <c r="A17" s="101" t="s">
        <v>3487</v>
      </c>
      <c r="B17" s="121"/>
      <c r="C17" s="122"/>
      <c r="D17" s="123"/>
      <c r="E17" s="122"/>
      <c r="F17" s="124" t="s">
        <v>3488</v>
      </c>
      <c r="G17" s="128" t="s">
        <v>2349</v>
      </c>
      <c r="H17" s="125" t="str">
        <f>IF('CE sintesi'!H17=0,"",'CE sintesi'!H17)</f>
        <v/>
      </c>
      <c r="I17" s="125" t="str">
        <f>IF('CE sintesi'!I17=0,"",'CE sintesi'!I17)</f>
        <v/>
      </c>
      <c r="J17" s="125" t="str">
        <f>IF('CE sintesi'!J17=0,"",'CE sintesi'!J17)</f>
        <v/>
      </c>
      <c r="K17" s="129" t="str">
        <f>IF('CE sintesi'!K17=0,"",'CE sintesi'!K17)</f>
        <v xml:space="preserve">-    </v>
      </c>
      <c r="L17" s="126"/>
      <c r="M17" s="127" t="str">
        <f>IF('CE sintesi'!M17=0,"",'CE sintesi'!M17)</f>
        <v/>
      </c>
    </row>
    <row r="18" spans="1:13" s="71" customFormat="1" hidden="1" outlineLevel="1">
      <c r="A18" s="126" t="s">
        <v>3490</v>
      </c>
      <c r="B18" s="121"/>
      <c r="C18" s="122"/>
      <c r="D18" s="123"/>
      <c r="E18" s="122"/>
      <c r="F18" s="124" t="s">
        <v>3491</v>
      </c>
      <c r="G18" s="128" t="s">
        <v>3637</v>
      </c>
      <c r="H18" s="125">
        <f>IF('CE sintesi'!H18=0,"",'CE sintesi'!H18)</f>
        <v>836059.26</v>
      </c>
      <c r="I18" s="125">
        <f>IF('CE sintesi'!I18=0,"",'CE sintesi'!I18)</f>
        <v>16101345.946666667</v>
      </c>
      <c r="J18" s="125">
        <f>IF('CE sintesi'!J18=0,"",'CE sintesi'!J18)</f>
        <v>-15265286.686666667</v>
      </c>
      <c r="K18" s="119">
        <f>IF('CE sintesi'!K18=0,"",'CE sintesi'!K18)</f>
        <v>-0.94807519428690479</v>
      </c>
      <c r="L18" s="126"/>
      <c r="M18" s="127">
        <f>IF('CE sintesi'!M18=0,"",'CE sintesi'!M18)</f>
        <v>14644858.67</v>
      </c>
    </row>
    <row r="19" spans="1:13" s="46" customFormat="1" hidden="1" outlineLevel="1">
      <c r="A19" s="101"/>
      <c r="B19" s="113"/>
      <c r="C19" s="114"/>
      <c r="D19" s="115"/>
      <c r="E19" s="114" t="s">
        <v>3493</v>
      </c>
      <c r="F19" s="584" t="s">
        <v>2350</v>
      </c>
      <c r="G19" s="585"/>
      <c r="H19" s="117">
        <f>IF('CE sintesi'!H19=0,"",'CE sintesi'!H19)</f>
        <v>660000</v>
      </c>
      <c r="I19" s="117">
        <f>IF('CE sintesi'!I19=0,"",'CE sintesi'!I19)</f>
        <v>442935.74666666664</v>
      </c>
      <c r="J19" s="118">
        <f>IF('CE sintesi'!J19=0,"",'CE sintesi'!J19)</f>
        <v>217064.25333333336</v>
      </c>
      <c r="K19" s="119">
        <f>IF('CE sintesi'!K19=0,"",'CE sintesi'!K19)</f>
        <v>0.49005810654674042</v>
      </c>
      <c r="L19" s="101"/>
      <c r="M19" s="120">
        <f>IF('CE sintesi'!M19=0,"",'CE sintesi'!M19)</f>
        <v>157265.41999999998</v>
      </c>
    </row>
    <row r="20" spans="1:13" s="46" customFormat="1" hidden="1" outlineLevel="1">
      <c r="A20" s="101" t="s">
        <v>3495</v>
      </c>
      <c r="B20" s="113"/>
      <c r="C20" s="114"/>
      <c r="D20" s="115"/>
      <c r="E20" s="115"/>
      <c r="F20" s="130" t="s">
        <v>2809</v>
      </c>
      <c r="G20" s="128" t="s">
        <v>2351</v>
      </c>
      <c r="H20" s="125" t="str">
        <f>IF('CE sintesi'!H20=0,"",'CE sintesi'!H20)</f>
        <v/>
      </c>
      <c r="I20" s="125" t="str">
        <f>IF('CE sintesi'!I20=0,"",'CE sintesi'!I20)</f>
        <v/>
      </c>
      <c r="J20" s="125" t="str">
        <f>IF('CE sintesi'!J20=0,"",'CE sintesi'!J20)</f>
        <v/>
      </c>
      <c r="K20" s="131" t="str">
        <f>IF('CE sintesi'!K20=0,"",'CE sintesi'!K20)</f>
        <v xml:space="preserve">-    </v>
      </c>
      <c r="L20" s="101"/>
      <c r="M20" s="120" t="str">
        <f>IF('CE sintesi'!M20=0,"",'CE sintesi'!M20)</f>
        <v/>
      </c>
    </row>
    <row r="21" spans="1:13" s="46" customFormat="1" hidden="1" outlineLevel="1">
      <c r="A21" s="101" t="s">
        <v>3495</v>
      </c>
      <c r="B21" s="113"/>
      <c r="C21" s="114"/>
      <c r="D21" s="115"/>
      <c r="E21" s="115"/>
      <c r="F21" s="130" t="s">
        <v>2818</v>
      </c>
      <c r="G21" s="128" t="s">
        <v>2352</v>
      </c>
      <c r="H21" s="125" t="str">
        <f>IF('CE sintesi'!H21=0,"",'CE sintesi'!H21)</f>
        <v/>
      </c>
      <c r="I21" s="125" t="str">
        <f>IF('CE sintesi'!I21=0,"",'CE sintesi'!I21)</f>
        <v/>
      </c>
      <c r="J21" s="125" t="str">
        <f>IF('CE sintesi'!J21=0,"",'CE sintesi'!J21)</f>
        <v/>
      </c>
      <c r="K21" s="131" t="str">
        <f>IF('CE sintesi'!K21=0,"",'CE sintesi'!K21)</f>
        <v xml:space="preserve">-    </v>
      </c>
      <c r="L21" s="101"/>
      <c r="M21" s="120" t="str">
        <f>IF('CE sintesi'!M21=0,"",'CE sintesi'!M21)</f>
        <v/>
      </c>
    </row>
    <row r="22" spans="1:13" s="46" customFormat="1" hidden="1" outlineLevel="1">
      <c r="A22" s="101" t="s">
        <v>3495</v>
      </c>
      <c r="B22" s="113"/>
      <c r="C22" s="114"/>
      <c r="D22" s="115"/>
      <c r="E22" s="115"/>
      <c r="F22" s="130" t="s">
        <v>2821</v>
      </c>
      <c r="G22" s="128" t="s">
        <v>2353</v>
      </c>
      <c r="H22" s="125">
        <f>IF('CE sintesi'!H22=0,"",'CE sintesi'!H22)</f>
        <v>660000</v>
      </c>
      <c r="I22" s="125">
        <f>IF('CE sintesi'!I22=0,"",'CE sintesi'!I22)</f>
        <v>350000</v>
      </c>
      <c r="J22" s="125">
        <f>IF('CE sintesi'!J22=0,"",'CE sintesi'!J22)</f>
        <v>310000</v>
      </c>
      <c r="K22" s="131">
        <f>IF('CE sintesi'!K22=0,"",'CE sintesi'!K22)</f>
        <v>0.88571428571428568</v>
      </c>
      <c r="L22" s="101"/>
      <c r="M22" s="120">
        <f>IF('CE sintesi'!M22=0,"",'CE sintesi'!M22)</f>
        <v>29468</v>
      </c>
    </row>
    <row r="23" spans="1:13" s="46" customFormat="1" hidden="1" outlineLevel="1">
      <c r="A23" s="101" t="s">
        <v>3495</v>
      </c>
      <c r="B23" s="113"/>
      <c r="C23" s="114"/>
      <c r="D23" s="115"/>
      <c r="E23" s="115"/>
      <c r="F23" s="130" t="s">
        <v>2824</v>
      </c>
      <c r="G23" s="128" t="s">
        <v>2354</v>
      </c>
      <c r="H23" s="125" t="str">
        <f>IF('CE sintesi'!H23=0,"",'CE sintesi'!H23)</f>
        <v/>
      </c>
      <c r="I23" s="125">
        <f>IF('CE sintesi'!I23=0,"",'CE sintesi'!I23)</f>
        <v>92935.746666666659</v>
      </c>
      <c r="J23" s="125">
        <f>IF('CE sintesi'!J23=0,"",'CE sintesi'!J23)</f>
        <v>-92935.746666666659</v>
      </c>
      <c r="K23" s="131">
        <f>IF('CE sintesi'!K23=0,"",'CE sintesi'!K23)</f>
        <v>-1</v>
      </c>
      <c r="L23" s="101"/>
      <c r="M23" s="120">
        <f>IF('CE sintesi'!M23=0,"",'CE sintesi'!M23)</f>
        <v>127797.42</v>
      </c>
    </row>
    <row r="24" spans="1:13" s="46" customFormat="1" hidden="1" outlineLevel="1">
      <c r="A24" s="101" t="s">
        <v>3500</v>
      </c>
      <c r="B24" s="113"/>
      <c r="C24" s="114"/>
      <c r="D24" s="115"/>
      <c r="E24" s="114" t="s">
        <v>3501</v>
      </c>
      <c r="F24" s="584" t="s">
        <v>2355</v>
      </c>
      <c r="G24" s="585"/>
      <c r="H24" s="117" t="str">
        <f>IF('CE sintesi'!H24=0,"",'CE sintesi'!H24)</f>
        <v/>
      </c>
      <c r="I24" s="117" t="str">
        <f>IF('CE sintesi'!I24=0,"",'CE sintesi'!I24)</f>
        <v/>
      </c>
      <c r="J24" s="118" t="str">
        <f>IF('CE sintesi'!J24=0,"",'CE sintesi'!J24)</f>
        <v/>
      </c>
      <c r="K24" s="119" t="str">
        <f>IF('CE sintesi'!K24=0,"",'CE sintesi'!K24)</f>
        <v xml:space="preserve">-    </v>
      </c>
      <c r="L24" s="101"/>
      <c r="M24" s="120" t="str">
        <f>IF('CE sintesi'!M24=0,"",'CE sintesi'!M24)</f>
        <v/>
      </c>
    </row>
    <row r="25" spans="1:13" s="70" customFormat="1" ht="30" customHeight="1" collapsed="1">
      <c r="A25" s="101" t="s">
        <v>3503</v>
      </c>
      <c r="B25" s="132"/>
      <c r="C25" s="108" t="s">
        <v>2818</v>
      </c>
      <c r="D25" s="579" t="s">
        <v>2356</v>
      </c>
      <c r="E25" s="579"/>
      <c r="F25" s="579"/>
      <c r="G25" s="580"/>
      <c r="H25" s="109" t="str">
        <f>IF('CE sintesi'!H25=0,"",'CE sintesi'!H25)</f>
        <v/>
      </c>
      <c r="I25" s="109" t="str">
        <f>IF('CE sintesi'!I25=0,"",'CE sintesi'!I25)</f>
        <v/>
      </c>
      <c r="J25" s="110" t="str">
        <f>IF('CE sintesi'!J25=0,"",'CE sintesi'!J25)</f>
        <v/>
      </c>
      <c r="K25" s="111" t="str">
        <f>IF('CE sintesi'!K25=0,"",'CE sintesi'!K25)</f>
        <v xml:space="preserve">-    </v>
      </c>
      <c r="L25" s="106"/>
      <c r="M25" s="112" t="str">
        <f>IF('CE sintesi'!M25=0,"",'CE sintesi'!M25)</f>
        <v/>
      </c>
    </row>
    <row r="26" spans="1:13" s="70" customFormat="1" ht="30" customHeight="1">
      <c r="A26" s="101" t="s">
        <v>3503</v>
      </c>
      <c r="B26" s="132"/>
      <c r="C26" s="108" t="s">
        <v>2821</v>
      </c>
      <c r="D26" s="579" t="s">
        <v>2357</v>
      </c>
      <c r="E26" s="579"/>
      <c r="F26" s="579"/>
      <c r="G26" s="580"/>
      <c r="H26" s="109" t="str">
        <f>IF('CE sintesi'!H26=0,"",'CE sintesi'!H26)</f>
        <v/>
      </c>
      <c r="I26" s="109">
        <f>IF('CE sintesi'!I26=0,"",'CE sintesi'!I26)</f>
        <v>3558381.28</v>
      </c>
      <c r="J26" s="110">
        <f>IF('CE sintesi'!J26=0,"",'CE sintesi'!J26)</f>
        <v>-3558381.28</v>
      </c>
      <c r="K26" s="111">
        <f>IF('CE sintesi'!K26=0,"",'CE sintesi'!K26)</f>
        <v>-1</v>
      </c>
      <c r="L26" s="106"/>
      <c r="M26" s="112">
        <f>IF('CE sintesi'!M26=0,"",'CE sintesi'!M26)</f>
        <v>3407884.5500000003</v>
      </c>
    </row>
    <row r="27" spans="1:13" s="70" customFormat="1" ht="30" customHeight="1">
      <c r="A27" s="101"/>
      <c r="B27" s="107"/>
      <c r="C27" s="108" t="s">
        <v>2824</v>
      </c>
      <c r="D27" s="579" t="s">
        <v>2358</v>
      </c>
      <c r="E27" s="579"/>
      <c r="F27" s="579"/>
      <c r="G27" s="580"/>
      <c r="H27" s="109">
        <f>IF('CE sintesi'!H27=0,"",'CE sintesi'!H27)</f>
        <v>70801989.799999997</v>
      </c>
      <c r="I27" s="109">
        <f>IF('CE sintesi'!I27=0,"",'CE sintesi'!I27)</f>
        <v>66085277.11999999</v>
      </c>
      <c r="J27" s="110">
        <f>IF('CE sintesi'!J27=0,"",'CE sintesi'!J27)</f>
        <v>4716712.6800000072</v>
      </c>
      <c r="K27" s="111">
        <f>IF('CE sintesi'!K27=0,"",'CE sintesi'!K27)</f>
        <v>7.1373124023301482E-2</v>
      </c>
      <c r="L27" s="106"/>
      <c r="M27" s="112">
        <f>IF('CE sintesi'!M27=0,"",'CE sintesi'!M27)</f>
        <v>70017618.359999999</v>
      </c>
    </row>
    <row r="28" spans="1:13" s="46" customFormat="1" ht="30" hidden="1" customHeight="1" outlineLevel="1">
      <c r="A28" s="101" t="s">
        <v>3507</v>
      </c>
      <c r="B28" s="113"/>
      <c r="C28" s="114"/>
      <c r="D28" s="115"/>
      <c r="E28" s="114" t="s">
        <v>2811</v>
      </c>
      <c r="F28" s="584" t="s">
        <v>2359</v>
      </c>
      <c r="G28" s="585"/>
      <c r="H28" s="117">
        <f>IF('CE sintesi'!H28=0,"",'CE sintesi'!H28)</f>
        <v>51917015.32</v>
      </c>
      <c r="I28" s="117">
        <f>IF('CE sintesi'!I28=0,"",'CE sintesi'!I28)</f>
        <v>47905896.493333325</v>
      </c>
      <c r="J28" s="118">
        <f>IF('CE sintesi'!J28=0,"",'CE sintesi'!J28)</f>
        <v>4011118.8266666755</v>
      </c>
      <c r="K28" s="119">
        <f>IF('CE sintesi'!K28=0,"",'CE sintesi'!K28)</f>
        <v>8.3729125645835067E-2</v>
      </c>
      <c r="L28" s="101"/>
      <c r="M28" s="120">
        <f>IF('CE sintesi'!M28=0,"",'CE sintesi'!M28)</f>
        <v>52049137.299999997</v>
      </c>
    </row>
    <row r="29" spans="1:13" s="46" customFormat="1" hidden="1" outlineLevel="1">
      <c r="A29" s="101" t="s">
        <v>3509</v>
      </c>
      <c r="B29" s="113"/>
      <c r="C29" s="114"/>
      <c r="D29" s="115"/>
      <c r="E29" s="114" t="s">
        <v>2813</v>
      </c>
      <c r="F29" s="584" t="s">
        <v>2360</v>
      </c>
      <c r="G29" s="585"/>
      <c r="H29" s="117">
        <f>IF('CE sintesi'!H29=0,"",'CE sintesi'!H29)</f>
        <v>5030074.4800000004</v>
      </c>
      <c r="I29" s="117">
        <f>IF('CE sintesi'!I29=0,"",'CE sintesi'!I29)</f>
        <v>4477071.6533333333</v>
      </c>
      <c r="J29" s="118">
        <f>IF('CE sintesi'!J29=0,"",'CE sintesi'!J29)</f>
        <v>553002.82666666713</v>
      </c>
      <c r="K29" s="119">
        <f>IF('CE sintesi'!K29=0,"",'CE sintesi'!K29)</f>
        <v>0.12351886891400042</v>
      </c>
      <c r="L29" s="101"/>
      <c r="M29" s="120">
        <f>IF('CE sintesi'!M29=0,"",'CE sintesi'!M29)</f>
        <v>4506245.13</v>
      </c>
    </row>
    <row r="30" spans="1:13" s="46" customFormat="1" hidden="1" outlineLevel="1">
      <c r="A30" s="101" t="s">
        <v>3511</v>
      </c>
      <c r="B30" s="113"/>
      <c r="C30" s="114"/>
      <c r="D30" s="115"/>
      <c r="E30" s="114" t="s">
        <v>3493</v>
      </c>
      <c r="F30" s="584" t="s">
        <v>2361</v>
      </c>
      <c r="G30" s="585"/>
      <c r="H30" s="117">
        <f>IF('CE sintesi'!H30=0,"",'CE sintesi'!H30)</f>
        <v>13854900</v>
      </c>
      <c r="I30" s="117">
        <f>IF('CE sintesi'!I30=0,"",'CE sintesi'!I30)</f>
        <v>13702308.973333333</v>
      </c>
      <c r="J30" s="118">
        <f>IF('CE sintesi'!J30=0,"",'CE sintesi'!J30)</f>
        <v>152591.02666666731</v>
      </c>
      <c r="K30" s="119">
        <f>IF('CE sintesi'!K30=0,"",'CE sintesi'!K30)</f>
        <v>1.1136154276161152E-2</v>
      </c>
      <c r="L30" s="101"/>
      <c r="M30" s="120">
        <f>IF('CE sintesi'!M30=0,"",'CE sintesi'!M30)</f>
        <v>13462235.93</v>
      </c>
    </row>
    <row r="31" spans="1:13" s="70" customFormat="1" collapsed="1">
      <c r="A31" s="101" t="s">
        <v>3513</v>
      </c>
      <c r="B31" s="132"/>
      <c r="C31" s="108" t="s">
        <v>3488</v>
      </c>
      <c r="D31" s="579" t="s">
        <v>2362</v>
      </c>
      <c r="E31" s="579"/>
      <c r="F31" s="579"/>
      <c r="G31" s="580"/>
      <c r="H31" s="109">
        <f>IF('CE sintesi'!H31=0,"",'CE sintesi'!H31)</f>
        <v>35928671.370000005</v>
      </c>
      <c r="I31" s="109">
        <f>IF('CE sintesi'!I31=0,"",'CE sintesi'!I31)</f>
        <v>33978725.440000005</v>
      </c>
      <c r="J31" s="110">
        <f>IF('CE sintesi'!J31=0,"",'CE sintesi'!J31)</f>
        <v>1949945.9299999997</v>
      </c>
      <c r="K31" s="111">
        <f>IF('CE sintesi'!K31=0,"",'CE sintesi'!K31)</f>
        <v>5.7387259373316839E-2</v>
      </c>
      <c r="L31" s="106"/>
      <c r="M31" s="112">
        <f>IF('CE sintesi'!M31=0,"",'CE sintesi'!M31)</f>
        <v>23255889.57</v>
      </c>
    </row>
    <row r="32" spans="1:13" s="70" customFormat="1">
      <c r="A32" s="101" t="s">
        <v>3515</v>
      </c>
      <c r="B32" s="132"/>
      <c r="C32" s="108" t="s">
        <v>3491</v>
      </c>
      <c r="D32" s="579" t="s">
        <v>1647</v>
      </c>
      <c r="E32" s="579"/>
      <c r="F32" s="579"/>
      <c r="G32" s="580"/>
      <c r="H32" s="109">
        <f>IF('CE sintesi'!H32=0,"",'CE sintesi'!H32)</f>
        <v>24775465.77</v>
      </c>
      <c r="I32" s="109">
        <f>IF('CE sintesi'!I32=0,"",'CE sintesi'!I32)</f>
        <v>24086898.866666667</v>
      </c>
      <c r="J32" s="110">
        <f>IF('CE sintesi'!J32=0,"",'CE sintesi'!J32)</f>
        <v>688566.90333333239</v>
      </c>
      <c r="K32" s="111">
        <f>IF('CE sintesi'!K32=0,"",'CE sintesi'!K32)</f>
        <v>2.8586781019213109E-2</v>
      </c>
      <c r="L32" s="106"/>
      <c r="M32" s="112">
        <f>IF('CE sintesi'!M32=0,"",'CE sintesi'!M32)</f>
        <v>25917016.109999999</v>
      </c>
    </row>
    <row r="33" spans="1:13" s="70" customFormat="1">
      <c r="A33" s="101" t="s">
        <v>3517</v>
      </c>
      <c r="B33" s="132"/>
      <c r="C33" s="108" t="s">
        <v>3518</v>
      </c>
      <c r="D33" s="579" t="s">
        <v>1648</v>
      </c>
      <c r="E33" s="579"/>
      <c r="F33" s="579"/>
      <c r="G33" s="580"/>
      <c r="H33" s="109">
        <f>IF('CE sintesi'!H33=0,"",'CE sintesi'!H33)</f>
        <v>28746389.389999997</v>
      </c>
      <c r="I33" s="109">
        <f>IF('CE sintesi'!I33=0,"",'CE sintesi'!I33)</f>
        <v>28746389.41333333</v>
      </c>
      <c r="J33" s="110">
        <f>IF('CE sintesi'!J33=0,"",'CE sintesi'!J33)</f>
        <v>-2.3333333432674408E-2</v>
      </c>
      <c r="K33" s="111">
        <f>IF('CE sintesi'!K33=0,"",'CE sintesi'!K33)</f>
        <v>-8.116961437199412E-10</v>
      </c>
      <c r="L33" s="106"/>
      <c r="M33" s="112">
        <f>IF('CE sintesi'!M33=0,"",'CE sintesi'!M33)</f>
        <v>28746389.389999997</v>
      </c>
    </row>
    <row r="34" spans="1:13" s="70" customFormat="1" ht="30" customHeight="1">
      <c r="A34" s="101" t="s">
        <v>3520</v>
      </c>
      <c r="B34" s="132"/>
      <c r="C34" s="108" t="s">
        <v>3521</v>
      </c>
      <c r="D34" s="579" t="s">
        <v>1649</v>
      </c>
      <c r="E34" s="579"/>
      <c r="F34" s="579"/>
      <c r="G34" s="580"/>
      <c r="H34" s="109" t="str">
        <f>IF('CE sintesi'!H34=0,"",'CE sintesi'!H34)</f>
        <v/>
      </c>
      <c r="I34" s="109" t="str">
        <f>IF('CE sintesi'!I34=0,"",'CE sintesi'!I34)</f>
        <v/>
      </c>
      <c r="J34" s="110" t="str">
        <f>IF('CE sintesi'!J34=0,"",'CE sintesi'!J34)</f>
        <v/>
      </c>
      <c r="K34" s="111" t="str">
        <f>IF('CE sintesi'!K34=0,"",'CE sintesi'!K34)</f>
        <v xml:space="preserve">-    </v>
      </c>
      <c r="L34" s="106"/>
      <c r="M34" s="112" t="str">
        <f>IF('CE sintesi'!M34=0,"",'CE sintesi'!M34)</f>
        <v/>
      </c>
    </row>
    <row r="35" spans="1:13" s="70" customFormat="1">
      <c r="A35" s="101" t="s">
        <v>3523</v>
      </c>
      <c r="B35" s="132"/>
      <c r="C35" s="108" t="s">
        <v>3524</v>
      </c>
      <c r="D35" s="579" t="s">
        <v>1650</v>
      </c>
      <c r="E35" s="579"/>
      <c r="F35" s="579"/>
      <c r="G35" s="580"/>
      <c r="H35" s="109">
        <f>IF('CE sintesi'!H35=0,"",'CE sintesi'!H35)</f>
        <v>5441250</v>
      </c>
      <c r="I35" s="109">
        <f>IF('CE sintesi'!I35=0,"",'CE sintesi'!I35)</f>
        <v>4379554.5200000005</v>
      </c>
      <c r="J35" s="110">
        <f>IF('CE sintesi'!J35=0,"",'CE sintesi'!J35)</f>
        <v>1061695.4799999995</v>
      </c>
      <c r="K35" s="111">
        <f>IF('CE sintesi'!K35=0,"",'CE sintesi'!K35)</f>
        <v>0.2424208843962512</v>
      </c>
      <c r="L35" s="106"/>
      <c r="M35" s="112">
        <f>IF('CE sintesi'!M35=0,"",'CE sintesi'!M35)</f>
        <v>11526763.880000001</v>
      </c>
    </row>
    <row r="36" spans="1:13" s="70" customFormat="1">
      <c r="A36" s="101"/>
      <c r="B36" s="133"/>
      <c r="C36" s="134" t="s">
        <v>1651</v>
      </c>
      <c r="D36" s="134"/>
      <c r="E36" s="134"/>
      <c r="F36" s="134"/>
      <c r="G36" s="135"/>
      <c r="H36" s="136">
        <f>IF('CE sintesi'!H36=0,"",'CE sintesi'!H36)</f>
        <v>2001451033.6799998</v>
      </c>
      <c r="I36" s="136">
        <f>IF('CE sintesi'!I36=0,"",'CE sintesi'!I36)</f>
        <v>1912232428.4400001</v>
      </c>
      <c r="J36" s="137">
        <f>IF('CE sintesi'!J36=0,"",'CE sintesi'!J36)</f>
        <v>89218605.239999771</v>
      </c>
      <c r="K36" s="138">
        <f>IF('CE sintesi'!K36=0,"",'CE sintesi'!K36)</f>
        <v>4.6656778701731537E-2</v>
      </c>
      <c r="L36" s="106"/>
      <c r="M36" s="139">
        <f>IF('CE sintesi'!M36=0,"",'CE sintesi'!M36)</f>
        <v>1805678600.1500001</v>
      </c>
    </row>
    <row r="37" spans="1:13" s="46" customFormat="1">
      <c r="A37" s="101"/>
      <c r="B37" s="140"/>
      <c r="C37" s="114"/>
      <c r="D37" s="115"/>
      <c r="E37" s="115"/>
      <c r="F37" s="115"/>
      <c r="G37" s="116"/>
      <c r="H37" s="117" t="str">
        <f>IF('CE sintesi'!H37=0,"",'CE sintesi'!H37)</f>
        <v/>
      </c>
      <c r="I37" s="117" t="str">
        <f>IF('CE sintesi'!I37=0,"",'CE sintesi'!I37)</f>
        <v/>
      </c>
      <c r="J37" s="118" t="str">
        <f>IF('CE sintesi'!J37=0,"",'CE sintesi'!J37)</f>
        <v/>
      </c>
      <c r="K37" s="119" t="str">
        <f>IF('CE sintesi'!K37=0,"",'CE sintesi'!K37)</f>
        <v/>
      </c>
      <c r="L37" s="101"/>
      <c r="M37" s="120" t="str">
        <f>IF('CE sintesi'!M37=0,"",'CE sintesi'!M37)</f>
        <v/>
      </c>
    </row>
    <row r="38" spans="1:13" s="70" customFormat="1">
      <c r="A38" s="101"/>
      <c r="B38" s="107" t="s">
        <v>2113</v>
      </c>
      <c r="C38" s="586" t="s">
        <v>2155</v>
      </c>
      <c r="D38" s="586"/>
      <c r="E38" s="586"/>
      <c r="F38" s="586"/>
      <c r="G38" s="587"/>
      <c r="H38" s="109" t="str">
        <f>IF('CE sintesi'!H38=0,"",'CE sintesi'!H38)</f>
        <v/>
      </c>
      <c r="I38" s="109" t="str">
        <f>IF('CE sintesi'!I38=0,"",'CE sintesi'!I38)</f>
        <v/>
      </c>
      <c r="J38" s="110" t="str">
        <f>IF('CE sintesi'!J38=0,"",'CE sintesi'!J38)</f>
        <v/>
      </c>
      <c r="K38" s="111" t="str">
        <f>IF('CE sintesi'!K38=0,"",'CE sintesi'!K38)</f>
        <v/>
      </c>
      <c r="L38" s="106"/>
      <c r="M38" s="112" t="str">
        <f>IF('CE sintesi'!M38=0,"",'CE sintesi'!M38)</f>
        <v/>
      </c>
    </row>
    <row r="39" spans="1:13" s="70" customFormat="1">
      <c r="A39" s="101"/>
      <c r="B39" s="132"/>
      <c r="C39" s="108" t="s">
        <v>2809</v>
      </c>
      <c r="D39" s="579" t="s">
        <v>2157</v>
      </c>
      <c r="E39" s="579"/>
      <c r="F39" s="579"/>
      <c r="G39" s="580"/>
      <c r="H39" s="109">
        <f>IF('CE sintesi'!H39=0,"",'CE sintesi'!H39)</f>
        <v>290986360.89999998</v>
      </c>
      <c r="I39" s="109">
        <f>IF('CE sintesi'!I39=0,"",'CE sintesi'!I39)</f>
        <v>279446184.49333334</v>
      </c>
      <c r="J39" s="110">
        <f>IF('CE sintesi'!J39=0,"",'CE sintesi'!J39)</f>
        <v>11540176.406666636</v>
      </c>
      <c r="K39" s="111">
        <f>IF('CE sintesi'!K39=0,"",'CE sintesi'!K39)</f>
        <v>4.1296596794084865E-2</v>
      </c>
      <c r="L39" s="106"/>
      <c r="M39" s="112">
        <f>IF('CE sintesi'!M39=0,"",'CE sintesi'!M39)</f>
        <v>267975649.98999998</v>
      </c>
    </row>
    <row r="40" spans="1:13" s="46" customFormat="1" hidden="1" outlineLevel="1">
      <c r="A40" s="101" t="s">
        <v>2488</v>
      </c>
      <c r="B40" s="113"/>
      <c r="C40" s="114"/>
      <c r="D40" s="115"/>
      <c r="E40" s="114" t="s">
        <v>2811</v>
      </c>
      <c r="F40" s="584" t="s">
        <v>1652</v>
      </c>
      <c r="G40" s="585"/>
      <c r="H40" s="117">
        <f>IF('CE sintesi'!H40=0,"",'CE sintesi'!H40)</f>
        <v>272269860.89999998</v>
      </c>
      <c r="I40" s="117">
        <f>IF('CE sintesi'!I40=0,"",'CE sintesi'!I40)</f>
        <v>262559902.04000002</v>
      </c>
      <c r="J40" s="118">
        <f>IF('CE sintesi'!J40=0,"",'CE sintesi'!J40)</f>
        <v>9709958.8599999547</v>
      </c>
      <c r="K40" s="119">
        <f>IF('CE sintesi'!K40=0,"",'CE sintesi'!K40)</f>
        <v>3.6981880266396039E-2</v>
      </c>
      <c r="L40" s="101"/>
      <c r="M40" s="120">
        <f>IF('CE sintesi'!M40=0,"",'CE sintesi'!M40)</f>
        <v>251627056.94999999</v>
      </c>
    </row>
    <row r="41" spans="1:13" s="46" customFormat="1" hidden="1" outlineLevel="1">
      <c r="A41" s="101" t="s">
        <v>3069</v>
      </c>
      <c r="B41" s="113"/>
      <c r="C41" s="114"/>
      <c r="D41" s="115"/>
      <c r="E41" s="114" t="s">
        <v>2813</v>
      </c>
      <c r="F41" s="584" t="s">
        <v>1653</v>
      </c>
      <c r="G41" s="585"/>
      <c r="H41" s="117">
        <f>IF('CE sintesi'!H41=0,"",'CE sintesi'!H41)</f>
        <v>18716500</v>
      </c>
      <c r="I41" s="117">
        <f>IF('CE sintesi'!I41=0,"",'CE sintesi'!I41)</f>
        <v>16886282.453333333</v>
      </c>
      <c r="J41" s="118">
        <f>IF('CE sintesi'!J41=0,"",'CE sintesi'!J41)</f>
        <v>1830217.5466666669</v>
      </c>
      <c r="K41" s="119">
        <f>IF('CE sintesi'!K41=0,"",'CE sintesi'!K41)</f>
        <v>0.10838487107654557</v>
      </c>
      <c r="L41" s="101"/>
      <c r="M41" s="120">
        <f>IF('CE sintesi'!M41=0,"",'CE sintesi'!M41)</f>
        <v>16348593.039999997</v>
      </c>
    </row>
    <row r="42" spans="1:13" s="70" customFormat="1" collapsed="1">
      <c r="A42" s="101"/>
      <c r="B42" s="132"/>
      <c r="C42" s="108" t="s">
        <v>2818</v>
      </c>
      <c r="D42" s="579" t="s">
        <v>1654</v>
      </c>
      <c r="E42" s="579"/>
      <c r="F42" s="579"/>
      <c r="G42" s="580"/>
      <c r="H42" s="109">
        <f>IF('CE sintesi'!H42=0,"",'CE sintesi'!H42)</f>
        <v>489932025.28999996</v>
      </c>
      <c r="I42" s="109">
        <f>IF('CE sintesi'!I42=0,"",'CE sintesi'!I42)</f>
        <v>444485649.77666664</v>
      </c>
      <c r="J42" s="110">
        <f>IF('CE sintesi'!J42=0,"",'CE sintesi'!J42)</f>
        <v>45446375.513333321</v>
      </c>
      <c r="K42" s="111">
        <f>IF('CE sintesi'!K42=0,"",'CE sintesi'!K42)</f>
        <v>0.102244865579278</v>
      </c>
      <c r="L42" s="106"/>
      <c r="M42" s="112">
        <f>IF('CE sintesi'!M42=0,"",'CE sintesi'!M42)</f>
        <v>423338075.43999994</v>
      </c>
    </row>
    <row r="43" spans="1:13" s="46" customFormat="1" hidden="1" outlineLevel="1">
      <c r="A43" s="101" t="s">
        <v>2111</v>
      </c>
      <c r="B43" s="140"/>
      <c r="C43" s="114"/>
      <c r="D43" s="115"/>
      <c r="E43" s="114" t="s">
        <v>2811</v>
      </c>
      <c r="F43" s="584" t="s">
        <v>1655</v>
      </c>
      <c r="G43" s="585"/>
      <c r="H43" s="117">
        <f>IF('CE sintesi'!H43=0,"",'CE sintesi'!H43)</f>
        <v>82660905.069999993</v>
      </c>
      <c r="I43" s="117">
        <f>IF('CE sintesi'!I43=0,"",'CE sintesi'!I43)</f>
        <v>72279403.959999993</v>
      </c>
      <c r="J43" s="118">
        <f>IF('CE sintesi'!J43=0,"",'CE sintesi'!J43)</f>
        <v>10381501.109999999</v>
      </c>
      <c r="K43" s="119">
        <f>IF('CE sintesi'!K43=0,"",'CE sintesi'!K43)</f>
        <v>0.14363014276854311</v>
      </c>
      <c r="L43" s="101"/>
      <c r="M43" s="120">
        <f>IF('CE sintesi'!M43=0,"",'CE sintesi'!M43)</f>
        <v>68566802.849999994</v>
      </c>
    </row>
    <row r="44" spans="1:13" s="46" customFormat="1" hidden="1" outlineLevel="1">
      <c r="A44" s="101" t="s">
        <v>1362</v>
      </c>
      <c r="B44" s="140"/>
      <c r="C44" s="114"/>
      <c r="D44" s="115"/>
      <c r="E44" s="114" t="s">
        <v>2813</v>
      </c>
      <c r="F44" s="584" t="s">
        <v>1656</v>
      </c>
      <c r="G44" s="585"/>
      <c r="H44" s="117">
        <f>IF('CE sintesi'!H44=0,"",'CE sintesi'!H44)</f>
        <v>55436802.850000001</v>
      </c>
      <c r="I44" s="117">
        <f>IF('CE sintesi'!I44=0,"",'CE sintesi'!I44)</f>
        <v>49326334.693333335</v>
      </c>
      <c r="J44" s="118">
        <f>IF('CE sintesi'!J44=0,"",'CE sintesi'!J44)</f>
        <v>6110468.1566666663</v>
      </c>
      <c r="K44" s="119">
        <f>IF('CE sintesi'!K44=0,"",'CE sintesi'!K44)</f>
        <v>0.1238784149411475</v>
      </c>
      <c r="L44" s="101"/>
      <c r="M44" s="120">
        <f>IF('CE sintesi'!M44=0,"",'CE sintesi'!M44)</f>
        <v>48043132.600000001</v>
      </c>
    </row>
    <row r="45" spans="1:13" s="46" customFormat="1" ht="30" hidden="1" customHeight="1" outlineLevel="1">
      <c r="A45" s="101" t="s">
        <v>2582</v>
      </c>
      <c r="B45" s="140"/>
      <c r="C45" s="114"/>
      <c r="D45" s="141"/>
      <c r="E45" s="114" t="s">
        <v>3493</v>
      </c>
      <c r="F45" s="584" t="s">
        <v>1657</v>
      </c>
      <c r="G45" s="585"/>
      <c r="H45" s="117">
        <f>IF('CE sintesi'!H45=0,"",'CE sintesi'!H45)</f>
        <v>32653279.699999996</v>
      </c>
      <c r="I45" s="117">
        <f>IF('CE sintesi'!I45=0,"",'CE sintesi'!I45)</f>
        <v>26202665.639999997</v>
      </c>
      <c r="J45" s="118">
        <f>IF('CE sintesi'!J45=0,"",'CE sintesi'!J45)</f>
        <v>6450614.0599999987</v>
      </c>
      <c r="K45" s="119">
        <f>IF('CE sintesi'!K45=0,"",'CE sintesi'!K45)</f>
        <v>0.24618159650721702</v>
      </c>
      <c r="L45" s="101"/>
      <c r="M45" s="120">
        <f>IF('CE sintesi'!M45=0,"",'CE sintesi'!M45)</f>
        <v>21646779.54999999</v>
      </c>
    </row>
    <row r="46" spans="1:13" s="46" customFormat="1" hidden="1" outlineLevel="1">
      <c r="A46" s="101" t="s">
        <v>2006</v>
      </c>
      <c r="B46" s="140"/>
      <c r="C46" s="114"/>
      <c r="D46" s="141"/>
      <c r="E46" s="114" t="s">
        <v>3501</v>
      </c>
      <c r="F46" s="584" t="s">
        <v>1658</v>
      </c>
      <c r="G46" s="585"/>
      <c r="H46" s="117">
        <f>IF('CE sintesi'!H46=0,"",'CE sintesi'!H46)</f>
        <v>7266078</v>
      </c>
      <c r="I46" s="117">
        <f>IF('CE sintesi'!I46=0,"",'CE sintesi'!I46)</f>
        <v>6601035.2666666666</v>
      </c>
      <c r="J46" s="118">
        <f>IF('CE sintesi'!J46=0,"",'CE sintesi'!J46)</f>
        <v>665042.7333333334</v>
      </c>
      <c r="K46" s="119">
        <f>IF('CE sintesi'!K46=0,"",'CE sintesi'!K46)</f>
        <v>0.10074824727745484</v>
      </c>
      <c r="L46" s="101"/>
      <c r="M46" s="120">
        <f>IF('CE sintesi'!M46=0,"",'CE sintesi'!M46)</f>
        <v>5828204.2399999993</v>
      </c>
    </row>
    <row r="47" spans="1:13" s="46" customFormat="1" hidden="1" outlineLevel="1">
      <c r="A47" s="101" t="s">
        <v>2056</v>
      </c>
      <c r="B47" s="140"/>
      <c r="C47" s="114"/>
      <c r="D47" s="141"/>
      <c r="E47" s="114" t="s">
        <v>3534</v>
      </c>
      <c r="F47" s="584" t="s">
        <v>1659</v>
      </c>
      <c r="G47" s="585"/>
      <c r="H47" s="117">
        <f>IF('CE sintesi'!H47=0,"",'CE sintesi'!H47)</f>
        <v>27373750</v>
      </c>
      <c r="I47" s="117">
        <f>IF('CE sintesi'!I47=0,"",'CE sintesi'!I47)</f>
        <v>27131094.159999996</v>
      </c>
      <c r="J47" s="118">
        <f>IF('CE sintesi'!J47=0,"",'CE sintesi'!J47)</f>
        <v>242655.84000000358</v>
      </c>
      <c r="K47" s="119">
        <f>IF('CE sintesi'!K47=0,"",'CE sintesi'!K47)</f>
        <v>8.9438280140487925E-3</v>
      </c>
      <c r="L47" s="101"/>
      <c r="M47" s="120">
        <f>IF('CE sintesi'!M47=0,"",'CE sintesi'!M47)</f>
        <v>25283735.479999997</v>
      </c>
    </row>
    <row r="48" spans="1:13" s="46" customFormat="1" hidden="1" outlineLevel="1">
      <c r="A48" s="101" t="s">
        <v>1935</v>
      </c>
      <c r="B48" s="140"/>
      <c r="C48" s="114"/>
      <c r="D48" s="141"/>
      <c r="E48" s="114" t="s">
        <v>3536</v>
      </c>
      <c r="F48" s="584" t="s">
        <v>1660</v>
      </c>
      <c r="G48" s="585"/>
      <c r="H48" s="117">
        <f>IF('CE sintesi'!H48=0,"",'CE sintesi'!H48)</f>
        <v>11263000</v>
      </c>
      <c r="I48" s="117">
        <f>IF('CE sintesi'!I48=0,"",'CE sintesi'!I48)</f>
        <v>11155694.013333334</v>
      </c>
      <c r="J48" s="118">
        <f>IF('CE sintesi'!J48=0,"",'CE sintesi'!J48)</f>
        <v>107305.98666666634</v>
      </c>
      <c r="K48" s="119">
        <f>IF('CE sintesi'!K48=0,"",'CE sintesi'!K48)</f>
        <v>9.6189431637703372E-3</v>
      </c>
      <c r="L48" s="101"/>
      <c r="M48" s="120">
        <f>IF('CE sintesi'!M48=0,"",'CE sintesi'!M48)</f>
        <v>9630807.4699999988</v>
      </c>
    </row>
    <row r="49" spans="1:13" s="46" customFormat="1" hidden="1" outlineLevel="1">
      <c r="A49" s="101" t="s">
        <v>1905</v>
      </c>
      <c r="B49" s="140"/>
      <c r="C49" s="114"/>
      <c r="D49" s="141"/>
      <c r="E49" s="114" t="s">
        <v>3538</v>
      </c>
      <c r="F49" s="584" t="s">
        <v>1661</v>
      </c>
      <c r="G49" s="585"/>
      <c r="H49" s="117">
        <f>IF('CE sintesi'!H49=0,"",'CE sintesi'!H49)</f>
        <v>61557232.170000002</v>
      </c>
      <c r="I49" s="117">
        <f>IF('CE sintesi'!I49=0,"",'CE sintesi'!I49)</f>
        <v>60352621.986666664</v>
      </c>
      <c r="J49" s="118">
        <f>IF('CE sintesi'!J49=0,"",'CE sintesi'!J49)</f>
        <v>1204610.1833333373</v>
      </c>
      <c r="K49" s="119">
        <f>IF('CE sintesi'!K49=0,"",'CE sintesi'!K49)</f>
        <v>1.9959533549337168E-2</v>
      </c>
      <c r="L49" s="101"/>
      <c r="M49" s="120">
        <f>IF('CE sintesi'!M49=0,"",'CE sintesi'!M49)</f>
        <v>56602444.280000009</v>
      </c>
    </row>
    <row r="50" spans="1:13" s="71" customFormat="1" ht="30" hidden="1" customHeight="1" outlineLevel="1">
      <c r="A50" s="101" t="s">
        <v>1985</v>
      </c>
      <c r="B50" s="140"/>
      <c r="C50" s="114"/>
      <c r="D50" s="141"/>
      <c r="E50" s="114" t="s">
        <v>3540</v>
      </c>
      <c r="F50" s="584" t="s">
        <v>1662</v>
      </c>
      <c r="G50" s="585"/>
      <c r="H50" s="117">
        <f>IF('CE sintesi'!H50=0,"",'CE sintesi'!H50)</f>
        <v>13004622.6</v>
      </c>
      <c r="I50" s="117">
        <f>IF('CE sintesi'!I50=0,"",'CE sintesi'!I50)</f>
        <v>9582722.5066666678</v>
      </c>
      <c r="J50" s="118">
        <f>IF('CE sintesi'!J50=0,"",'CE sintesi'!J50)</f>
        <v>3421900.0933333319</v>
      </c>
      <c r="K50" s="119">
        <f>IF('CE sintesi'!K50=0,"",'CE sintesi'!K50)</f>
        <v>0.35709059622176553</v>
      </c>
      <c r="L50" s="101"/>
      <c r="M50" s="120">
        <f>IF('CE sintesi'!M50=0,"",'CE sintesi'!M50)</f>
        <v>9866116.3000000007</v>
      </c>
    </row>
    <row r="51" spans="1:13" s="46" customFormat="1" ht="30" hidden="1" customHeight="1" outlineLevel="1">
      <c r="A51" s="101" t="s">
        <v>1381</v>
      </c>
      <c r="B51" s="140"/>
      <c r="C51" s="114"/>
      <c r="D51" s="141"/>
      <c r="E51" s="114" t="s">
        <v>3542</v>
      </c>
      <c r="F51" s="584" t="s">
        <v>1663</v>
      </c>
      <c r="G51" s="585"/>
      <c r="H51" s="117">
        <f>IF('CE sintesi'!H51=0,"",'CE sintesi'!H51)</f>
        <v>7818423.1299999999</v>
      </c>
      <c r="I51" s="117">
        <f>IF('CE sintesi'!I51=0,"",'CE sintesi'!I51)</f>
        <v>6032663.8799999999</v>
      </c>
      <c r="J51" s="118">
        <f>IF('CE sintesi'!J51=0,"",'CE sintesi'!J51)</f>
        <v>1785759.25</v>
      </c>
      <c r="K51" s="119">
        <f>IF('CE sintesi'!K51=0,"",'CE sintesi'!K51)</f>
        <v>0.29601504169995296</v>
      </c>
      <c r="L51" s="101"/>
      <c r="M51" s="120">
        <f>IF('CE sintesi'!M51=0,"",'CE sintesi'!M51)</f>
        <v>5747832.3700000001</v>
      </c>
    </row>
    <row r="52" spans="1:13" s="46" customFormat="1" hidden="1" outlineLevel="1">
      <c r="A52" s="101" t="s">
        <v>3544</v>
      </c>
      <c r="B52" s="140"/>
      <c r="C52" s="114"/>
      <c r="D52" s="141"/>
      <c r="E52" s="114" t="s">
        <v>3545</v>
      </c>
      <c r="F52" s="584" t="s">
        <v>1664</v>
      </c>
      <c r="G52" s="585"/>
      <c r="H52" s="117">
        <f>IF('CE sintesi'!H52=0,"",'CE sintesi'!H52)</f>
        <v>679698.37</v>
      </c>
      <c r="I52" s="117">
        <f>IF('CE sintesi'!I52=0,"",'CE sintesi'!I52)</f>
        <v>655697.21333333338</v>
      </c>
      <c r="J52" s="118">
        <f>IF('CE sintesi'!J52=0,"",'CE sintesi'!J52)</f>
        <v>24001.156666666619</v>
      </c>
      <c r="K52" s="119">
        <f>IF('CE sintesi'!K52=0,"",'CE sintesi'!K52)</f>
        <v>3.660402420295978E-2</v>
      </c>
      <c r="L52" s="101"/>
      <c r="M52" s="120">
        <f>IF('CE sintesi'!M52=0,"",'CE sintesi'!M52)</f>
        <v>667728.09</v>
      </c>
    </row>
    <row r="53" spans="1:13" s="46" customFormat="1" hidden="1" outlineLevel="1">
      <c r="A53" s="101" t="s">
        <v>3547</v>
      </c>
      <c r="B53" s="140"/>
      <c r="C53" s="114"/>
      <c r="D53" s="141"/>
      <c r="E53" s="114" t="s">
        <v>3548</v>
      </c>
      <c r="F53" s="584" t="s">
        <v>1665</v>
      </c>
      <c r="G53" s="585"/>
      <c r="H53" s="117">
        <f>IF('CE sintesi'!H53=0,"",'CE sintesi'!H53)</f>
        <v>52876833.149999999</v>
      </c>
      <c r="I53" s="117">
        <f>IF('CE sintesi'!I53=0,"",'CE sintesi'!I53)</f>
        <v>52681718.866666667</v>
      </c>
      <c r="J53" s="118">
        <f>IF('CE sintesi'!J53=0,"",'CE sintesi'!J53)</f>
        <v>195114.28333333135</v>
      </c>
      <c r="K53" s="119">
        <f>IF('CE sintesi'!K53=0,"",'CE sintesi'!K53)</f>
        <v>3.7036430763990524E-3</v>
      </c>
      <c r="L53" s="101"/>
      <c r="M53" s="120">
        <f>IF('CE sintesi'!M53=0,"",'CE sintesi'!M53)</f>
        <v>53296960.420000002</v>
      </c>
    </row>
    <row r="54" spans="1:13" s="46" customFormat="1" hidden="1" outlineLevel="1">
      <c r="A54" s="101" t="s">
        <v>3550</v>
      </c>
      <c r="B54" s="140"/>
      <c r="C54" s="114"/>
      <c r="D54" s="141"/>
      <c r="E54" s="114" t="s">
        <v>3551</v>
      </c>
      <c r="F54" s="584" t="s">
        <v>1666</v>
      </c>
      <c r="G54" s="585"/>
      <c r="H54" s="117">
        <f>IF('CE sintesi'!H54=0,"",'CE sintesi'!H54)</f>
        <v>86230698.739999995</v>
      </c>
      <c r="I54" s="117">
        <f>IF('CE sintesi'!I54=0,"",'CE sintesi'!I54)</f>
        <v>78189713.466666669</v>
      </c>
      <c r="J54" s="118">
        <f>IF('CE sintesi'!J54=0,"",'CE sintesi'!J54)</f>
        <v>8040985.273333326</v>
      </c>
      <c r="K54" s="119">
        <f>IF('CE sintesi'!K54=0,"",'CE sintesi'!K54)</f>
        <v>0.10283942627262993</v>
      </c>
      <c r="L54" s="101"/>
      <c r="M54" s="120">
        <f>IF('CE sintesi'!M54=0,"",'CE sintesi'!M54)</f>
        <v>72886571.919999972</v>
      </c>
    </row>
    <row r="55" spans="1:13" s="46" customFormat="1" ht="30" hidden="1" customHeight="1" outlineLevel="1">
      <c r="A55" s="101" t="s">
        <v>3553</v>
      </c>
      <c r="B55" s="140"/>
      <c r="C55" s="114"/>
      <c r="D55" s="141"/>
      <c r="E55" s="114" t="s">
        <v>3554</v>
      </c>
      <c r="F55" s="584" t="s">
        <v>1667</v>
      </c>
      <c r="G55" s="585"/>
      <c r="H55" s="117">
        <f>IF('CE sintesi'!H55=0,"",'CE sintesi'!H55)</f>
        <v>3256524.19</v>
      </c>
      <c r="I55" s="117">
        <f>IF('CE sintesi'!I55=0,"",'CE sintesi'!I55)</f>
        <v>3167883.91</v>
      </c>
      <c r="J55" s="118">
        <f>IF('CE sintesi'!J55=0,"",'CE sintesi'!J55)</f>
        <v>88640.279999999795</v>
      </c>
      <c r="K55" s="119">
        <f>IF('CE sintesi'!K55=0,"",'CE sintesi'!K55)</f>
        <v>2.7980911712133981E-2</v>
      </c>
      <c r="L55" s="101"/>
      <c r="M55" s="120">
        <f>IF('CE sintesi'!M55=0,"",'CE sintesi'!M55)</f>
        <v>3200851</v>
      </c>
    </row>
    <row r="56" spans="1:13" s="46" customFormat="1" hidden="1" outlineLevel="1">
      <c r="A56" s="101" t="s">
        <v>3555</v>
      </c>
      <c r="B56" s="140"/>
      <c r="C56" s="114"/>
      <c r="D56" s="141"/>
      <c r="E56" s="114" t="s">
        <v>3556</v>
      </c>
      <c r="F56" s="584" t="s">
        <v>1668</v>
      </c>
      <c r="G56" s="585"/>
      <c r="H56" s="117">
        <f>IF('CE sintesi'!H56=0,"",'CE sintesi'!H56)</f>
        <v>5418000</v>
      </c>
      <c r="I56" s="117">
        <f>IF('CE sintesi'!I56=0,"",'CE sintesi'!I56)</f>
        <v>3067874.2</v>
      </c>
      <c r="J56" s="118">
        <f>IF('CE sintesi'!J56=0,"",'CE sintesi'!J56)</f>
        <v>2350125.7999999998</v>
      </c>
      <c r="K56" s="119">
        <f>IF('CE sintesi'!K56=0,"",'CE sintesi'!K56)</f>
        <v>0.76604373151936922</v>
      </c>
      <c r="L56" s="101"/>
      <c r="M56" s="120">
        <f>IF('CE sintesi'!M56=0,"",'CE sintesi'!M56)</f>
        <v>3164012.9400000004</v>
      </c>
    </row>
    <row r="57" spans="1:13" s="46" customFormat="1" ht="30" hidden="1" customHeight="1" outlineLevel="1">
      <c r="A57" s="101" t="s">
        <v>3558</v>
      </c>
      <c r="B57" s="140"/>
      <c r="C57" s="142"/>
      <c r="D57" s="143"/>
      <c r="E57" s="114" t="s">
        <v>3559</v>
      </c>
      <c r="F57" s="584" t="s">
        <v>1669</v>
      </c>
      <c r="G57" s="585"/>
      <c r="H57" s="117">
        <f>IF('CE sintesi'!H57=0,"",'CE sintesi'!H57)</f>
        <v>1403187</v>
      </c>
      <c r="I57" s="117">
        <f>IF('CE sintesi'!I57=0,"",'CE sintesi'!I57)</f>
        <v>1457187</v>
      </c>
      <c r="J57" s="118">
        <f>IF('CE sintesi'!J57=0,"",'CE sintesi'!J57)</f>
        <v>-54000</v>
      </c>
      <c r="K57" s="119">
        <f>IF('CE sintesi'!K57=0,"",'CE sintesi'!K57)</f>
        <v>-3.7057700899060998E-2</v>
      </c>
      <c r="L57" s="101"/>
      <c r="M57" s="120">
        <f>IF('CE sintesi'!M57=0,"",'CE sintesi'!M57)</f>
        <v>3099237.7399999998</v>
      </c>
    </row>
    <row r="58" spans="1:13" s="46" customFormat="1" ht="30" hidden="1" customHeight="1" outlineLevel="1">
      <c r="A58" s="101" t="s">
        <v>2829</v>
      </c>
      <c r="B58" s="140"/>
      <c r="C58" s="142"/>
      <c r="D58" s="143"/>
      <c r="E58" s="114" t="s">
        <v>2830</v>
      </c>
      <c r="F58" s="584" t="s">
        <v>1670</v>
      </c>
      <c r="G58" s="585"/>
      <c r="H58" s="117">
        <f>IF('CE sintesi'!H58=0,"",'CE sintesi'!H58)</f>
        <v>41032990.32</v>
      </c>
      <c r="I58" s="117">
        <f>IF('CE sintesi'!I58=0,"",'CE sintesi'!I58)</f>
        <v>36601339.013333336</v>
      </c>
      <c r="J58" s="118">
        <f>IF('CE sintesi'!J58=0,"",'CE sintesi'!J58)</f>
        <v>4431651.3066666648</v>
      </c>
      <c r="K58" s="119">
        <f>IF('CE sintesi'!K58=0,"",'CE sintesi'!K58)</f>
        <v>0.12107893935389299</v>
      </c>
      <c r="L58" s="101"/>
      <c r="M58" s="120">
        <f>IF('CE sintesi'!M58=0,"",'CE sintesi'!M58)</f>
        <v>35806858.189999998</v>
      </c>
    </row>
    <row r="59" spans="1:13" s="46" customFormat="1" hidden="1" outlineLevel="1">
      <c r="A59" s="101" t="s">
        <v>2832</v>
      </c>
      <c r="B59" s="140"/>
      <c r="C59" s="142"/>
      <c r="D59" s="143"/>
      <c r="E59" s="114" t="s">
        <v>2833</v>
      </c>
      <c r="F59" s="584" t="s">
        <v>1671</v>
      </c>
      <c r="G59" s="585"/>
      <c r="H59" s="117" t="str">
        <f>IF('CE sintesi'!H59=0,"",'CE sintesi'!H59)</f>
        <v/>
      </c>
      <c r="I59" s="117" t="str">
        <f>IF('CE sintesi'!I59=0,"",'CE sintesi'!I59)</f>
        <v/>
      </c>
      <c r="J59" s="118" t="str">
        <f>IF('CE sintesi'!J59=0,"",'CE sintesi'!J59)</f>
        <v/>
      </c>
      <c r="K59" s="119" t="str">
        <f>IF('CE sintesi'!K59=0,"",'CE sintesi'!K59)</f>
        <v xml:space="preserve">-    </v>
      </c>
      <c r="L59" s="101"/>
      <c r="M59" s="120" t="str">
        <f>IF('CE sintesi'!M59=0,"",'CE sintesi'!M59)</f>
        <v/>
      </c>
    </row>
    <row r="60" spans="1:13" s="46" customFormat="1" collapsed="1">
      <c r="A60" s="101"/>
      <c r="B60" s="140"/>
      <c r="C60" s="108" t="s">
        <v>2821</v>
      </c>
      <c r="D60" s="579" t="s">
        <v>1672</v>
      </c>
      <c r="E60" s="579"/>
      <c r="F60" s="579"/>
      <c r="G60" s="580"/>
      <c r="H60" s="109">
        <f>IF('CE sintesi'!H60=0,"",'CE sintesi'!H60)</f>
        <v>110073535.52</v>
      </c>
      <c r="I60" s="109">
        <f>IF('CE sintesi'!I60=0,"",'CE sintesi'!I60)</f>
        <v>99038062.999999985</v>
      </c>
      <c r="J60" s="110">
        <f>IF('CE sintesi'!J60=0,"",'CE sintesi'!J60)</f>
        <v>11035472.520000011</v>
      </c>
      <c r="K60" s="111">
        <f>IF('CE sintesi'!K60=0,"",'CE sintesi'!K60)</f>
        <v>0.11142657868823638</v>
      </c>
      <c r="L60" s="101"/>
      <c r="M60" s="112">
        <f>IF('CE sintesi'!M60=0,"",'CE sintesi'!M60)</f>
        <v>95933120.480000004</v>
      </c>
    </row>
    <row r="61" spans="1:13" s="46" customFormat="1" hidden="1" outlineLevel="1">
      <c r="A61" s="101" t="s">
        <v>2836</v>
      </c>
      <c r="B61" s="140"/>
      <c r="C61" s="108"/>
      <c r="D61" s="144"/>
      <c r="E61" s="114" t="s">
        <v>2811</v>
      </c>
      <c r="F61" s="584" t="s">
        <v>1673</v>
      </c>
      <c r="G61" s="585"/>
      <c r="H61" s="117">
        <f>IF('CE sintesi'!H61=0,"",'CE sintesi'!H61)</f>
        <v>101846549.52</v>
      </c>
      <c r="I61" s="117">
        <f>IF('CE sintesi'!I61=0,"",'CE sintesi'!I61)</f>
        <v>91057222.62666665</v>
      </c>
      <c r="J61" s="118">
        <f>IF('CE sintesi'!J61=0,"",'CE sintesi'!J61)</f>
        <v>10789326.893333346</v>
      </c>
      <c r="K61" s="119">
        <f>IF('CE sintesi'!K61=0,"",'CE sintesi'!K61)</f>
        <v>0.11848952320421013</v>
      </c>
      <c r="L61" s="101"/>
      <c r="M61" s="120">
        <f>IF('CE sintesi'!M61=0,"",'CE sintesi'!M61)</f>
        <v>89889088.310000002</v>
      </c>
    </row>
    <row r="62" spans="1:13" s="46" customFormat="1" ht="30" hidden="1" customHeight="1" outlineLevel="1">
      <c r="A62" s="101" t="s">
        <v>2838</v>
      </c>
      <c r="B62" s="140"/>
      <c r="C62" s="145"/>
      <c r="D62" s="114"/>
      <c r="E62" s="114" t="s">
        <v>2813</v>
      </c>
      <c r="F62" s="584" t="s">
        <v>1674</v>
      </c>
      <c r="G62" s="585"/>
      <c r="H62" s="117">
        <f>IF('CE sintesi'!H62=0,"",'CE sintesi'!H62)</f>
        <v>40370</v>
      </c>
      <c r="I62" s="117">
        <f>IF('CE sintesi'!I62=0,"",'CE sintesi'!I62)</f>
        <v>24224.373333333333</v>
      </c>
      <c r="J62" s="118">
        <f>IF('CE sintesi'!J62=0,"",'CE sintesi'!J62)</f>
        <v>16145.626666666667</v>
      </c>
      <c r="K62" s="119">
        <f>IF('CE sintesi'!K62=0,"",'CE sintesi'!K62)</f>
        <v>0.66650337841556828</v>
      </c>
      <c r="L62" s="101"/>
      <c r="M62" s="120">
        <f>IF('CE sintesi'!M62=0,"",'CE sintesi'!M62)</f>
        <v>136447.91</v>
      </c>
    </row>
    <row r="63" spans="1:13" s="46" customFormat="1" hidden="1" outlineLevel="1">
      <c r="A63" s="101" t="s">
        <v>2840</v>
      </c>
      <c r="B63" s="140"/>
      <c r="C63" s="145"/>
      <c r="D63" s="114"/>
      <c r="E63" s="114" t="s">
        <v>3493</v>
      </c>
      <c r="F63" s="584" t="s">
        <v>1675</v>
      </c>
      <c r="G63" s="585"/>
      <c r="H63" s="117">
        <f>IF('CE sintesi'!H63=0,"",'CE sintesi'!H63)</f>
        <v>8186616</v>
      </c>
      <c r="I63" s="117">
        <f>IF('CE sintesi'!I63=0,"",'CE sintesi'!I63)</f>
        <v>7956616</v>
      </c>
      <c r="J63" s="118">
        <f>IF('CE sintesi'!J63=0,"",'CE sintesi'!J63)</f>
        <v>230000</v>
      </c>
      <c r="K63" s="119">
        <f>IF('CE sintesi'!K63=0,"",'CE sintesi'!K63)</f>
        <v>2.8906761366892658E-2</v>
      </c>
      <c r="L63" s="101"/>
      <c r="M63" s="120">
        <f>IF('CE sintesi'!M63=0,"",'CE sintesi'!M63)</f>
        <v>5907584.2599999998</v>
      </c>
    </row>
    <row r="64" spans="1:13" s="46" customFormat="1" collapsed="1">
      <c r="A64" s="101" t="s">
        <v>2842</v>
      </c>
      <c r="B64" s="140"/>
      <c r="C64" s="108" t="s">
        <v>2824</v>
      </c>
      <c r="D64" s="579" t="s">
        <v>1676</v>
      </c>
      <c r="E64" s="579"/>
      <c r="F64" s="579"/>
      <c r="G64" s="580"/>
      <c r="H64" s="109">
        <f>IF('CE sintesi'!H64=0,"",'CE sintesi'!H64)</f>
        <v>50873156</v>
      </c>
      <c r="I64" s="109">
        <f>IF('CE sintesi'!I64=0,"",'CE sintesi'!I64)</f>
        <v>43421891.333333336</v>
      </c>
      <c r="J64" s="110">
        <f>IF('CE sintesi'!J64=0,"",'CE sintesi'!J64)</f>
        <v>7451264.6666666642</v>
      </c>
      <c r="K64" s="111">
        <f>IF('CE sintesi'!K64=0,"",'CE sintesi'!K64)</f>
        <v>0.17160156865269044</v>
      </c>
      <c r="L64" s="101"/>
      <c r="M64" s="112">
        <f>IF('CE sintesi'!M64=0,"",'CE sintesi'!M64)</f>
        <v>43388744.839999996</v>
      </c>
    </row>
    <row r="65" spans="1:13" s="70" customFormat="1">
      <c r="A65" s="101" t="s">
        <v>2691</v>
      </c>
      <c r="B65" s="140"/>
      <c r="C65" s="108" t="s">
        <v>3488</v>
      </c>
      <c r="D65" s="579" t="s">
        <v>1459</v>
      </c>
      <c r="E65" s="579"/>
      <c r="F65" s="579"/>
      <c r="G65" s="580"/>
      <c r="H65" s="109">
        <f>IF('CE sintesi'!H65=0,"",'CE sintesi'!H65)</f>
        <v>30920140</v>
      </c>
      <c r="I65" s="109">
        <f>IF('CE sintesi'!I65=0,"",'CE sintesi'!I65)</f>
        <v>25023440.013333332</v>
      </c>
      <c r="J65" s="110">
        <f>IF('CE sintesi'!J65=0,"",'CE sintesi'!J65)</f>
        <v>5896699.9866666682</v>
      </c>
      <c r="K65" s="111">
        <f>IF('CE sintesi'!K65=0,"",'CE sintesi'!K65)</f>
        <v>0.23564705666066327</v>
      </c>
      <c r="L65" s="106"/>
      <c r="M65" s="112">
        <f>IF('CE sintesi'!M65=0,"",'CE sintesi'!M65)</f>
        <v>21455645.869999997</v>
      </c>
    </row>
    <row r="66" spans="1:13" s="70" customFormat="1">
      <c r="A66" s="101"/>
      <c r="B66" s="140"/>
      <c r="C66" s="108" t="s">
        <v>3491</v>
      </c>
      <c r="D66" s="579" t="s">
        <v>1461</v>
      </c>
      <c r="E66" s="579"/>
      <c r="F66" s="579"/>
      <c r="G66" s="580"/>
      <c r="H66" s="109">
        <f>IF('CE sintesi'!H66=0,"",'CE sintesi'!H66)</f>
        <v>893737440</v>
      </c>
      <c r="I66" s="109">
        <f>IF('CE sintesi'!I66=0,"",'CE sintesi'!I66)</f>
        <v>878634037</v>
      </c>
      <c r="J66" s="110">
        <f>IF('CE sintesi'!J66=0,"",'CE sintesi'!J66)</f>
        <v>15103403</v>
      </c>
      <c r="K66" s="111">
        <f>IF('CE sintesi'!K66=0,"",'CE sintesi'!K66)</f>
        <v>1.7189640241537785E-2</v>
      </c>
      <c r="L66" s="106"/>
      <c r="M66" s="112">
        <f>IF('CE sintesi'!M66=0,"",'CE sintesi'!M66)</f>
        <v>798394134.26999998</v>
      </c>
    </row>
    <row r="67" spans="1:13" s="46" customFormat="1" hidden="1" outlineLevel="1">
      <c r="A67" s="101" t="s">
        <v>996</v>
      </c>
      <c r="B67" s="140"/>
      <c r="C67" s="114"/>
      <c r="D67" s="146"/>
      <c r="E67" s="114" t="s">
        <v>2811</v>
      </c>
      <c r="F67" s="584" t="s">
        <v>1677</v>
      </c>
      <c r="G67" s="585"/>
      <c r="H67" s="117">
        <f>IF('CE sintesi'!H67=0,"",'CE sintesi'!H67)</f>
        <v>304862135</v>
      </c>
      <c r="I67" s="117">
        <f>IF('CE sintesi'!I67=0,"",'CE sintesi'!I67)</f>
        <v>300445769</v>
      </c>
      <c r="J67" s="118">
        <f>IF('CE sintesi'!J67=0,"",'CE sintesi'!J67)</f>
        <v>4416366</v>
      </c>
      <c r="K67" s="119">
        <f>IF('CE sintesi'!K67=0,"",'CE sintesi'!K67)</f>
        <v>1.4699378242866852E-2</v>
      </c>
      <c r="L67" s="101"/>
      <c r="M67" s="120">
        <f>IF('CE sintesi'!M67=0,"",'CE sintesi'!M67)</f>
        <v>278801040.18000001</v>
      </c>
    </row>
    <row r="68" spans="1:13" s="46" customFormat="1" hidden="1" outlineLevel="1">
      <c r="A68" s="101" t="s">
        <v>1019</v>
      </c>
      <c r="B68" s="140"/>
      <c r="C68" s="114"/>
      <c r="D68" s="146"/>
      <c r="E68" s="114" t="s">
        <v>2813</v>
      </c>
      <c r="F68" s="584" t="s">
        <v>1678</v>
      </c>
      <c r="G68" s="585"/>
      <c r="H68" s="117">
        <f>IF('CE sintesi'!H68=0,"",'CE sintesi'!H68)</f>
        <v>47873822</v>
      </c>
      <c r="I68" s="117">
        <f>IF('CE sintesi'!I68=0,"",'CE sintesi'!I68)</f>
        <v>47099900</v>
      </c>
      <c r="J68" s="118">
        <f>IF('CE sintesi'!J68=0,"",'CE sintesi'!J68)</f>
        <v>773922</v>
      </c>
      <c r="K68" s="119">
        <f>IF('CE sintesi'!K68=0,"",'CE sintesi'!K68)</f>
        <v>1.6431499854564446E-2</v>
      </c>
      <c r="L68" s="101"/>
      <c r="M68" s="120">
        <f>IF('CE sintesi'!M68=0,"",'CE sintesi'!M68)</f>
        <v>44961781.870000005</v>
      </c>
    </row>
    <row r="69" spans="1:13" s="46" customFormat="1" hidden="1" outlineLevel="1">
      <c r="A69" s="101" t="s">
        <v>1051</v>
      </c>
      <c r="B69" s="140"/>
      <c r="C69" s="114"/>
      <c r="D69" s="146"/>
      <c r="E69" s="114" t="s">
        <v>3493</v>
      </c>
      <c r="F69" s="584" t="s">
        <v>2366</v>
      </c>
      <c r="G69" s="585"/>
      <c r="H69" s="117">
        <f>IF('CE sintesi'!H69=0,"",'CE sintesi'!H69)</f>
        <v>347024782</v>
      </c>
      <c r="I69" s="117">
        <f>IF('CE sintesi'!I69=0,"",'CE sintesi'!I69)</f>
        <v>340640461</v>
      </c>
      <c r="J69" s="118">
        <f>IF('CE sintesi'!J69=0,"",'CE sintesi'!J69)</f>
        <v>6384321</v>
      </c>
      <c r="K69" s="119">
        <f>IF('CE sintesi'!K69=0,"",'CE sintesi'!K69)</f>
        <v>1.8742110027851332E-2</v>
      </c>
      <c r="L69" s="101"/>
      <c r="M69" s="120">
        <f>IF('CE sintesi'!M69=0,"",'CE sintesi'!M69)</f>
        <v>305193240.99000001</v>
      </c>
    </row>
    <row r="70" spans="1:13" s="46" customFormat="1" hidden="1" outlineLevel="1">
      <c r="A70" s="101" t="s">
        <v>200</v>
      </c>
      <c r="B70" s="140"/>
      <c r="C70" s="114"/>
      <c r="D70" s="146"/>
      <c r="E70" s="114" t="s">
        <v>3501</v>
      </c>
      <c r="F70" s="584" t="s">
        <v>2367</v>
      </c>
      <c r="G70" s="585"/>
      <c r="H70" s="117">
        <f>IF('CE sintesi'!H70=0,"",'CE sintesi'!H70)</f>
        <v>11769580</v>
      </c>
      <c r="I70" s="117">
        <f>IF('CE sintesi'!I70=0,"",'CE sintesi'!I70)</f>
        <v>11769580</v>
      </c>
      <c r="J70" s="118" t="str">
        <f>IF('CE sintesi'!J70=0,"",'CE sintesi'!J70)</f>
        <v/>
      </c>
      <c r="K70" s="119" t="str">
        <f>IF('CE sintesi'!K70=0,"",'CE sintesi'!K70)</f>
        <v/>
      </c>
      <c r="L70" s="101"/>
      <c r="M70" s="120">
        <f>IF('CE sintesi'!M70=0,"",'CE sintesi'!M70)</f>
        <v>10627265.360000001</v>
      </c>
    </row>
    <row r="71" spans="1:13" s="46" customFormat="1" hidden="1" outlineLevel="1">
      <c r="A71" s="101" t="s">
        <v>2848</v>
      </c>
      <c r="B71" s="140"/>
      <c r="C71" s="114"/>
      <c r="D71" s="146"/>
      <c r="E71" s="114" t="s">
        <v>3534</v>
      </c>
      <c r="F71" s="584" t="s">
        <v>2368</v>
      </c>
      <c r="G71" s="585"/>
      <c r="H71" s="117">
        <f>IF('CE sintesi'!H71=0,"",'CE sintesi'!H71)</f>
        <v>182207121</v>
      </c>
      <c r="I71" s="117">
        <f>IF('CE sintesi'!I71=0,"",'CE sintesi'!I71)</f>
        <v>178678327</v>
      </c>
      <c r="J71" s="118">
        <f>IF('CE sintesi'!J71=0,"",'CE sintesi'!J71)</f>
        <v>3528794</v>
      </c>
      <c r="K71" s="119">
        <f>IF('CE sintesi'!K71=0,"",'CE sintesi'!K71)</f>
        <v>1.9749423778744023E-2</v>
      </c>
      <c r="L71" s="101"/>
      <c r="M71" s="120">
        <f>IF('CE sintesi'!M71=0,"",'CE sintesi'!M71)</f>
        <v>158810805.86999997</v>
      </c>
    </row>
    <row r="72" spans="1:13" s="46" customFormat="1" collapsed="1">
      <c r="A72" s="101" t="s">
        <v>192</v>
      </c>
      <c r="B72" s="140"/>
      <c r="C72" s="108" t="s">
        <v>3518</v>
      </c>
      <c r="D72" s="579" t="s">
        <v>2369</v>
      </c>
      <c r="E72" s="579"/>
      <c r="F72" s="579"/>
      <c r="G72" s="580"/>
      <c r="H72" s="109">
        <f>IF('CE sintesi'!H72=0,"",'CE sintesi'!H72)</f>
        <v>4941874</v>
      </c>
      <c r="I72" s="109">
        <f>IF('CE sintesi'!I72=0,"",'CE sintesi'!I72)</f>
        <v>4556349.5600000005</v>
      </c>
      <c r="J72" s="110">
        <f>IF('CE sintesi'!J72=0,"",'CE sintesi'!J72)</f>
        <v>385524.43999999948</v>
      </c>
      <c r="K72" s="111">
        <f>IF('CE sintesi'!K72=0,"",'CE sintesi'!K72)</f>
        <v>8.4612568663410326E-2</v>
      </c>
      <c r="L72" s="101"/>
      <c r="M72" s="120">
        <f>IF('CE sintesi'!M72=0,"",'CE sintesi'!M72)</f>
        <v>4488753.8099999996</v>
      </c>
    </row>
    <row r="73" spans="1:13" s="70" customFormat="1">
      <c r="A73" s="101"/>
      <c r="B73" s="140"/>
      <c r="C73" s="108" t="s">
        <v>3521</v>
      </c>
      <c r="D73" s="579" t="s">
        <v>963</v>
      </c>
      <c r="E73" s="579"/>
      <c r="F73" s="579"/>
      <c r="G73" s="580"/>
      <c r="H73" s="109">
        <f>IF('CE sintesi'!H73=0,"",'CE sintesi'!H73)</f>
        <v>36132000</v>
      </c>
      <c r="I73" s="109">
        <f>IF('CE sintesi'!I73=0,"",'CE sintesi'!I73)</f>
        <v>34531498.706666663</v>
      </c>
      <c r="J73" s="110">
        <f>IF('CE sintesi'!J73=0,"",'CE sintesi'!J73)</f>
        <v>1600501.2933333367</v>
      </c>
      <c r="K73" s="111">
        <f>IF('CE sintesi'!K73=0,"",'CE sintesi'!K73)</f>
        <v>4.6349024898370353E-2</v>
      </c>
      <c r="L73" s="106"/>
      <c r="M73" s="112">
        <f>IF('CE sintesi'!M73=0,"",'CE sintesi'!M73)</f>
        <v>34131079.719999999</v>
      </c>
    </row>
    <row r="74" spans="1:13" s="46" customFormat="1" hidden="1" outlineLevel="1">
      <c r="A74" s="101" t="s">
        <v>2851</v>
      </c>
      <c r="B74" s="140"/>
      <c r="C74" s="114"/>
      <c r="D74" s="146"/>
      <c r="E74" s="114" t="s">
        <v>2811</v>
      </c>
      <c r="F74" s="584" t="s">
        <v>2370</v>
      </c>
      <c r="G74" s="585"/>
      <c r="H74" s="117">
        <f>IF('CE sintesi'!H74=0,"",'CE sintesi'!H74)</f>
        <v>15234000</v>
      </c>
      <c r="I74" s="117">
        <f>IF('CE sintesi'!I74=0,"",'CE sintesi'!I74)</f>
        <v>14634280</v>
      </c>
      <c r="J74" s="118">
        <f>IF('CE sintesi'!J74=0,"",'CE sintesi'!J74)</f>
        <v>599720</v>
      </c>
      <c r="K74" s="119">
        <f>IF('CE sintesi'!K74=0,"",'CE sintesi'!K74)</f>
        <v>4.0980492378169614E-2</v>
      </c>
      <c r="L74" s="101"/>
      <c r="M74" s="120">
        <f>IF('CE sintesi'!M74=0,"",'CE sintesi'!M74)</f>
        <v>14633861.030000001</v>
      </c>
    </row>
    <row r="75" spans="1:13" s="70" customFormat="1" hidden="1" outlineLevel="1">
      <c r="A75" s="101" t="s">
        <v>2853</v>
      </c>
      <c r="B75" s="132"/>
      <c r="C75" s="108"/>
      <c r="D75" s="148"/>
      <c r="E75" s="114" t="s">
        <v>2813</v>
      </c>
      <c r="F75" s="584" t="s">
        <v>2371</v>
      </c>
      <c r="G75" s="585"/>
      <c r="H75" s="109" t="str">
        <f>IF('CE sintesi'!H75=0,"",'CE sintesi'!H75)</f>
        <v/>
      </c>
      <c r="I75" s="109" t="str">
        <f>IF('CE sintesi'!I75=0,"",'CE sintesi'!I75)</f>
        <v/>
      </c>
      <c r="J75" s="110" t="str">
        <f>IF('CE sintesi'!J75=0,"",'CE sintesi'!J75)</f>
        <v/>
      </c>
      <c r="K75" s="111" t="str">
        <f>IF('CE sintesi'!K75=0,"",'CE sintesi'!K75)</f>
        <v xml:space="preserve">-    </v>
      </c>
      <c r="L75" s="106"/>
      <c r="M75" s="112" t="str">
        <f>IF('CE sintesi'!M75=0,"",'CE sintesi'!M75)</f>
        <v/>
      </c>
    </row>
    <row r="76" spans="1:13" s="70" customFormat="1" hidden="1" outlineLevel="1">
      <c r="A76" s="101" t="s">
        <v>2855</v>
      </c>
      <c r="B76" s="132"/>
      <c r="C76" s="108"/>
      <c r="D76" s="148"/>
      <c r="E76" s="114" t="s">
        <v>3493</v>
      </c>
      <c r="F76" s="584" t="s">
        <v>2372</v>
      </c>
      <c r="G76" s="585"/>
      <c r="H76" s="117">
        <f>IF('CE sintesi'!H76=0,"",'CE sintesi'!H76)</f>
        <v>20898000</v>
      </c>
      <c r="I76" s="117">
        <f>IF('CE sintesi'!I76=0,"",'CE sintesi'!I76)</f>
        <v>19897218.706666667</v>
      </c>
      <c r="J76" s="118">
        <f>IF('CE sintesi'!J76=0,"",'CE sintesi'!J76)</f>
        <v>1000781.293333333</v>
      </c>
      <c r="K76" s="119">
        <f>IF('CE sintesi'!K76=0,"",'CE sintesi'!K76)</f>
        <v>5.0297547013342922E-2</v>
      </c>
      <c r="L76" s="106"/>
      <c r="M76" s="120">
        <f>IF('CE sintesi'!M76=0,"",'CE sintesi'!M76)</f>
        <v>19497218.690000001</v>
      </c>
    </row>
    <row r="77" spans="1:13" s="70" customFormat="1" collapsed="1">
      <c r="A77" s="101" t="s">
        <v>1061</v>
      </c>
      <c r="B77" s="132"/>
      <c r="C77" s="108" t="s">
        <v>3524</v>
      </c>
      <c r="D77" s="579" t="s">
        <v>2373</v>
      </c>
      <c r="E77" s="579"/>
      <c r="F77" s="579"/>
      <c r="G77" s="580"/>
      <c r="H77" s="109">
        <f>IF('CE sintesi'!H77=0,"",'CE sintesi'!H77)</f>
        <v>1590000</v>
      </c>
      <c r="I77" s="109">
        <f>IF('CE sintesi'!I77=0,"",'CE sintesi'!I77)</f>
        <v>1450000</v>
      </c>
      <c r="J77" s="110">
        <f>IF('CE sintesi'!J77=0,"",'CE sintesi'!J77)</f>
        <v>140000</v>
      </c>
      <c r="K77" s="111">
        <f>IF('CE sintesi'!K77=0,"",'CE sintesi'!K77)</f>
        <v>9.6551724137931033E-2</v>
      </c>
      <c r="L77" s="106"/>
      <c r="M77" s="112">
        <f>IF('CE sintesi'!M77=0,"",'CE sintesi'!M77)</f>
        <v>1863074.65</v>
      </c>
    </row>
    <row r="78" spans="1:13" s="70" customFormat="1">
      <c r="A78" s="101"/>
      <c r="B78" s="132"/>
      <c r="C78" s="108" t="s">
        <v>2857</v>
      </c>
      <c r="D78" s="579" t="s">
        <v>1463</v>
      </c>
      <c r="E78" s="579"/>
      <c r="F78" s="579"/>
      <c r="G78" s="580"/>
      <c r="H78" s="109">
        <f>IF('CE sintesi'!H78=0,"",'CE sintesi'!H78)</f>
        <v>733000</v>
      </c>
      <c r="I78" s="109">
        <f>IF('CE sintesi'!I78=0,"",'CE sintesi'!I78)</f>
        <v>5385276.6533333333</v>
      </c>
      <c r="J78" s="110">
        <f>IF('CE sintesi'!J78=0,"",'CE sintesi'!J78)</f>
        <v>-4652276.6533333333</v>
      </c>
      <c r="K78" s="111">
        <f>IF('CE sintesi'!K78=0,"",'CE sintesi'!K78)</f>
        <v>-0.86388814406660175</v>
      </c>
      <c r="L78" s="106"/>
      <c r="M78" s="112">
        <f>IF('CE sintesi'!M78=0,"",'CE sintesi'!M78)</f>
        <v>-2048149.6099999996</v>
      </c>
    </row>
    <row r="79" spans="1:13" s="46" customFormat="1" hidden="1" outlineLevel="1">
      <c r="A79" s="101" t="s">
        <v>2858</v>
      </c>
      <c r="B79" s="149"/>
      <c r="C79" s="142"/>
      <c r="D79" s="146"/>
      <c r="E79" s="114" t="s">
        <v>2811</v>
      </c>
      <c r="F79" s="584" t="s">
        <v>2374</v>
      </c>
      <c r="G79" s="585"/>
      <c r="H79" s="117">
        <f>IF('CE sintesi'!H79=0,"",'CE sintesi'!H79)</f>
        <v>733000</v>
      </c>
      <c r="I79" s="117">
        <f>IF('CE sintesi'!I79=0,"",'CE sintesi'!I79)</f>
        <v>4557694.6933333334</v>
      </c>
      <c r="J79" s="118">
        <f>IF('CE sintesi'!J79=0,"",'CE sintesi'!J79)</f>
        <v>-3824694.6933333334</v>
      </c>
      <c r="K79" s="119">
        <f>IF('CE sintesi'!K79=0,"",'CE sintesi'!K79)</f>
        <v>-0.83917307996251278</v>
      </c>
      <c r="L79" s="101"/>
      <c r="M79" s="120">
        <f>IF('CE sintesi'!M79=0,"",'CE sintesi'!M79)</f>
        <v>-2470310.3499999996</v>
      </c>
    </row>
    <row r="80" spans="1:13" s="46" customFormat="1" hidden="1" outlineLevel="1">
      <c r="A80" s="101" t="s">
        <v>2860</v>
      </c>
      <c r="B80" s="149"/>
      <c r="C80" s="142"/>
      <c r="D80" s="146"/>
      <c r="E80" s="114" t="s">
        <v>2813</v>
      </c>
      <c r="F80" s="584" t="s">
        <v>2375</v>
      </c>
      <c r="G80" s="585"/>
      <c r="H80" s="117" t="str">
        <f>IF('CE sintesi'!H80=0,"",'CE sintesi'!H80)</f>
        <v/>
      </c>
      <c r="I80" s="117">
        <f>IF('CE sintesi'!I80=0,"",'CE sintesi'!I80)</f>
        <v>827581.96000000008</v>
      </c>
      <c r="J80" s="118">
        <f>IF('CE sintesi'!J80=0,"",'CE sintesi'!J80)</f>
        <v>-827581.96000000008</v>
      </c>
      <c r="K80" s="119">
        <f>IF('CE sintesi'!K80=0,"",'CE sintesi'!K80)</f>
        <v>-1</v>
      </c>
      <c r="L80" s="101"/>
      <c r="M80" s="120">
        <f>IF('CE sintesi'!M80=0,"",'CE sintesi'!M80)</f>
        <v>422160.74</v>
      </c>
    </row>
    <row r="81" spans="1:13" s="70" customFormat="1" collapsed="1">
      <c r="A81" s="101"/>
      <c r="B81" s="149"/>
      <c r="C81" s="108" t="s">
        <v>2862</v>
      </c>
      <c r="D81" s="579" t="s">
        <v>2376</v>
      </c>
      <c r="E81" s="579"/>
      <c r="F81" s="579"/>
      <c r="G81" s="580"/>
      <c r="H81" s="109">
        <f>IF('CE sintesi'!H81=0,"",'CE sintesi'!H81)</f>
        <v>32358751.089999996</v>
      </c>
      <c r="I81" s="109">
        <f>IF('CE sintesi'!I81=0,"",'CE sintesi'!I81)</f>
        <v>20684492.536666665</v>
      </c>
      <c r="J81" s="110">
        <f>IF('CE sintesi'!J81=0,"",'CE sintesi'!J81)</f>
        <v>11674258.553333331</v>
      </c>
      <c r="K81" s="111">
        <f>IF('CE sintesi'!K81=0,"",'CE sintesi'!K81)</f>
        <v>0.56439666250640608</v>
      </c>
      <c r="L81" s="106"/>
      <c r="M81" s="112">
        <f>IF('CE sintesi'!M81=0,"",'CE sintesi'!M81)</f>
        <v>28184739.400000006</v>
      </c>
    </row>
    <row r="82" spans="1:13" s="46" customFormat="1" hidden="1" outlineLevel="1">
      <c r="A82" s="101" t="s">
        <v>2864</v>
      </c>
      <c r="B82" s="149"/>
      <c r="C82" s="142"/>
      <c r="D82" s="146"/>
      <c r="E82" s="114" t="s">
        <v>2811</v>
      </c>
      <c r="F82" s="584" t="s">
        <v>1465</v>
      </c>
      <c r="G82" s="585"/>
      <c r="H82" s="117">
        <f>IF('CE sintesi'!H82=0,"",'CE sintesi'!H82)</f>
        <v>3710000</v>
      </c>
      <c r="I82" s="117">
        <f>IF('CE sintesi'!I82=0,"",'CE sintesi'!I82)</f>
        <v>850000</v>
      </c>
      <c r="J82" s="118">
        <f>IF('CE sintesi'!J82=0,"",'CE sintesi'!J82)</f>
        <v>2860000</v>
      </c>
      <c r="K82" s="119">
        <f>IF('CE sintesi'!K82=0,"",'CE sintesi'!K82)</f>
        <v>3.3647058823529412</v>
      </c>
      <c r="L82" s="101"/>
      <c r="M82" s="120">
        <f>IF('CE sintesi'!M82=0,"",'CE sintesi'!M82)</f>
        <v>3712919.29</v>
      </c>
    </row>
    <row r="83" spans="1:13" s="46" customFormat="1" hidden="1" outlineLevel="1">
      <c r="A83" s="101" t="s">
        <v>2865</v>
      </c>
      <c r="B83" s="149"/>
      <c r="C83" s="142"/>
      <c r="D83" s="146"/>
      <c r="E83" s="114" t="s">
        <v>2813</v>
      </c>
      <c r="F83" s="584" t="s">
        <v>2377</v>
      </c>
      <c r="G83" s="585"/>
      <c r="H83" s="117">
        <f>IF('CE sintesi'!H83=0,"",'CE sintesi'!H83)</f>
        <v>60000</v>
      </c>
      <c r="I83" s="117">
        <f>IF('CE sintesi'!I83=0,"",'CE sintesi'!I83)</f>
        <v>60000</v>
      </c>
      <c r="J83" s="118" t="str">
        <f>IF('CE sintesi'!J83=0,"",'CE sintesi'!J83)</f>
        <v/>
      </c>
      <c r="K83" s="119" t="str">
        <f>IF('CE sintesi'!K83=0,"",'CE sintesi'!K83)</f>
        <v/>
      </c>
      <c r="L83" s="101"/>
      <c r="M83" s="120">
        <f>IF('CE sintesi'!M83=0,"",'CE sintesi'!M83)</f>
        <v>60000</v>
      </c>
    </row>
    <row r="84" spans="1:13" s="46" customFormat="1" ht="30" hidden="1" customHeight="1" outlineLevel="1">
      <c r="A84" s="101" t="s">
        <v>2867</v>
      </c>
      <c r="B84" s="149"/>
      <c r="C84" s="142"/>
      <c r="D84" s="146"/>
      <c r="E84" s="114" t="s">
        <v>3493</v>
      </c>
      <c r="F84" s="584" t="s">
        <v>2378</v>
      </c>
      <c r="G84" s="585"/>
      <c r="H84" s="117">
        <f>IF('CE sintesi'!H84=0,"",'CE sintesi'!H84)</f>
        <v>7796433.2200000007</v>
      </c>
      <c r="I84" s="117">
        <f>IF('CE sintesi'!I84=0,"",'CE sintesi'!I84)</f>
        <v>14833131.309999999</v>
      </c>
      <c r="J84" s="118">
        <f>IF('CE sintesi'!J84=0,"",'CE sintesi'!J84)</f>
        <v>-7036698.089999998</v>
      </c>
      <c r="K84" s="119">
        <f>IF('CE sintesi'!K84=0,"",'CE sintesi'!K84)</f>
        <v>-0.47439060188566473</v>
      </c>
      <c r="L84" s="101"/>
      <c r="M84" s="120">
        <f>IF('CE sintesi'!M84=0,"",'CE sintesi'!M84)</f>
        <v>1322376.99</v>
      </c>
    </row>
    <row r="85" spans="1:13" s="46" customFormat="1" hidden="1" outlineLevel="1">
      <c r="A85" s="101" t="s">
        <v>2869</v>
      </c>
      <c r="B85" s="149"/>
      <c r="C85" s="142"/>
      <c r="D85" s="146"/>
      <c r="E85" s="114" t="s">
        <v>3501</v>
      </c>
      <c r="F85" s="584" t="s">
        <v>1467</v>
      </c>
      <c r="G85" s="585"/>
      <c r="H85" s="117">
        <f>IF('CE sintesi'!H85=0,"",'CE sintesi'!H85)</f>
        <v>20792317.869999997</v>
      </c>
      <c r="I85" s="117">
        <f>IF('CE sintesi'!I85=0,"",'CE sintesi'!I85)</f>
        <v>4941361.2266666666</v>
      </c>
      <c r="J85" s="118">
        <f>IF('CE sintesi'!J85=0,"",'CE sintesi'!J85)</f>
        <v>15850956.643333331</v>
      </c>
      <c r="K85" s="119">
        <f>IF('CE sintesi'!K85=0,"",'CE sintesi'!K85)</f>
        <v>3.2078117579811174</v>
      </c>
      <c r="L85" s="101"/>
      <c r="M85" s="120">
        <f>IF('CE sintesi'!M85=0,"",'CE sintesi'!M85)</f>
        <v>23089443.120000005</v>
      </c>
    </row>
    <row r="86" spans="1:13" s="70" customFormat="1" collapsed="1">
      <c r="A86" s="101"/>
      <c r="B86" s="133"/>
      <c r="C86" s="134" t="s">
        <v>2379</v>
      </c>
      <c r="D86" s="134"/>
      <c r="E86" s="134"/>
      <c r="F86" s="134"/>
      <c r="G86" s="135"/>
      <c r="H86" s="136">
        <f>IF('CE sintesi'!H86=0,"",'CE sintesi'!H86)</f>
        <v>1942278282.8</v>
      </c>
      <c r="I86" s="136">
        <f>IF('CE sintesi'!I86=0,"",'CE sintesi'!I86)</f>
        <v>1836656883.0733335</v>
      </c>
      <c r="J86" s="137">
        <f>IF('CE sintesi'!J86=0,"",'CE sintesi'!J86)</f>
        <v>105621399.72666645</v>
      </c>
      <c r="K86" s="138">
        <f>IF('CE sintesi'!K86=0,"",'CE sintesi'!K86)</f>
        <v>5.750742052044417E-2</v>
      </c>
      <c r="L86" s="106"/>
      <c r="M86" s="139">
        <f>IF('CE sintesi'!M86=0,"",'CE sintesi'!M86)</f>
        <v>1717104868.8600001</v>
      </c>
    </row>
    <row r="87" spans="1:13" s="46" customFormat="1" ht="15.75" thickBot="1">
      <c r="A87" s="101"/>
      <c r="B87" s="149"/>
      <c r="C87" s="114"/>
      <c r="D87" s="146"/>
      <c r="E87" s="143"/>
      <c r="F87" s="146"/>
      <c r="G87" s="147"/>
      <c r="H87" s="117" t="str">
        <f>IF('CE sintesi'!H87=0,"",'CE sintesi'!H87)</f>
        <v/>
      </c>
      <c r="I87" s="117" t="str">
        <f>IF('CE sintesi'!I87=0,"",'CE sintesi'!I87)</f>
        <v/>
      </c>
      <c r="J87" s="118" t="str">
        <f>IF('CE sintesi'!J87=0,"",'CE sintesi'!J87)</f>
        <v/>
      </c>
      <c r="K87" s="119" t="str">
        <f>IF('CE sintesi'!K87=0,"",'CE sintesi'!K87)</f>
        <v/>
      </c>
      <c r="L87" s="101"/>
      <c r="M87" s="120" t="str">
        <f>IF('CE sintesi'!M87=0,"",'CE sintesi'!M87)</f>
        <v/>
      </c>
    </row>
    <row r="88" spans="1:13" s="70" customFormat="1" ht="16.5" thickTop="1" thickBot="1">
      <c r="A88" s="101"/>
      <c r="B88" s="581" t="s">
        <v>2380</v>
      </c>
      <c r="C88" s="582"/>
      <c r="D88" s="582"/>
      <c r="E88" s="582"/>
      <c r="F88" s="582"/>
      <c r="G88" s="583"/>
      <c r="H88" s="153">
        <f>IF('CE sintesi'!H88=0,"",'CE sintesi'!H88)</f>
        <v>59172750.879999876</v>
      </c>
      <c r="I88" s="153">
        <f>IF('CE sintesi'!I88=0,"",'CE sintesi'!I88)</f>
        <v>75575545.366666555</v>
      </c>
      <c r="J88" s="154">
        <f>IF('CE sintesi'!J88=0,"",'CE sintesi'!J88)</f>
        <v>-16402794.486666679</v>
      </c>
      <c r="K88" s="155">
        <f>IF('CE sintesi'!K88=0,"",'CE sintesi'!K88)</f>
        <v>-0.2170383873128002</v>
      </c>
      <c r="L88" s="106"/>
      <c r="M88" s="156">
        <f>IF('CE sintesi'!M88=0,"",'CE sintesi'!M88)</f>
        <v>88573731.289999962</v>
      </c>
    </row>
    <row r="89" spans="1:13" s="70" customFormat="1" ht="15.75" thickTop="1">
      <c r="A89" s="101"/>
      <c r="B89" s="157"/>
      <c r="C89" s="158"/>
      <c r="D89" s="158"/>
      <c r="E89" s="159"/>
      <c r="F89" s="160"/>
      <c r="G89" s="161"/>
      <c r="H89" s="162" t="str">
        <f>IF('CE sintesi'!H89=0,"",'CE sintesi'!H89)</f>
        <v/>
      </c>
      <c r="I89" s="162" t="str">
        <f>IF('CE sintesi'!I89=0,"",'CE sintesi'!I89)</f>
        <v/>
      </c>
      <c r="J89" s="163" t="str">
        <f>IF('CE sintesi'!J89=0,"",'CE sintesi'!J89)</f>
        <v/>
      </c>
      <c r="K89" s="164" t="str">
        <f>IF('CE sintesi'!K89=0,"",'CE sintesi'!K89)</f>
        <v/>
      </c>
      <c r="L89" s="106"/>
      <c r="M89" s="165" t="str">
        <f>IF('CE sintesi'!M89=0,"",'CE sintesi'!M89)</f>
        <v/>
      </c>
    </row>
    <row r="90" spans="1:13" s="70" customFormat="1">
      <c r="A90" s="101"/>
      <c r="B90" s="107" t="s">
        <v>2240</v>
      </c>
      <c r="C90" s="586" t="s">
        <v>1468</v>
      </c>
      <c r="D90" s="586"/>
      <c r="E90" s="586"/>
      <c r="F90" s="586"/>
      <c r="G90" s="587"/>
      <c r="H90" s="109" t="str">
        <f>IF('CE sintesi'!H90=0,"",'CE sintesi'!H90)</f>
        <v/>
      </c>
      <c r="I90" s="109" t="str">
        <f>IF('CE sintesi'!I90=0,"",'CE sintesi'!I90)</f>
        <v/>
      </c>
      <c r="J90" s="110" t="str">
        <f>IF('CE sintesi'!J90=0,"",'CE sintesi'!J90)</f>
        <v/>
      </c>
      <c r="K90" s="111" t="str">
        <f>IF('CE sintesi'!K90=0,"",'CE sintesi'!K90)</f>
        <v/>
      </c>
      <c r="L90" s="106"/>
      <c r="M90" s="112" t="str">
        <f>IF('CE sintesi'!M90=0,"",'CE sintesi'!M90)</f>
        <v/>
      </c>
    </row>
    <row r="91" spans="1:13" s="70" customFormat="1">
      <c r="A91" s="101" t="s">
        <v>2872</v>
      </c>
      <c r="B91" s="132"/>
      <c r="C91" s="108" t="s">
        <v>2809</v>
      </c>
      <c r="D91" s="579" t="s">
        <v>2381</v>
      </c>
      <c r="E91" s="579"/>
      <c r="F91" s="579"/>
      <c r="G91" s="580"/>
      <c r="H91" s="109">
        <f>IF('CE sintesi'!H91=0,"",'CE sintesi'!H91)</f>
        <v>28000</v>
      </c>
      <c r="I91" s="109">
        <f>IF('CE sintesi'!I91=0,"",'CE sintesi'!I91)</f>
        <v>51549.173333333332</v>
      </c>
      <c r="J91" s="110">
        <f>IF('CE sintesi'!J91=0,"",'CE sintesi'!J91)</f>
        <v>-23549.173333333332</v>
      </c>
      <c r="K91" s="111">
        <f>IF('CE sintesi'!K91=0,"",'CE sintesi'!K91)</f>
        <v>-0.45682931093883689</v>
      </c>
      <c r="L91" s="106"/>
      <c r="M91" s="112">
        <f>IF('CE sintesi'!M91=0,"",'CE sintesi'!M91)</f>
        <v>92942.819999999992</v>
      </c>
    </row>
    <row r="92" spans="1:13" s="70" customFormat="1">
      <c r="A92" s="101" t="s">
        <v>2874</v>
      </c>
      <c r="B92" s="132"/>
      <c r="C92" s="108" t="s">
        <v>2818</v>
      </c>
      <c r="D92" s="579" t="s">
        <v>2382</v>
      </c>
      <c r="E92" s="579"/>
      <c r="F92" s="579"/>
      <c r="G92" s="580"/>
      <c r="H92" s="109">
        <f>IF('CE sintesi'!H92=0,"",'CE sintesi'!H92)</f>
        <v>48137</v>
      </c>
      <c r="I92" s="109">
        <f>IF('CE sintesi'!I92=0,"",'CE sintesi'!I92)</f>
        <v>6479.6399999999994</v>
      </c>
      <c r="J92" s="110">
        <f>IF('CE sintesi'!J92=0,"",'CE sintesi'!J92)</f>
        <v>41657.360000000001</v>
      </c>
      <c r="K92" s="111">
        <f>IF('CE sintesi'!K92=0,"",'CE sintesi'!K92)</f>
        <v>6.4289621028328741</v>
      </c>
      <c r="L92" s="106"/>
      <c r="M92" s="112">
        <f>IF('CE sintesi'!M92=0,"",'CE sintesi'!M92)</f>
        <v>36116.869999999995</v>
      </c>
    </row>
    <row r="93" spans="1:13" s="70" customFormat="1">
      <c r="A93" s="101"/>
      <c r="B93" s="133"/>
      <c r="C93" s="134" t="s">
        <v>2383</v>
      </c>
      <c r="D93" s="134"/>
      <c r="E93" s="134"/>
      <c r="F93" s="134"/>
      <c r="G93" s="135"/>
      <c r="H93" s="136">
        <f>IF('CE sintesi'!H93=0,"",'CE sintesi'!H93)</f>
        <v>-20137</v>
      </c>
      <c r="I93" s="136">
        <f>IF('CE sintesi'!I93=0,"",'CE sintesi'!I93)</f>
        <v>45069.533333333333</v>
      </c>
      <c r="J93" s="137">
        <f>IF('CE sintesi'!J93=0,"",'CE sintesi'!J93)</f>
        <v>-65206.533333333333</v>
      </c>
      <c r="K93" s="138">
        <f>IF('CE sintesi'!K93=0,"",'CE sintesi'!K93)</f>
        <v>-1.4467985024621215</v>
      </c>
      <c r="L93" s="106"/>
      <c r="M93" s="139">
        <f>IF('CE sintesi'!M93=0,"",'CE sintesi'!M93)</f>
        <v>56825.95</v>
      </c>
    </row>
    <row r="94" spans="1:13" s="46" customFormat="1">
      <c r="A94" s="101"/>
      <c r="B94" s="140"/>
      <c r="C94" s="114"/>
      <c r="D94" s="146"/>
      <c r="E94" s="141"/>
      <c r="F94" s="146"/>
      <c r="G94" s="147"/>
      <c r="H94" s="117" t="str">
        <f>IF('CE sintesi'!H94=0,"",'CE sintesi'!H94)</f>
        <v/>
      </c>
      <c r="I94" s="117" t="str">
        <f>IF('CE sintesi'!I94=0,"",'CE sintesi'!I94)</f>
        <v/>
      </c>
      <c r="J94" s="118" t="str">
        <f>IF('CE sintesi'!J94=0,"",'CE sintesi'!J94)</f>
        <v/>
      </c>
      <c r="K94" s="119" t="str">
        <f>IF('CE sintesi'!K94=0,"",'CE sintesi'!K94)</f>
        <v/>
      </c>
      <c r="L94" s="101"/>
      <c r="M94" s="120" t="str">
        <f>IF('CE sintesi'!M94=0,"",'CE sintesi'!M94)</f>
        <v/>
      </c>
    </row>
    <row r="95" spans="1:13" s="70" customFormat="1">
      <c r="A95" s="101"/>
      <c r="B95" s="107" t="s">
        <v>2341</v>
      </c>
      <c r="C95" s="586" t="s">
        <v>1470</v>
      </c>
      <c r="D95" s="586"/>
      <c r="E95" s="586"/>
      <c r="F95" s="586"/>
      <c r="G95" s="587"/>
      <c r="H95" s="109" t="str">
        <f>IF('CE sintesi'!H95=0,"",'CE sintesi'!H95)</f>
        <v/>
      </c>
      <c r="I95" s="109" t="str">
        <f>IF('CE sintesi'!I95=0,"",'CE sintesi'!I95)</f>
        <v/>
      </c>
      <c r="J95" s="110" t="str">
        <f>IF('CE sintesi'!J95=0,"",'CE sintesi'!J95)</f>
        <v/>
      </c>
      <c r="K95" s="111" t="str">
        <f>IF('CE sintesi'!K95=0,"",'CE sintesi'!K95)</f>
        <v/>
      </c>
      <c r="L95" s="106"/>
      <c r="M95" s="112" t="str">
        <f>IF('CE sintesi'!M95=0,"",'CE sintesi'!M95)</f>
        <v/>
      </c>
    </row>
    <row r="96" spans="1:13" s="70" customFormat="1">
      <c r="A96" s="101" t="s">
        <v>760</v>
      </c>
      <c r="B96" s="132"/>
      <c r="C96" s="108" t="s">
        <v>2809</v>
      </c>
      <c r="D96" s="579" t="s">
        <v>1472</v>
      </c>
      <c r="E96" s="579"/>
      <c r="F96" s="579"/>
      <c r="G96" s="580"/>
      <c r="H96" s="109" t="str">
        <f>IF('CE sintesi'!H96=0,"",'CE sintesi'!H96)</f>
        <v/>
      </c>
      <c r="I96" s="109" t="str">
        <f>IF('CE sintesi'!I96=0,"",'CE sintesi'!I96)</f>
        <v/>
      </c>
      <c r="J96" s="110" t="str">
        <f>IF('CE sintesi'!J96=0,"",'CE sintesi'!J96)</f>
        <v/>
      </c>
      <c r="K96" s="111" t="str">
        <f>IF('CE sintesi'!K96=0,"",'CE sintesi'!K96)</f>
        <v xml:space="preserve">-    </v>
      </c>
      <c r="L96" s="106"/>
      <c r="M96" s="112" t="str">
        <f>IF('CE sintesi'!M96=0,"",'CE sintesi'!M96)</f>
        <v/>
      </c>
    </row>
    <row r="97" spans="1:13" s="70" customFormat="1">
      <c r="A97" s="101" t="s">
        <v>1784</v>
      </c>
      <c r="B97" s="132"/>
      <c r="C97" s="108" t="s">
        <v>2818</v>
      </c>
      <c r="D97" s="579" t="s">
        <v>1473</v>
      </c>
      <c r="E97" s="579"/>
      <c r="F97" s="579"/>
      <c r="G97" s="580"/>
      <c r="H97" s="109" t="str">
        <f>IF('CE sintesi'!H97=0,"",'CE sintesi'!H97)</f>
        <v/>
      </c>
      <c r="I97" s="109" t="str">
        <f>IF('CE sintesi'!I97=0,"",'CE sintesi'!I97)</f>
        <v/>
      </c>
      <c r="J97" s="110" t="str">
        <f>IF('CE sintesi'!J97=0,"",'CE sintesi'!J97)</f>
        <v/>
      </c>
      <c r="K97" s="111" t="str">
        <f>IF('CE sintesi'!K97=0,"",'CE sintesi'!K97)</f>
        <v xml:space="preserve">-    </v>
      </c>
      <c r="L97" s="106"/>
      <c r="M97" s="112" t="str">
        <f>IF('CE sintesi'!M97=0,"",'CE sintesi'!M97)</f>
        <v/>
      </c>
    </row>
    <row r="98" spans="1:13" s="70" customFormat="1">
      <c r="A98" s="101"/>
      <c r="B98" s="133"/>
      <c r="C98" s="134" t="s">
        <v>2384</v>
      </c>
      <c r="D98" s="134"/>
      <c r="E98" s="134"/>
      <c r="F98" s="134"/>
      <c r="G98" s="135"/>
      <c r="H98" s="136" t="str">
        <f>IF('CE sintesi'!H98=0,"",'CE sintesi'!H98)</f>
        <v/>
      </c>
      <c r="I98" s="136" t="str">
        <f>IF('CE sintesi'!I98=0,"",'CE sintesi'!I98)</f>
        <v/>
      </c>
      <c r="J98" s="137" t="str">
        <f>IF('CE sintesi'!J98=0,"",'CE sintesi'!J98)</f>
        <v/>
      </c>
      <c r="K98" s="138" t="str">
        <f>IF('CE sintesi'!K98=0,"",'CE sintesi'!K98)</f>
        <v xml:space="preserve">-    </v>
      </c>
      <c r="L98" s="106"/>
      <c r="M98" s="139" t="str">
        <f>IF('CE sintesi'!M98=0,"",'CE sintesi'!M98)</f>
        <v/>
      </c>
    </row>
    <row r="99" spans="1:13" s="46" customFormat="1">
      <c r="A99" s="101"/>
      <c r="B99" s="140"/>
      <c r="C99" s="114"/>
      <c r="D99" s="143"/>
      <c r="E99" s="141"/>
      <c r="F99" s="115"/>
      <c r="G99" s="116"/>
      <c r="H99" s="117" t="str">
        <f>IF('CE sintesi'!H99=0,"",'CE sintesi'!H99)</f>
        <v/>
      </c>
      <c r="I99" s="117" t="str">
        <f>IF('CE sintesi'!I99=0,"",'CE sintesi'!I99)</f>
        <v/>
      </c>
      <c r="J99" s="118" t="str">
        <f>IF('CE sintesi'!J99=0,"",'CE sintesi'!J99)</f>
        <v/>
      </c>
      <c r="K99" s="119" t="str">
        <f>IF('CE sintesi'!K99=0,"",'CE sintesi'!K99)</f>
        <v/>
      </c>
      <c r="L99" s="101"/>
      <c r="M99" s="120" t="str">
        <f>IF('CE sintesi'!M99=0,"",'CE sintesi'!M99)</f>
        <v/>
      </c>
    </row>
    <row r="100" spans="1:13" s="70" customFormat="1">
      <c r="A100" s="101"/>
      <c r="B100" s="107" t="s">
        <v>1474</v>
      </c>
      <c r="C100" s="586" t="s">
        <v>1475</v>
      </c>
      <c r="D100" s="586"/>
      <c r="E100" s="586"/>
      <c r="F100" s="586"/>
      <c r="G100" s="587"/>
      <c r="H100" s="109" t="str">
        <f>IF('CE sintesi'!H100=0,"",'CE sintesi'!H100)</f>
        <v/>
      </c>
      <c r="I100" s="109" t="str">
        <f>IF('CE sintesi'!I100=0,"",'CE sintesi'!I100)</f>
        <v/>
      </c>
      <c r="J100" s="110" t="str">
        <f>IF('CE sintesi'!J100=0,"",'CE sintesi'!J100)</f>
        <v/>
      </c>
      <c r="K100" s="111" t="str">
        <f>IF('CE sintesi'!K100=0,"",'CE sintesi'!K100)</f>
        <v/>
      </c>
      <c r="L100" s="106"/>
      <c r="M100" s="112" t="str">
        <f>IF('CE sintesi'!M100=0,"",'CE sintesi'!M100)</f>
        <v/>
      </c>
    </row>
    <row r="101" spans="1:13" s="70" customFormat="1">
      <c r="A101" s="101"/>
      <c r="B101" s="132"/>
      <c r="C101" s="108" t="s">
        <v>2809</v>
      </c>
      <c r="D101" s="579" t="s">
        <v>2385</v>
      </c>
      <c r="E101" s="579"/>
      <c r="F101" s="579"/>
      <c r="G101" s="580"/>
      <c r="H101" s="109">
        <f>IF('CE sintesi'!H101=0,"",'CE sintesi'!H101)</f>
        <v>20000</v>
      </c>
      <c r="I101" s="109">
        <f>IF('CE sintesi'!I101=0,"",'CE sintesi'!I101)</f>
        <v>30890088.733333331</v>
      </c>
      <c r="J101" s="110">
        <f>IF('CE sintesi'!J101=0,"",'CE sintesi'!J101)</f>
        <v>-30870088.733333331</v>
      </c>
      <c r="K101" s="111">
        <f>IF('CE sintesi'!K101=0,"",'CE sintesi'!K101)</f>
        <v>-0.99935254313535138</v>
      </c>
      <c r="L101" s="106"/>
      <c r="M101" s="112">
        <f>IF('CE sintesi'!M101=0,"",'CE sintesi'!M101)</f>
        <v>35632823.499999993</v>
      </c>
    </row>
    <row r="102" spans="1:13" s="46" customFormat="1" hidden="1" outlineLevel="1">
      <c r="A102" s="101" t="s">
        <v>2</v>
      </c>
      <c r="B102" s="140"/>
      <c r="C102" s="142"/>
      <c r="D102" s="146"/>
      <c r="E102" s="114" t="s">
        <v>2811</v>
      </c>
      <c r="F102" s="584" t="s">
        <v>2386</v>
      </c>
      <c r="G102" s="585"/>
      <c r="H102" s="117" t="str">
        <f>IF('CE sintesi'!H102=0,"",'CE sintesi'!H102)</f>
        <v/>
      </c>
      <c r="I102" s="117" t="str">
        <f>IF('CE sintesi'!I102=0,"",'CE sintesi'!I102)</f>
        <v/>
      </c>
      <c r="J102" s="118" t="str">
        <f>IF('CE sintesi'!J102=0,"",'CE sintesi'!J102)</f>
        <v/>
      </c>
      <c r="K102" s="119" t="str">
        <f>IF('CE sintesi'!K102=0,"",'CE sintesi'!K102)</f>
        <v xml:space="preserve">-    </v>
      </c>
      <c r="L102" s="101"/>
      <c r="M102" s="120" t="str">
        <f>IF('CE sintesi'!M102=0,"",'CE sintesi'!M102)</f>
        <v/>
      </c>
    </row>
    <row r="103" spans="1:13" s="46" customFormat="1" hidden="1" outlineLevel="1">
      <c r="A103" s="101" t="s">
        <v>729</v>
      </c>
      <c r="B103" s="140"/>
      <c r="C103" s="142"/>
      <c r="D103" s="146"/>
      <c r="E103" s="114" t="s">
        <v>2813</v>
      </c>
      <c r="F103" s="584" t="s">
        <v>2387</v>
      </c>
      <c r="G103" s="585"/>
      <c r="H103" s="117">
        <f>IF('CE sintesi'!H103=0,"",'CE sintesi'!H103)</f>
        <v>20000</v>
      </c>
      <c r="I103" s="117">
        <f>IF('CE sintesi'!I103=0,"",'CE sintesi'!I103)</f>
        <v>30890088.733333331</v>
      </c>
      <c r="J103" s="118">
        <f>IF('CE sintesi'!J103=0,"",'CE sintesi'!J103)</f>
        <v>-30870088.733333331</v>
      </c>
      <c r="K103" s="119">
        <f>IF('CE sintesi'!K103=0,"",'CE sintesi'!K103)</f>
        <v>-0.99935254313535138</v>
      </c>
      <c r="L103" s="101"/>
      <c r="M103" s="120">
        <f>IF('CE sintesi'!M103=0,"",'CE sintesi'!M103)</f>
        <v>35632823.499999993</v>
      </c>
    </row>
    <row r="104" spans="1:13" s="70" customFormat="1" collapsed="1">
      <c r="A104" s="101"/>
      <c r="B104" s="132"/>
      <c r="C104" s="108" t="s">
        <v>2818</v>
      </c>
      <c r="D104" s="579" t="s">
        <v>2388</v>
      </c>
      <c r="E104" s="579"/>
      <c r="F104" s="579"/>
      <c r="G104" s="580"/>
      <c r="H104" s="109">
        <f>IF('CE sintesi'!H104=0,"",'CE sintesi'!H104)</f>
        <v>580572.88</v>
      </c>
      <c r="I104" s="109">
        <f>IF('CE sintesi'!I104=0,"",'CE sintesi'!I104)</f>
        <v>35064166.666666664</v>
      </c>
      <c r="J104" s="110">
        <f>IF('CE sintesi'!J104=0,"",'CE sintesi'!J104)</f>
        <v>-34483593.786666662</v>
      </c>
      <c r="K104" s="111">
        <f>IF('CE sintesi'!K104=0,"",'CE sintesi'!K104)</f>
        <v>-0.98344255873755249</v>
      </c>
      <c r="L104" s="106"/>
      <c r="M104" s="112">
        <f>IF('CE sintesi'!M104=0,"",'CE sintesi'!M104)</f>
        <v>36472794.349999994</v>
      </c>
    </row>
    <row r="105" spans="1:13" s="46" customFormat="1" hidden="1" outlineLevel="1">
      <c r="A105" s="101" t="s">
        <v>1807</v>
      </c>
      <c r="B105" s="140"/>
      <c r="C105" s="142"/>
      <c r="D105" s="146"/>
      <c r="E105" s="114" t="s">
        <v>2811</v>
      </c>
      <c r="F105" s="584" t="s">
        <v>2389</v>
      </c>
      <c r="G105" s="585"/>
      <c r="H105" s="117" t="str">
        <f>IF('CE sintesi'!H105=0,"",'CE sintesi'!H105)</f>
        <v/>
      </c>
      <c r="I105" s="117">
        <f>IF('CE sintesi'!I105=0,"",'CE sintesi'!I105)</f>
        <v>26666.666666666668</v>
      </c>
      <c r="J105" s="118">
        <f>IF('CE sintesi'!J105=0,"",'CE sintesi'!J105)</f>
        <v>-26666.666666666668</v>
      </c>
      <c r="K105" s="119">
        <f>IF('CE sintesi'!K105=0,"",'CE sintesi'!K105)</f>
        <v>-1</v>
      </c>
      <c r="L105" s="101"/>
      <c r="M105" s="120" t="str">
        <f>IF('CE sintesi'!M105=0,"",'CE sintesi'!M105)</f>
        <v/>
      </c>
    </row>
    <row r="106" spans="1:13" s="46" customFormat="1" hidden="1" outlineLevel="1">
      <c r="A106" s="101" t="s">
        <v>1761</v>
      </c>
      <c r="B106" s="140"/>
      <c r="C106" s="142"/>
      <c r="D106" s="146"/>
      <c r="E106" s="114" t="s">
        <v>2813</v>
      </c>
      <c r="F106" s="584" t="s">
        <v>2390</v>
      </c>
      <c r="G106" s="585"/>
      <c r="H106" s="117">
        <f>IF('CE sintesi'!H106=0,"",'CE sintesi'!H106)</f>
        <v>580572.88</v>
      </c>
      <c r="I106" s="117">
        <f>IF('CE sintesi'!I106=0,"",'CE sintesi'!I106)</f>
        <v>35037500</v>
      </c>
      <c r="J106" s="118">
        <f>IF('CE sintesi'!J106=0,"",'CE sintesi'!J106)</f>
        <v>-34456927.119999997</v>
      </c>
      <c r="K106" s="119">
        <f>IF('CE sintesi'!K106=0,"",'CE sintesi'!K106)</f>
        <v>-0.9834299570460221</v>
      </c>
      <c r="L106" s="101"/>
      <c r="M106" s="120">
        <f>IF('CE sintesi'!M106=0,"",'CE sintesi'!M106)</f>
        <v>36472794.349999994</v>
      </c>
    </row>
    <row r="107" spans="1:13" s="70" customFormat="1" collapsed="1">
      <c r="A107" s="101"/>
      <c r="B107" s="133"/>
      <c r="C107" s="134" t="s">
        <v>2391</v>
      </c>
      <c r="D107" s="134"/>
      <c r="E107" s="134"/>
      <c r="F107" s="134"/>
      <c r="G107" s="135"/>
      <c r="H107" s="136">
        <f>IF('CE sintesi'!H107=0,"",'CE sintesi'!H107)</f>
        <v>-560572.88</v>
      </c>
      <c r="I107" s="136">
        <f>IF('CE sintesi'!I107=0,"",'CE sintesi'!I107)</f>
        <v>-4174077.9333333336</v>
      </c>
      <c r="J107" s="137">
        <f>IF('CE sintesi'!J107=0,"",'CE sintesi'!J107)</f>
        <v>3613505.0533333337</v>
      </c>
      <c r="K107" s="138">
        <f>IF('CE sintesi'!K107=0,"",'CE sintesi'!K107)</f>
        <v>-0.86570138628141569</v>
      </c>
      <c r="L107" s="106"/>
      <c r="M107" s="139">
        <f>IF('CE sintesi'!M107=0,"",'CE sintesi'!M107)</f>
        <v>-839970.85000000149</v>
      </c>
    </row>
    <row r="108" spans="1:13" s="46" customFormat="1" ht="15.75" thickBot="1">
      <c r="A108" s="101"/>
      <c r="B108" s="149"/>
      <c r="C108" s="114"/>
      <c r="D108" s="146"/>
      <c r="E108" s="143"/>
      <c r="F108" s="146"/>
      <c r="G108" s="147"/>
      <c r="H108" s="117" t="str">
        <f>IF('CE sintesi'!H108=0,"",'CE sintesi'!H108)</f>
        <v/>
      </c>
      <c r="I108" s="117" t="str">
        <f>IF('CE sintesi'!I108=0,"",'CE sintesi'!I108)</f>
        <v/>
      </c>
      <c r="J108" s="118" t="str">
        <f>IF('CE sintesi'!J108=0,"",'CE sintesi'!J108)</f>
        <v/>
      </c>
      <c r="K108" s="119" t="str">
        <f>IF('CE sintesi'!K108=0,"",'CE sintesi'!K108)</f>
        <v/>
      </c>
      <c r="L108" s="101"/>
      <c r="M108" s="120" t="str">
        <f>IF('CE sintesi'!M108=0,"",'CE sintesi'!M108)</f>
        <v/>
      </c>
    </row>
    <row r="109" spans="1:13" s="70" customFormat="1" ht="16.5" thickTop="1" thickBot="1">
      <c r="A109" s="101"/>
      <c r="B109" s="150" t="s">
        <v>2392</v>
      </c>
      <c r="C109" s="151"/>
      <c r="D109" s="151"/>
      <c r="E109" s="151"/>
      <c r="F109" s="151"/>
      <c r="G109" s="152"/>
      <c r="H109" s="153">
        <f>IF('CE sintesi'!H109=0,"",'CE sintesi'!H109)</f>
        <v>58592040.999999873</v>
      </c>
      <c r="I109" s="153">
        <f>IF('CE sintesi'!I109=0,"",'CE sintesi'!I109)</f>
        <v>71446536.966666549</v>
      </c>
      <c r="J109" s="154">
        <f>IF('CE sintesi'!J109=0,"",'CE sintesi'!J109)</f>
        <v>-12854495.966666676</v>
      </c>
      <c r="K109" s="155">
        <f>IF('CE sintesi'!K109=0,"",'CE sintesi'!K109)</f>
        <v>-0.17991769107947042</v>
      </c>
      <c r="L109" s="106"/>
      <c r="M109" s="156">
        <f>IF('CE sintesi'!M109=0,"",'CE sintesi'!M109)</f>
        <v>87790586.389999956</v>
      </c>
    </row>
    <row r="110" spans="1:13" s="70" customFormat="1" ht="15.75" thickTop="1">
      <c r="A110" s="101"/>
      <c r="B110" s="157"/>
      <c r="C110" s="158"/>
      <c r="D110" s="158"/>
      <c r="E110" s="159"/>
      <c r="F110" s="160"/>
      <c r="G110" s="161"/>
      <c r="H110" s="162" t="str">
        <f>IF('CE sintesi'!H110=0,"",'CE sintesi'!H110)</f>
        <v/>
      </c>
      <c r="I110" s="162" t="str">
        <f>IF('CE sintesi'!I110=0,"",'CE sintesi'!I110)</f>
        <v/>
      </c>
      <c r="J110" s="163" t="str">
        <f>IF('CE sintesi'!J110=0,"",'CE sintesi'!J110)</f>
        <v/>
      </c>
      <c r="K110" s="164" t="str">
        <f>IF('CE sintesi'!K110=0,"",'CE sintesi'!K110)</f>
        <v/>
      </c>
      <c r="L110" s="106"/>
      <c r="M110" s="165" t="str">
        <f>IF('CE sintesi'!M110=0,"",'CE sintesi'!M110)</f>
        <v/>
      </c>
    </row>
    <row r="111" spans="1:13" s="70" customFormat="1">
      <c r="A111" s="101"/>
      <c r="B111" s="107" t="s">
        <v>2882</v>
      </c>
      <c r="C111" s="586" t="s">
        <v>2393</v>
      </c>
      <c r="D111" s="586"/>
      <c r="E111" s="586"/>
      <c r="F111" s="586"/>
      <c r="G111" s="587"/>
      <c r="H111" s="109" t="str">
        <f>IF('CE sintesi'!H111=0,"",'CE sintesi'!H111)</f>
        <v/>
      </c>
      <c r="I111" s="109" t="str">
        <f>IF('CE sintesi'!I111=0,"",'CE sintesi'!I111)</f>
        <v/>
      </c>
      <c r="J111" s="110" t="str">
        <f>IF('CE sintesi'!J111=0,"",'CE sintesi'!J111)</f>
        <v/>
      </c>
      <c r="K111" s="111" t="str">
        <f>IF('CE sintesi'!K111=0,"",'CE sintesi'!K111)</f>
        <v/>
      </c>
      <c r="L111" s="106"/>
      <c r="M111" s="112" t="str">
        <f>IF('CE sintesi'!M111=0,"",'CE sintesi'!M111)</f>
        <v/>
      </c>
    </row>
    <row r="112" spans="1:13" s="70" customFormat="1">
      <c r="A112" s="101"/>
      <c r="B112" s="132"/>
      <c r="C112" s="108" t="s">
        <v>2809</v>
      </c>
      <c r="D112" s="579" t="s">
        <v>1826</v>
      </c>
      <c r="E112" s="579"/>
      <c r="F112" s="579"/>
      <c r="G112" s="580"/>
      <c r="H112" s="109">
        <f>IF('CE sintesi'!H112=0,"",'CE sintesi'!H112)</f>
        <v>58592041</v>
      </c>
      <c r="I112" s="109">
        <f>IF('CE sintesi'!I112=0,"",'CE sintesi'!I112)</f>
        <v>57218189.242349997</v>
      </c>
      <c r="J112" s="110">
        <f>IF('CE sintesi'!J112=0,"",'CE sintesi'!J112)</f>
        <v>1373851.7576500028</v>
      </c>
      <c r="K112" s="111">
        <f>IF('CE sintesi'!K112=0,"",'CE sintesi'!K112)</f>
        <v>2.401075210246513E-2</v>
      </c>
      <c r="L112" s="106"/>
      <c r="M112" s="112">
        <f>IF('CE sintesi'!M112=0,"",'CE sintesi'!M112)</f>
        <v>51730870.619999997</v>
      </c>
    </row>
    <row r="113" spans="1:13" s="46" customFormat="1" hidden="1" outlineLevel="1">
      <c r="A113" s="101" t="s">
        <v>2884</v>
      </c>
      <c r="B113" s="149"/>
      <c r="C113" s="142"/>
      <c r="D113" s="146"/>
      <c r="E113" s="114" t="s">
        <v>2811</v>
      </c>
      <c r="F113" s="584" t="s">
        <v>2394</v>
      </c>
      <c r="G113" s="585"/>
      <c r="H113" s="117">
        <f>IF('CE sintesi'!H113=0,"",'CE sintesi'!H113)</f>
        <v>58012548</v>
      </c>
      <c r="I113" s="117">
        <f>IF('CE sintesi'!I113=0,"",'CE sintesi'!I113)</f>
        <v>56663580</v>
      </c>
      <c r="J113" s="118">
        <f>IF('CE sintesi'!J113=0,"",'CE sintesi'!J113)</f>
        <v>1348968</v>
      </c>
      <c r="K113" s="119">
        <f>IF('CE sintesi'!K113=0,"",'CE sintesi'!K113)</f>
        <v>2.3806614407349484E-2</v>
      </c>
      <c r="L113" s="101"/>
      <c r="M113" s="120">
        <f>IF('CE sintesi'!M113=0,"",'CE sintesi'!M113)</f>
        <v>51216954.899999999</v>
      </c>
    </row>
    <row r="114" spans="1:13" s="46" customFormat="1" ht="30" hidden="1" customHeight="1" outlineLevel="1">
      <c r="A114" s="101" t="s">
        <v>2885</v>
      </c>
      <c r="B114" s="149"/>
      <c r="C114" s="142"/>
      <c r="D114" s="146"/>
      <c r="E114" s="114" t="s">
        <v>2813</v>
      </c>
      <c r="F114" s="584" t="s">
        <v>2395</v>
      </c>
      <c r="G114" s="585"/>
      <c r="H114" s="117">
        <f>IF('CE sintesi'!H114=0,"",'CE sintesi'!H114)</f>
        <v>291108</v>
      </c>
      <c r="I114" s="117">
        <f>IF('CE sintesi'!I114=0,"",'CE sintesi'!I114)</f>
        <v>266224.24235000001</v>
      </c>
      <c r="J114" s="118">
        <f>IF('CE sintesi'!J114=0,"",'CE sintesi'!J114)</f>
        <v>24883.757649999985</v>
      </c>
      <c r="K114" s="119">
        <f>IF('CE sintesi'!K114=0,"",'CE sintesi'!K114)</f>
        <v>9.3469165055546574E-2</v>
      </c>
      <c r="L114" s="101"/>
      <c r="M114" s="120">
        <f>IF('CE sintesi'!M114=0,"",'CE sintesi'!M114)</f>
        <v>259687.1</v>
      </c>
    </row>
    <row r="115" spans="1:13" s="46" customFormat="1" hidden="1" outlineLevel="1">
      <c r="A115" s="101" t="s">
        <v>2886</v>
      </c>
      <c r="B115" s="149"/>
      <c r="C115" s="142"/>
      <c r="D115" s="146"/>
      <c r="E115" s="114" t="s">
        <v>3493</v>
      </c>
      <c r="F115" s="584" t="s">
        <v>2396</v>
      </c>
      <c r="G115" s="585"/>
      <c r="H115" s="117">
        <f>IF('CE sintesi'!H115=0,"",'CE sintesi'!H115)</f>
        <v>288385</v>
      </c>
      <c r="I115" s="117">
        <f>IF('CE sintesi'!I115=0,"",'CE sintesi'!I115)</f>
        <v>288385</v>
      </c>
      <c r="J115" s="118" t="str">
        <f>IF('CE sintesi'!J115=0,"",'CE sintesi'!J115)</f>
        <v/>
      </c>
      <c r="K115" s="119" t="str">
        <f>IF('CE sintesi'!K115=0,"",'CE sintesi'!K115)</f>
        <v/>
      </c>
      <c r="L115" s="101"/>
      <c r="M115" s="120">
        <f>IF('CE sintesi'!M115=0,"",'CE sintesi'!M115)</f>
        <v>254228.62</v>
      </c>
    </row>
    <row r="116" spans="1:13" s="46" customFormat="1" hidden="1" outlineLevel="1">
      <c r="A116" s="101" t="s">
        <v>2887</v>
      </c>
      <c r="B116" s="149"/>
      <c r="C116" s="142"/>
      <c r="D116" s="146"/>
      <c r="E116" s="114" t="s">
        <v>3501</v>
      </c>
      <c r="F116" s="584" t="s">
        <v>2397</v>
      </c>
      <c r="G116" s="585"/>
      <c r="H116" s="117" t="str">
        <f>IF('CE sintesi'!H116=0,"",'CE sintesi'!H116)</f>
        <v/>
      </c>
      <c r="I116" s="117" t="str">
        <f>IF('CE sintesi'!I116=0,"",'CE sintesi'!I116)</f>
        <v/>
      </c>
      <c r="J116" s="118" t="str">
        <f>IF('CE sintesi'!J116=0,"",'CE sintesi'!J116)</f>
        <v/>
      </c>
      <c r="K116" s="119" t="str">
        <f>IF('CE sintesi'!K116=0,"",'CE sintesi'!K116)</f>
        <v xml:space="preserve">-    </v>
      </c>
      <c r="L116" s="101"/>
      <c r="M116" s="120" t="str">
        <f>IF('CE sintesi'!M116=0,"",'CE sintesi'!M116)</f>
        <v/>
      </c>
    </row>
    <row r="117" spans="1:13" s="70" customFormat="1" collapsed="1">
      <c r="A117" s="101" t="s">
        <v>2888</v>
      </c>
      <c r="B117" s="132"/>
      <c r="C117" s="108" t="s">
        <v>2818</v>
      </c>
      <c r="D117" s="579" t="s">
        <v>1813</v>
      </c>
      <c r="E117" s="579"/>
      <c r="F117" s="579"/>
      <c r="G117" s="580"/>
      <c r="H117" s="109" t="str">
        <f>IF('CE sintesi'!H117=0,"",'CE sintesi'!H117)</f>
        <v/>
      </c>
      <c r="I117" s="109" t="str">
        <f>IF('CE sintesi'!I117=0,"",'CE sintesi'!I117)</f>
        <v/>
      </c>
      <c r="J117" s="110" t="str">
        <f>IF('CE sintesi'!J117=0,"",'CE sintesi'!J117)</f>
        <v/>
      </c>
      <c r="K117" s="111" t="str">
        <f>IF('CE sintesi'!K117=0,"",'CE sintesi'!K117)</f>
        <v xml:space="preserve">-    </v>
      </c>
      <c r="L117" s="106"/>
      <c r="M117" s="112" t="str">
        <f>IF('CE sintesi'!M117=0,"",'CE sintesi'!M117)</f>
        <v/>
      </c>
    </row>
    <row r="118" spans="1:13" s="70" customFormat="1" ht="30" customHeight="1">
      <c r="A118" s="101" t="s">
        <v>1060</v>
      </c>
      <c r="B118" s="132"/>
      <c r="C118" s="108" t="s">
        <v>2821</v>
      </c>
      <c r="D118" s="579" t="s">
        <v>2398</v>
      </c>
      <c r="E118" s="579"/>
      <c r="F118" s="579"/>
      <c r="G118" s="580"/>
      <c r="H118" s="109" t="str">
        <f>IF('CE sintesi'!H118=0,"",'CE sintesi'!H118)</f>
        <v/>
      </c>
      <c r="I118" s="109" t="str">
        <f>IF('CE sintesi'!I118=0,"",'CE sintesi'!I118)</f>
        <v/>
      </c>
      <c r="J118" s="110" t="str">
        <f>IF('CE sintesi'!J118=0,"",'CE sintesi'!J118)</f>
        <v/>
      </c>
      <c r="K118" s="111" t="str">
        <f>IF('CE sintesi'!K118=0,"",'CE sintesi'!K118)</f>
        <v xml:space="preserve">-    </v>
      </c>
      <c r="L118" s="106"/>
      <c r="M118" s="112" t="str">
        <f>IF('CE sintesi'!M118=0,"",'CE sintesi'!M118)</f>
        <v/>
      </c>
    </row>
    <row r="119" spans="1:13" s="70" customFormat="1">
      <c r="A119" s="101"/>
      <c r="B119" s="133"/>
      <c r="C119" s="134" t="s">
        <v>2399</v>
      </c>
      <c r="D119" s="134"/>
      <c r="E119" s="134"/>
      <c r="F119" s="134"/>
      <c r="G119" s="135"/>
      <c r="H119" s="136">
        <f>IF('CE sintesi'!H119=0,"",'CE sintesi'!H119)</f>
        <v>58592041</v>
      </c>
      <c r="I119" s="136">
        <f>IF('CE sintesi'!I119=0,"",'CE sintesi'!I119)</f>
        <v>57218189.242349997</v>
      </c>
      <c r="J119" s="137">
        <f>IF('CE sintesi'!J119=0,"",'CE sintesi'!J119)</f>
        <v>1373851.7576500028</v>
      </c>
      <c r="K119" s="138">
        <f>IF('CE sintesi'!K119=0,"",'CE sintesi'!K119)</f>
        <v>2.401075210246513E-2</v>
      </c>
      <c r="L119" s="106"/>
      <c r="M119" s="139">
        <f>IF('CE sintesi'!M119=0,"",'CE sintesi'!M119)</f>
        <v>51730870.619999997</v>
      </c>
    </row>
    <row r="120" spans="1:13" s="46" customFormat="1">
      <c r="A120" s="101"/>
      <c r="B120" s="149"/>
      <c r="C120" s="114"/>
      <c r="D120" s="146"/>
      <c r="E120" s="143"/>
      <c r="F120" s="146"/>
      <c r="G120" s="147"/>
      <c r="H120" s="117" t="str">
        <f>IF('CE sintesi'!H120=0,"",'CE sintesi'!H120)</f>
        <v/>
      </c>
      <c r="I120" s="117" t="str">
        <f>IF('CE sintesi'!I120=0,"",'CE sintesi'!I120)</f>
        <v/>
      </c>
      <c r="J120" s="118" t="str">
        <f>IF('CE sintesi'!J120=0,"",'CE sintesi'!J120)</f>
        <v/>
      </c>
      <c r="K120" s="119" t="str">
        <f>IF('CE sintesi'!K120=0,"",'CE sintesi'!K120)</f>
        <v/>
      </c>
      <c r="L120" s="101"/>
      <c r="M120" s="120" t="str">
        <f>IF('CE sintesi'!M120=0,"",'CE sintesi'!M120)</f>
        <v/>
      </c>
    </row>
    <row r="121" spans="1:13" s="70" customFormat="1" ht="15.75" thickBot="1">
      <c r="A121" s="101"/>
      <c r="B121" s="166" t="s">
        <v>2400</v>
      </c>
      <c r="C121" s="167"/>
      <c r="D121" s="168"/>
      <c r="E121" s="167"/>
      <c r="F121" s="169"/>
      <c r="G121" s="170"/>
      <c r="H121" s="171">
        <f>IF('CE sintesi'!H121=0,0,'CE sintesi'!H121)</f>
        <v>0</v>
      </c>
      <c r="I121" s="171">
        <f>IF('CE sintesi'!I121=0,"",'CE sintesi'!I121)</f>
        <v>14228347.724316552</v>
      </c>
      <c r="J121" s="172">
        <f>IF('CE sintesi'!J121=0,"",'CE sintesi'!J121)</f>
        <v>-14228347.724316552</v>
      </c>
      <c r="K121" s="173">
        <f>IF('CE sintesi'!K121=0,"",'CE sintesi'!K121)</f>
        <v>-1</v>
      </c>
      <c r="L121" s="106"/>
      <c r="M121" s="112">
        <f>IF('CE sintesi'!M121=0,"",'CE sintesi'!M121)</f>
        <v>36059715.769999959</v>
      </c>
    </row>
    <row r="122" spans="1:13" s="46" customFormat="1">
      <c r="B122" s="80"/>
      <c r="C122" s="80"/>
      <c r="D122" s="81"/>
      <c r="E122" s="81"/>
      <c r="F122" s="86"/>
      <c r="G122" s="86"/>
      <c r="H122" s="87"/>
      <c r="I122" s="87"/>
      <c r="J122" s="88"/>
      <c r="K122" s="89"/>
      <c r="M122" s="88"/>
    </row>
    <row r="123" spans="1:13">
      <c r="B123" s="78"/>
      <c r="C123" s="78"/>
      <c r="D123" s="45"/>
      <c r="E123" s="45"/>
      <c r="F123" s="45"/>
      <c r="G123" s="45"/>
      <c r="H123" s="43"/>
      <c r="I123" s="79"/>
    </row>
    <row r="124" spans="1:13">
      <c r="B124" s="80"/>
      <c r="C124" s="80"/>
      <c r="D124" s="81"/>
      <c r="E124" s="81"/>
      <c r="F124" s="81"/>
      <c r="G124" s="82"/>
      <c r="H124" s="79"/>
      <c r="I124" s="79"/>
    </row>
    <row r="125" spans="1:13">
      <c r="B125" s="80"/>
      <c r="C125" s="80"/>
      <c r="D125" s="81"/>
      <c r="E125" s="81"/>
      <c r="F125" s="81"/>
      <c r="G125" s="82"/>
      <c r="H125" s="79"/>
      <c r="I125" s="79"/>
    </row>
    <row r="126" spans="1:13">
      <c r="B126" s="80"/>
      <c r="C126" s="80"/>
      <c r="D126" s="81"/>
      <c r="E126" s="81"/>
      <c r="F126" s="81"/>
      <c r="G126" s="82"/>
      <c r="H126" s="79"/>
      <c r="I126" s="79"/>
    </row>
    <row r="127" spans="1:13">
      <c r="B127" s="80"/>
      <c r="C127" s="80"/>
      <c r="D127" s="81"/>
      <c r="E127" s="81"/>
      <c r="F127" s="81"/>
      <c r="G127" s="82"/>
      <c r="H127" s="79"/>
      <c r="I127" s="79"/>
    </row>
    <row r="128" spans="1:13">
      <c r="B128" s="80"/>
      <c r="C128" s="80"/>
      <c r="D128" s="81"/>
      <c r="E128" s="81"/>
      <c r="F128" s="81"/>
      <c r="G128" s="82"/>
      <c r="H128" s="79"/>
      <c r="I128" s="79"/>
    </row>
    <row r="129" spans="2:14">
      <c r="B129" s="80"/>
      <c r="C129" s="80"/>
      <c r="D129" s="81"/>
      <c r="E129" s="81"/>
      <c r="F129" s="81"/>
      <c r="G129" s="82"/>
      <c r="H129" s="79"/>
      <c r="I129" s="79"/>
    </row>
    <row r="130" spans="2:14">
      <c r="B130" s="80"/>
      <c r="C130" s="80"/>
      <c r="D130" s="81"/>
      <c r="E130" s="81"/>
      <c r="F130" s="81"/>
      <c r="G130" s="82"/>
      <c r="H130" s="79"/>
      <c r="I130" s="79"/>
    </row>
    <row r="131" spans="2:14">
      <c r="B131" s="80"/>
      <c r="C131" s="80"/>
      <c r="D131" s="81"/>
      <c r="E131" s="81"/>
      <c r="F131" s="81"/>
      <c r="G131" s="82"/>
      <c r="H131" s="79"/>
      <c r="I131" s="79"/>
    </row>
    <row r="132" spans="2:14">
      <c r="B132" s="80"/>
      <c r="C132" s="80"/>
      <c r="D132" s="81"/>
      <c r="E132" s="81"/>
      <c r="F132" s="81"/>
      <c r="G132" s="82"/>
      <c r="H132" s="79"/>
      <c r="I132" s="79"/>
    </row>
    <row r="133" spans="2:14">
      <c r="B133" s="80"/>
      <c r="C133" s="80"/>
      <c r="D133" s="81"/>
      <c r="E133" s="81"/>
      <c r="F133" s="81"/>
      <c r="G133" s="82"/>
      <c r="H133" s="79"/>
      <c r="I133" s="79"/>
    </row>
    <row r="134" spans="2:14">
      <c r="B134" s="80"/>
      <c r="C134" s="80"/>
      <c r="D134" s="81"/>
      <c r="E134" s="81"/>
      <c r="F134" s="81"/>
      <c r="G134" s="82"/>
      <c r="H134" s="79"/>
      <c r="I134" s="79"/>
    </row>
    <row r="135" spans="2:14">
      <c r="B135" s="80"/>
      <c r="C135" s="80"/>
      <c r="D135" s="81"/>
      <c r="E135" s="81"/>
      <c r="F135" s="81"/>
      <c r="G135" s="82"/>
    </row>
    <row r="136" spans="2:14">
      <c r="B136" s="80"/>
      <c r="C136" s="80"/>
      <c r="D136" s="81"/>
      <c r="E136" s="81"/>
      <c r="F136" s="81"/>
      <c r="G136" s="82"/>
    </row>
    <row r="137" spans="2:14">
      <c r="B137" s="80"/>
      <c r="C137" s="80"/>
      <c r="D137" s="81"/>
      <c r="E137" s="81"/>
      <c r="F137" s="81"/>
      <c r="G137" s="82"/>
    </row>
    <row r="138" spans="2:14">
      <c r="B138" s="80"/>
      <c r="C138" s="80"/>
      <c r="D138" s="81"/>
      <c r="E138" s="81"/>
      <c r="F138" s="81"/>
      <c r="G138" s="82"/>
    </row>
    <row r="139" spans="2:14">
      <c r="B139" s="80"/>
      <c r="C139" s="80"/>
      <c r="D139" s="81"/>
      <c r="E139" s="81"/>
      <c r="F139" s="81"/>
      <c r="G139" s="82"/>
    </row>
    <row r="140" spans="2:14">
      <c r="B140" s="80"/>
      <c r="C140" s="80"/>
      <c r="D140" s="81"/>
      <c r="E140" s="81"/>
      <c r="F140" s="81"/>
      <c r="G140" s="82"/>
    </row>
    <row r="141" spans="2:14">
      <c r="B141" s="80"/>
      <c r="C141" s="80"/>
      <c r="D141" s="81"/>
      <c r="E141" s="81"/>
      <c r="F141" s="81"/>
      <c r="G141" s="82"/>
    </row>
    <row r="142" spans="2:14">
      <c r="B142" s="80"/>
      <c r="C142" s="80"/>
      <c r="D142" s="81"/>
      <c r="E142" s="81"/>
      <c r="F142" s="81"/>
      <c r="G142" s="82"/>
    </row>
    <row r="143" spans="2:14" s="83" customFormat="1">
      <c r="B143" s="80"/>
      <c r="C143" s="80"/>
      <c r="D143" s="81"/>
      <c r="E143" s="81"/>
      <c r="F143" s="81"/>
      <c r="G143" s="82"/>
      <c r="H143" s="55"/>
      <c r="I143" s="55"/>
      <c r="J143" s="55"/>
      <c r="K143" s="55"/>
      <c r="L143" s="55"/>
      <c r="M143" s="55"/>
      <c r="N143" s="55"/>
    </row>
    <row r="144" spans="2:14" s="83" customFormat="1">
      <c r="B144" s="80"/>
      <c r="C144" s="80"/>
      <c r="D144" s="81"/>
      <c r="E144" s="81"/>
      <c r="F144" s="81"/>
      <c r="G144" s="82"/>
      <c r="H144" s="55"/>
      <c r="I144" s="55"/>
      <c r="J144" s="55"/>
      <c r="K144" s="55"/>
      <c r="L144" s="55"/>
      <c r="M144" s="55"/>
      <c r="N144" s="55"/>
    </row>
    <row r="145" spans="2:14" s="83" customFormat="1">
      <c r="B145" s="80"/>
      <c r="C145" s="80"/>
      <c r="D145" s="81"/>
      <c r="E145" s="81"/>
      <c r="F145" s="81"/>
      <c r="G145" s="82"/>
      <c r="H145" s="55"/>
      <c r="I145" s="55"/>
      <c r="J145" s="55"/>
      <c r="K145" s="55"/>
      <c r="L145" s="55"/>
      <c r="M145" s="55"/>
      <c r="N145" s="55"/>
    </row>
    <row r="146" spans="2:14" s="83" customFormat="1">
      <c r="B146" s="80"/>
      <c r="C146" s="80"/>
      <c r="D146" s="81"/>
      <c r="E146" s="81"/>
      <c r="F146" s="81"/>
      <c r="G146" s="82"/>
      <c r="H146" s="55"/>
      <c r="I146" s="55"/>
      <c r="J146" s="55"/>
      <c r="K146" s="55"/>
      <c r="L146" s="55"/>
      <c r="M146" s="55"/>
      <c r="N146" s="55"/>
    </row>
    <row r="147" spans="2:14" s="83" customFormat="1">
      <c r="B147" s="80"/>
      <c r="C147" s="80"/>
      <c r="D147" s="81"/>
      <c r="E147" s="81"/>
      <c r="F147" s="81"/>
      <c r="G147" s="82"/>
      <c r="H147" s="55"/>
      <c r="I147" s="55"/>
      <c r="J147" s="55"/>
      <c r="K147" s="55"/>
      <c r="L147" s="55"/>
      <c r="M147" s="55"/>
      <c r="N147" s="55"/>
    </row>
    <row r="148" spans="2:14" s="83" customFormat="1">
      <c r="B148" s="80"/>
      <c r="C148" s="80"/>
      <c r="D148" s="81"/>
      <c r="E148" s="81"/>
      <c r="F148" s="81"/>
      <c r="G148" s="82"/>
      <c r="H148" s="55"/>
      <c r="I148" s="55"/>
      <c r="J148" s="55"/>
      <c r="K148" s="55"/>
      <c r="L148" s="55"/>
      <c r="M148" s="55"/>
      <c r="N148" s="55"/>
    </row>
    <row r="149" spans="2:14" s="83" customFormat="1">
      <c r="B149" s="80"/>
      <c r="C149" s="80"/>
      <c r="D149" s="81"/>
      <c r="E149" s="81"/>
      <c r="F149" s="81"/>
      <c r="G149" s="82"/>
      <c r="H149" s="55"/>
      <c r="I149" s="55"/>
      <c r="J149" s="55"/>
      <c r="K149" s="55"/>
      <c r="L149" s="55"/>
      <c r="M149" s="55"/>
      <c r="N149" s="55"/>
    </row>
    <row r="150" spans="2:14" s="83" customFormat="1">
      <c r="B150" s="80"/>
      <c r="C150" s="80"/>
      <c r="D150" s="81"/>
      <c r="E150" s="81"/>
      <c r="F150" s="81"/>
      <c r="G150" s="82"/>
      <c r="H150" s="55"/>
      <c r="I150" s="55"/>
      <c r="J150" s="55"/>
      <c r="K150" s="55"/>
      <c r="L150" s="55"/>
      <c r="M150" s="55"/>
      <c r="N150" s="55"/>
    </row>
    <row r="151" spans="2:14" s="83" customFormat="1">
      <c r="B151" s="80"/>
      <c r="C151" s="80"/>
      <c r="D151" s="81"/>
      <c r="E151" s="81"/>
      <c r="F151" s="81"/>
      <c r="G151" s="82"/>
      <c r="H151" s="55"/>
      <c r="I151" s="55"/>
      <c r="J151" s="55"/>
      <c r="K151" s="55"/>
      <c r="L151" s="55"/>
      <c r="M151" s="55"/>
      <c r="N151" s="55"/>
    </row>
    <row r="152" spans="2:14" s="83" customFormat="1">
      <c r="B152" s="80"/>
      <c r="C152" s="80"/>
      <c r="D152" s="81"/>
      <c r="E152" s="81"/>
      <c r="F152" s="81"/>
      <c r="G152" s="82"/>
      <c r="H152" s="55"/>
      <c r="I152" s="55"/>
      <c r="J152" s="55"/>
      <c r="K152" s="55"/>
      <c r="L152" s="55"/>
      <c r="M152" s="55"/>
      <c r="N152" s="55"/>
    </row>
    <row r="153" spans="2:14" s="83" customFormat="1">
      <c r="B153" s="80"/>
      <c r="C153" s="80"/>
      <c r="D153" s="81"/>
      <c r="E153" s="81"/>
      <c r="F153" s="81"/>
      <c r="G153" s="82"/>
      <c r="H153" s="55"/>
      <c r="I153" s="55"/>
      <c r="J153" s="55"/>
      <c r="K153" s="55"/>
      <c r="L153" s="55"/>
      <c r="M153" s="55"/>
      <c r="N153" s="55"/>
    </row>
    <row r="154" spans="2:14" s="83" customFormat="1">
      <c r="B154" s="80"/>
      <c r="C154" s="80"/>
      <c r="D154" s="81"/>
      <c r="E154" s="81"/>
      <c r="F154" s="81"/>
      <c r="G154" s="82"/>
      <c r="H154" s="55"/>
      <c r="I154" s="55"/>
      <c r="J154" s="55"/>
      <c r="K154" s="55"/>
      <c r="L154" s="55"/>
      <c r="M154" s="55"/>
      <c r="N154" s="55"/>
    </row>
    <row r="155" spans="2:14" s="83" customFormat="1">
      <c r="B155" s="80"/>
      <c r="C155" s="80"/>
      <c r="D155" s="81"/>
      <c r="E155" s="81"/>
      <c r="F155" s="81"/>
      <c r="G155" s="82"/>
      <c r="H155" s="55"/>
      <c r="I155" s="55"/>
      <c r="J155" s="55"/>
      <c r="K155" s="55"/>
      <c r="L155" s="55"/>
      <c r="M155" s="55"/>
      <c r="N155" s="55"/>
    </row>
    <row r="156" spans="2:14" s="83" customFormat="1">
      <c r="B156" s="80"/>
      <c r="C156" s="80"/>
      <c r="D156" s="81"/>
      <c r="E156" s="81"/>
      <c r="F156" s="81"/>
      <c r="G156" s="82"/>
      <c r="H156" s="55"/>
      <c r="I156" s="55"/>
      <c r="J156" s="55"/>
      <c r="K156" s="55"/>
      <c r="L156" s="55"/>
      <c r="M156" s="55"/>
      <c r="N156" s="55"/>
    </row>
    <row r="157" spans="2:14" s="83" customFormat="1">
      <c r="B157" s="80"/>
      <c r="C157" s="80"/>
      <c r="D157" s="81"/>
      <c r="E157" s="81"/>
      <c r="F157" s="81"/>
      <c r="G157" s="82"/>
      <c r="H157" s="55"/>
      <c r="I157" s="55"/>
      <c r="J157" s="55"/>
      <c r="K157" s="55"/>
      <c r="L157" s="55"/>
      <c r="M157" s="55"/>
      <c r="N157" s="55"/>
    </row>
    <row r="158" spans="2:14" s="83" customFormat="1">
      <c r="B158" s="80"/>
      <c r="C158" s="80"/>
      <c r="D158" s="81"/>
      <c r="E158" s="81"/>
      <c r="F158" s="81"/>
      <c r="G158" s="82"/>
      <c r="H158" s="55"/>
      <c r="I158" s="55"/>
      <c r="J158" s="55"/>
      <c r="K158" s="55"/>
      <c r="L158" s="55"/>
      <c r="M158" s="55"/>
      <c r="N158" s="55"/>
    </row>
    <row r="159" spans="2:14" s="83" customFormat="1">
      <c r="B159" s="80"/>
      <c r="C159" s="80"/>
      <c r="D159" s="81"/>
      <c r="E159" s="81"/>
      <c r="F159" s="81"/>
      <c r="G159" s="82"/>
      <c r="H159" s="55"/>
      <c r="I159" s="55"/>
      <c r="J159" s="55"/>
      <c r="K159" s="55"/>
      <c r="L159" s="55"/>
      <c r="M159" s="55"/>
      <c r="N159" s="55"/>
    </row>
    <row r="160" spans="2:14" s="83" customFormat="1">
      <c r="B160" s="80"/>
      <c r="C160" s="80"/>
      <c r="D160" s="81"/>
      <c r="E160" s="81"/>
      <c r="F160" s="81"/>
      <c r="G160" s="82"/>
      <c r="H160" s="55"/>
      <c r="I160" s="55"/>
      <c r="J160" s="55"/>
      <c r="K160" s="55"/>
      <c r="L160" s="55"/>
      <c r="M160" s="55"/>
      <c r="N160" s="55"/>
    </row>
    <row r="161" spans="2:14" s="83" customFormat="1">
      <c r="B161" s="80"/>
      <c r="C161" s="80"/>
      <c r="D161" s="81"/>
      <c r="E161" s="81"/>
      <c r="F161" s="81"/>
      <c r="G161" s="82"/>
      <c r="H161" s="55"/>
      <c r="I161" s="55"/>
      <c r="J161" s="55"/>
      <c r="K161" s="55"/>
      <c r="L161" s="55"/>
      <c r="M161" s="55"/>
      <c r="N161" s="55"/>
    </row>
    <row r="162" spans="2:14" s="83" customFormat="1">
      <c r="B162" s="80"/>
      <c r="C162" s="80"/>
      <c r="D162" s="81"/>
      <c r="E162" s="81"/>
      <c r="F162" s="81"/>
      <c r="G162" s="82"/>
      <c r="H162" s="55"/>
      <c r="I162" s="55"/>
      <c r="J162" s="55"/>
      <c r="K162" s="55"/>
      <c r="L162" s="55"/>
      <c r="M162" s="55"/>
      <c r="N162" s="55"/>
    </row>
    <row r="163" spans="2:14" s="83" customFormat="1">
      <c r="B163" s="80"/>
      <c r="C163" s="80"/>
      <c r="D163" s="81"/>
      <c r="E163" s="81"/>
      <c r="F163" s="81"/>
      <c r="G163" s="82"/>
      <c r="H163" s="55"/>
      <c r="I163" s="55"/>
      <c r="J163" s="55"/>
      <c r="K163" s="55"/>
      <c r="L163" s="55"/>
      <c r="M163" s="55"/>
      <c r="N163" s="55"/>
    </row>
    <row r="164" spans="2:14" s="83" customFormat="1">
      <c r="B164" s="80"/>
      <c r="C164" s="80"/>
      <c r="D164" s="81"/>
      <c r="E164" s="81"/>
      <c r="F164" s="81"/>
      <c r="G164" s="82"/>
      <c r="H164" s="55"/>
      <c r="I164" s="55"/>
      <c r="J164" s="55"/>
      <c r="K164" s="55"/>
      <c r="L164" s="55"/>
      <c r="M164" s="55"/>
      <c r="N164" s="55"/>
    </row>
    <row r="165" spans="2:14" s="83" customFormat="1">
      <c r="B165" s="80"/>
      <c r="C165" s="80"/>
      <c r="D165" s="81"/>
      <c r="E165" s="81"/>
      <c r="F165" s="81"/>
      <c r="G165" s="82"/>
      <c r="H165" s="55"/>
      <c r="I165" s="55"/>
      <c r="J165" s="55"/>
      <c r="K165" s="55"/>
      <c r="L165" s="55"/>
      <c r="M165" s="55"/>
      <c r="N165" s="55"/>
    </row>
    <row r="166" spans="2:14" s="83" customFormat="1">
      <c r="B166" s="80"/>
      <c r="C166" s="80"/>
      <c r="D166" s="81"/>
      <c r="E166" s="81"/>
      <c r="F166" s="81"/>
      <c r="G166" s="82"/>
      <c r="H166" s="55"/>
      <c r="I166" s="55"/>
      <c r="J166" s="55"/>
      <c r="K166" s="55"/>
      <c r="L166" s="55"/>
      <c r="M166" s="55"/>
      <c r="N166" s="55"/>
    </row>
    <row r="167" spans="2:14" s="83" customFormat="1">
      <c r="B167" s="80"/>
      <c r="C167" s="80"/>
      <c r="D167" s="81"/>
      <c r="E167" s="81"/>
      <c r="F167" s="81"/>
      <c r="G167" s="82"/>
      <c r="H167" s="55"/>
      <c r="I167" s="55"/>
      <c r="J167" s="55"/>
      <c r="K167" s="55"/>
      <c r="L167" s="55"/>
      <c r="M167" s="55"/>
      <c r="N167" s="55"/>
    </row>
    <row r="168" spans="2:14" s="83" customFormat="1">
      <c r="B168" s="84"/>
      <c r="C168" s="84"/>
      <c r="G168" s="55"/>
      <c r="H168" s="55"/>
      <c r="I168" s="55"/>
      <c r="J168" s="55"/>
      <c r="K168" s="55"/>
      <c r="L168" s="55"/>
      <c r="M168" s="55"/>
      <c r="N168" s="55"/>
    </row>
    <row r="169" spans="2:14" s="83" customFormat="1">
      <c r="B169" s="84"/>
      <c r="C169" s="84"/>
      <c r="G169" s="55"/>
      <c r="H169" s="55"/>
      <c r="I169" s="55"/>
      <c r="J169" s="55"/>
      <c r="K169" s="55"/>
      <c r="L169" s="55"/>
      <c r="M169" s="55"/>
      <c r="N169" s="55"/>
    </row>
    <row r="170" spans="2:14" s="83" customFormat="1">
      <c r="B170" s="84"/>
      <c r="C170" s="84"/>
      <c r="G170" s="55"/>
      <c r="H170" s="55"/>
      <c r="I170" s="55"/>
      <c r="J170" s="55"/>
      <c r="K170" s="55"/>
      <c r="L170" s="55"/>
      <c r="M170" s="55"/>
      <c r="N170" s="55"/>
    </row>
    <row r="171" spans="2:14" s="83" customFormat="1">
      <c r="B171" s="84"/>
      <c r="C171" s="84"/>
      <c r="G171" s="55"/>
      <c r="H171" s="55"/>
      <c r="I171" s="55"/>
      <c r="J171" s="55"/>
      <c r="K171" s="55"/>
      <c r="L171" s="55"/>
      <c r="M171" s="55"/>
      <c r="N171" s="55"/>
    </row>
    <row r="172" spans="2:14" s="83" customFormat="1">
      <c r="B172" s="84"/>
      <c r="C172" s="84"/>
      <c r="G172" s="55"/>
      <c r="H172" s="55"/>
      <c r="I172" s="55"/>
      <c r="J172" s="55"/>
      <c r="K172" s="55"/>
      <c r="L172" s="55"/>
      <c r="M172" s="55"/>
      <c r="N172" s="55"/>
    </row>
    <row r="173" spans="2:14" s="83" customFormat="1">
      <c r="B173" s="84"/>
      <c r="C173" s="84"/>
      <c r="G173" s="55"/>
      <c r="H173" s="55"/>
      <c r="I173" s="55"/>
      <c r="J173" s="55"/>
      <c r="K173" s="55"/>
      <c r="L173" s="55"/>
      <c r="M173" s="55"/>
      <c r="N173" s="55"/>
    </row>
    <row r="174" spans="2:14" s="83" customFormat="1">
      <c r="B174" s="84"/>
      <c r="C174" s="84"/>
      <c r="G174" s="55"/>
      <c r="H174" s="55"/>
      <c r="I174" s="55"/>
      <c r="J174" s="55"/>
      <c r="K174" s="55"/>
      <c r="L174" s="55"/>
      <c r="M174" s="55"/>
      <c r="N174" s="55"/>
    </row>
    <row r="175" spans="2:14" s="83" customFormat="1">
      <c r="B175" s="84"/>
      <c r="C175" s="84"/>
      <c r="G175" s="55"/>
      <c r="H175" s="55"/>
      <c r="I175" s="55"/>
      <c r="J175" s="55"/>
      <c r="K175" s="55"/>
      <c r="L175" s="55"/>
      <c r="M175" s="55"/>
      <c r="N175" s="55"/>
    </row>
    <row r="176" spans="2:14" s="83" customFormat="1">
      <c r="B176" s="84"/>
      <c r="C176" s="84"/>
      <c r="G176" s="55"/>
      <c r="H176" s="55"/>
      <c r="I176" s="55"/>
      <c r="J176" s="55"/>
      <c r="K176" s="55"/>
      <c r="L176" s="55"/>
      <c r="M176" s="55"/>
      <c r="N176" s="55"/>
    </row>
    <row r="177" spans="2:14" s="83" customFormat="1">
      <c r="B177" s="84"/>
      <c r="C177" s="84"/>
      <c r="G177" s="55"/>
      <c r="H177" s="55"/>
      <c r="I177" s="55"/>
      <c r="J177" s="55"/>
      <c r="K177" s="55"/>
      <c r="L177" s="55"/>
      <c r="M177" s="55"/>
      <c r="N177" s="55"/>
    </row>
    <row r="178" spans="2:14" s="83" customFormat="1">
      <c r="B178" s="84"/>
      <c r="C178" s="84"/>
      <c r="G178" s="55"/>
      <c r="H178" s="55"/>
      <c r="I178" s="55"/>
      <c r="J178" s="55"/>
      <c r="K178" s="55"/>
      <c r="L178" s="55"/>
      <c r="M178" s="55"/>
      <c r="N178" s="55"/>
    </row>
    <row r="179" spans="2:14" s="83" customFormat="1">
      <c r="B179" s="84"/>
      <c r="C179" s="84"/>
      <c r="G179" s="55"/>
      <c r="H179" s="55"/>
      <c r="I179" s="55"/>
      <c r="J179" s="55"/>
      <c r="K179" s="55"/>
      <c r="L179" s="55"/>
      <c r="M179" s="55"/>
      <c r="N179" s="55"/>
    </row>
    <row r="180" spans="2:14" s="83" customFormat="1">
      <c r="B180" s="84"/>
      <c r="C180" s="84"/>
      <c r="G180" s="55"/>
      <c r="H180" s="55"/>
      <c r="I180" s="55"/>
      <c r="J180" s="55"/>
      <c r="K180" s="55"/>
      <c r="L180" s="55"/>
      <c r="M180" s="55"/>
      <c r="N180" s="55"/>
    </row>
    <row r="181" spans="2:14" s="83" customFormat="1">
      <c r="B181" s="84"/>
      <c r="C181" s="84"/>
      <c r="G181" s="55"/>
      <c r="H181" s="55"/>
      <c r="I181" s="55"/>
      <c r="J181" s="55"/>
      <c r="K181" s="55"/>
      <c r="L181" s="55"/>
      <c r="M181" s="55"/>
      <c r="N181" s="55"/>
    </row>
    <row r="182" spans="2:14" s="83" customFormat="1">
      <c r="B182" s="84"/>
      <c r="C182" s="84"/>
      <c r="G182" s="55"/>
      <c r="H182" s="55"/>
      <c r="I182" s="55"/>
      <c r="J182" s="55"/>
      <c r="K182" s="55"/>
      <c r="L182" s="55"/>
      <c r="M182" s="55"/>
      <c r="N182" s="55"/>
    </row>
    <row r="183" spans="2:14" s="83" customFormat="1">
      <c r="B183" s="84"/>
      <c r="C183" s="84"/>
      <c r="G183" s="55"/>
      <c r="H183" s="55"/>
      <c r="I183" s="55"/>
      <c r="J183" s="55"/>
      <c r="K183" s="55"/>
      <c r="L183" s="55"/>
      <c r="M183" s="55"/>
      <c r="N183" s="55"/>
    </row>
    <row r="184" spans="2:14" s="83" customFormat="1">
      <c r="B184" s="84"/>
      <c r="C184" s="84"/>
      <c r="G184" s="55"/>
      <c r="H184" s="55"/>
      <c r="I184" s="55"/>
      <c r="J184" s="55"/>
      <c r="K184" s="55"/>
      <c r="L184" s="55"/>
      <c r="M184" s="55"/>
      <c r="N184" s="55"/>
    </row>
    <row r="185" spans="2:14" s="83" customFormat="1">
      <c r="B185" s="84"/>
      <c r="C185" s="84"/>
      <c r="G185" s="55"/>
      <c r="H185" s="55"/>
      <c r="I185" s="55"/>
      <c r="J185" s="55"/>
      <c r="K185" s="55"/>
      <c r="L185" s="55"/>
      <c r="M185" s="55"/>
      <c r="N185" s="55"/>
    </row>
    <row r="186" spans="2:14" s="83" customFormat="1">
      <c r="B186" s="84"/>
      <c r="C186" s="84"/>
      <c r="G186" s="55"/>
      <c r="H186" s="55"/>
      <c r="I186" s="55"/>
      <c r="J186" s="55"/>
      <c r="K186" s="55"/>
      <c r="L186" s="55"/>
      <c r="M186" s="55"/>
      <c r="N186" s="55"/>
    </row>
    <row r="187" spans="2:14" s="83" customFormat="1">
      <c r="B187" s="84"/>
      <c r="C187" s="84"/>
      <c r="G187" s="55"/>
      <c r="H187" s="55"/>
      <c r="I187" s="55"/>
      <c r="J187" s="55"/>
      <c r="K187" s="55"/>
      <c r="L187" s="55"/>
      <c r="M187" s="55"/>
      <c r="N187" s="55"/>
    </row>
    <row r="188" spans="2:14" s="83" customFormat="1">
      <c r="B188" s="84"/>
      <c r="C188" s="84"/>
      <c r="G188" s="55"/>
      <c r="H188" s="55"/>
      <c r="I188" s="55"/>
      <c r="J188" s="55"/>
      <c r="K188" s="55"/>
      <c r="L188" s="55"/>
      <c r="M188" s="55"/>
      <c r="N188" s="55"/>
    </row>
    <row r="189" spans="2:14" s="83" customFormat="1">
      <c r="B189" s="84"/>
      <c r="C189" s="84"/>
      <c r="G189" s="55"/>
      <c r="H189" s="55"/>
      <c r="I189" s="55"/>
      <c r="J189" s="55"/>
      <c r="K189" s="55"/>
      <c r="L189" s="55"/>
      <c r="M189" s="55"/>
      <c r="N189" s="55"/>
    </row>
    <row r="190" spans="2:14" s="83" customFormat="1">
      <c r="B190" s="84"/>
      <c r="C190" s="84"/>
      <c r="G190" s="55"/>
      <c r="H190" s="55"/>
      <c r="I190" s="55"/>
      <c r="J190" s="55"/>
      <c r="K190" s="55"/>
      <c r="L190" s="55"/>
      <c r="M190" s="55"/>
      <c r="N190" s="55"/>
    </row>
    <row r="191" spans="2:14" s="83" customFormat="1">
      <c r="B191" s="84"/>
      <c r="C191" s="84"/>
      <c r="G191" s="55"/>
      <c r="H191" s="55"/>
      <c r="I191" s="55"/>
      <c r="J191" s="55"/>
      <c r="K191" s="55"/>
      <c r="L191" s="55"/>
      <c r="M191" s="55"/>
      <c r="N191" s="55"/>
    </row>
    <row r="192" spans="2:14" s="83" customFormat="1">
      <c r="B192" s="84"/>
      <c r="C192" s="84"/>
      <c r="G192" s="55"/>
      <c r="H192" s="55"/>
      <c r="I192" s="55"/>
      <c r="J192" s="55"/>
      <c r="K192" s="55"/>
      <c r="L192" s="55"/>
      <c r="M192" s="55"/>
      <c r="N192" s="55"/>
    </row>
    <row r="193" spans="2:14" s="83" customFormat="1">
      <c r="B193" s="84"/>
      <c r="C193" s="84"/>
      <c r="G193" s="55"/>
      <c r="H193" s="55"/>
      <c r="I193" s="55"/>
      <c r="J193" s="55"/>
      <c r="K193" s="55"/>
      <c r="L193" s="55"/>
      <c r="M193" s="55"/>
      <c r="N193" s="55"/>
    </row>
    <row r="194" spans="2:14" s="83" customFormat="1">
      <c r="B194" s="84"/>
      <c r="C194" s="84"/>
      <c r="G194" s="55"/>
      <c r="H194" s="55"/>
      <c r="I194" s="55"/>
      <c r="J194" s="55"/>
      <c r="K194" s="55"/>
      <c r="L194" s="55"/>
      <c r="M194" s="55"/>
      <c r="N194" s="55"/>
    </row>
    <row r="195" spans="2:14" s="83" customFormat="1">
      <c r="B195" s="84"/>
      <c r="C195" s="84"/>
      <c r="G195" s="55"/>
      <c r="H195" s="55"/>
      <c r="I195" s="55"/>
      <c r="J195" s="55"/>
      <c r="K195" s="55"/>
      <c r="L195" s="55"/>
      <c r="M195" s="55"/>
      <c r="N195" s="55"/>
    </row>
    <row r="196" spans="2:14" s="83" customFormat="1">
      <c r="B196" s="84"/>
      <c r="C196" s="84"/>
      <c r="G196" s="55"/>
      <c r="H196" s="55"/>
      <c r="I196" s="55"/>
      <c r="J196" s="55"/>
      <c r="K196" s="55"/>
      <c r="L196" s="55"/>
      <c r="M196" s="55"/>
      <c r="N196" s="55"/>
    </row>
    <row r="197" spans="2:14" s="83" customFormat="1">
      <c r="B197" s="84"/>
      <c r="G197" s="55"/>
      <c r="H197" s="55"/>
      <c r="I197" s="55"/>
      <c r="J197" s="55"/>
      <c r="K197" s="55"/>
      <c r="L197" s="55"/>
      <c r="M197" s="55"/>
      <c r="N197" s="55"/>
    </row>
    <row r="198" spans="2:14" s="83" customFormat="1">
      <c r="B198" s="84"/>
      <c r="G198" s="55"/>
      <c r="H198" s="55"/>
      <c r="I198" s="55"/>
      <c r="J198" s="55"/>
      <c r="K198" s="55"/>
      <c r="L198" s="55"/>
      <c r="M198" s="55"/>
      <c r="N198" s="55"/>
    </row>
    <row r="199" spans="2:14" s="83" customFormat="1">
      <c r="B199" s="84"/>
      <c r="G199" s="55"/>
      <c r="H199" s="55"/>
      <c r="I199" s="55"/>
      <c r="J199" s="55"/>
      <c r="K199" s="55"/>
      <c r="L199" s="55"/>
      <c r="M199" s="55"/>
      <c r="N199" s="55"/>
    </row>
    <row r="200" spans="2:14" s="83" customFormat="1">
      <c r="B200" s="84"/>
      <c r="G200" s="55"/>
      <c r="H200" s="55"/>
      <c r="I200" s="55"/>
      <c r="J200" s="55"/>
      <c r="K200" s="55"/>
      <c r="L200" s="55"/>
      <c r="M200" s="55"/>
      <c r="N200" s="55"/>
    </row>
    <row r="201" spans="2:14" s="83" customFormat="1">
      <c r="B201" s="84"/>
      <c r="G201" s="55"/>
      <c r="H201" s="55"/>
      <c r="I201" s="55"/>
      <c r="J201" s="55"/>
      <c r="K201" s="55"/>
      <c r="L201" s="55"/>
      <c r="M201" s="55"/>
      <c r="N201" s="55"/>
    </row>
    <row r="202" spans="2:14" s="83" customFormat="1">
      <c r="B202" s="84"/>
      <c r="G202" s="55"/>
      <c r="H202" s="55"/>
      <c r="I202" s="55"/>
      <c r="J202" s="55"/>
      <c r="K202" s="55"/>
      <c r="L202" s="55"/>
      <c r="M202" s="55"/>
      <c r="N202" s="55"/>
    </row>
    <row r="203" spans="2:14" s="83" customFormat="1">
      <c r="B203" s="84"/>
      <c r="G203" s="55"/>
      <c r="H203" s="55"/>
      <c r="I203" s="55"/>
      <c r="J203" s="55"/>
      <c r="K203" s="55"/>
      <c r="L203" s="55"/>
      <c r="M203" s="55"/>
      <c r="N203" s="55"/>
    </row>
    <row r="204" spans="2:14" s="83" customFormat="1">
      <c r="B204" s="84"/>
      <c r="G204" s="55"/>
      <c r="H204" s="55"/>
      <c r="I204" s="55"/>
      <c r="J204" s="55"/>
      <c r="K204" s="55"/>
      <c r="L204" s="55"/>
      <c r="M204" s="55"/>
      <c r="N204" s="55"/>
    </row>
    <row r="205" spans="2:14" s="83" customFormat="1">
      <c r="B205" s="84"/>
      <c r="G205" s="55"/>
      <c r="H205" s="55"/>
      <c r="I205" s="55"/>
      <c r="J205" s="55"/>
      <c r="K205" s="55"/>
      <c r="L205" s="55"/>
      <c r="M205" s="55"/>
      <c r="N205" s="55"/>
    </row>
    <row r="206" spans="2:14" s="83" customFormat="1">
      <c r="B206" s="84"/>
      <c r="G206" s="55"/>
      <c r="H206" s="55"/>
      <c r="I206" s="55"/>
      <c r="J206" s="55"/>
      <c r="K206" s="55"/>
      <c r="L206" s="55"/>
      <c r="M206" s="55"/>
      <c r="N206" s="55"/>
    </row>
    <row r="207" spans="2:14" s="83" customFormat="1">
      <c r="B207" s="84"/>
      <c r="G207" s="55"/>
      <c r="H207" s="55"/>
      <c r="I207" s="55"/>
      <c r="J207" s="55"/>
      <c r="K207" s="55"/>
      <c r="L207" s="55"/>
      <c r="M207" s="55"/>
      <c r="N207" s="55"/>
    </row>
    <row r="208" spans="2:14" s="83" customFormat="1">
      <c r="B208" s="84"/>
      <c r="G208" s="55"/>
      <c r="H208" s="55"/>
      <c r="I208" s="55"/>
      <c r="J208" s="55"/>
      <c r="K208" s="55"/>
      <c r="L208" s="55"/>
      <c r="M208" s="55"/>
      <c r="N208" s="55"/>
    </row>
    <row r="209" spans="2:14" s="83" customFormat="1">
      <c r="B209" s="84"/>
      <c r="G209" s="55"/>
      <c r="H209" s="55"/>
      <c r="I209" s="55"/>
      <c r="J209" s="55"/>
      <c r="K209" s="55"/>
      <c r="L209" s="55"/>
      <c r="M209" s="55"/>
      <c r="N209" s="55"/>
    </row>
    <row r="210" spans="2:14" s="83" customFormat="1">
      <c r="B210" s="84"/>
      <c r="G210" s="55"/>
      <c r="H210" s="55"/>
      <c r="I210" s="55"/>
      <c r="J210" s="55"/>
      <c r="K210" s="55"/>
      <c r="L210" s="55"/>
      <c r="M210" s="55"/>
      <c r="N210" s="55"/>
    </row>
    <row r="211" spans="2:14" s="83" customFormat="1">
      <c r="B211" s="84"/>
      <c r="G211" s="55"/>
      <c r="H211" s="55"/>
      <c r="I211" s="55"/>
      <c r="J211" s="55"/>
      <c r="K211" s="55"/>
      <c r="L211" s="55"/>
      <c r="M211" s="55"/>
      <c r="N211" s="55"/>
    </row>
    <row r="212" spans="2:14" s="83" customFormat="1">
      <c r="B212" s="84"/>
      <c r="G212" s="55"/>
      <c r="H212" s="55"/>
      <c r="I212" s="55"/>
      <c r="J212" s="55"/>
      <c r="K212" s="55"/>
      <c r="L212" s="55"/>
      <c r="M212" s="55"/>
      <c r="N212" s="55"/>
    </row>
    <row r="213" spans="2:14" s="83" customFormat="1">
      <c r="B213" s="84"/>
      <c r="G213" s="55"/>
      <c r="H213" s="55"/>
      <c r="I213" s="55"/>
      <c r="J213" s="55"/>
      <c r="K213" s="55"/>
      <c r="L213" s="55"/>
      <c r="M213" s="55"/>
      <c r="N213" s="55"/>
    </row>
    <row r="214" spans="2:14" s="83" customFormat="1">
      <c r="B214" s="84"/>
      <c r="G214" s="55"/>
      <c r="H214" s="55"/>
      <c r="I214" s="55"/>
      <c r="J214" s="55"/>
      <c r="K214" s="55"/>
      <c r="L214" s="55"/>
      <c r="M214" s="55"/>
      <c r="N214" s="55"/>
    </row>
    <row r="215" spans="2:14" s="83" customFormat="1">
      <c r="B215" s="84"/>
      <c r="G215" s="55"/>
      <c r="H215" s="55"/>
      <c r="I215" s="55"/>
      <c r="J215" s="55"/>
      <c r="K215" s="55"/>
      <c r="L215" s="55"/>
      <c r="M215" s="55"/>
      <c r="N215" s="55"/>
    </row>
    <row r="216" spans="2:14" s="83" customFormat="1">
      <c r="B216" s="84"/>
      <c r="G216" s="55"/>
      <c r="H216" s="55"/>
      <c r="I216" s="55"/>
      <c r="J216" s="55"/>
      <c r="K216" s="55"/>
      <c r="L216" s="55"/>
      <c r="M216" s="55"/>
      <c r="N216" s="55"/>
    </row>
    <row r="217" spans="2:14" s="83" customFormat="1">
      <c r="B217" s="84"/>
      <c r="G217" s="55"/>
      <c r="H217" s="55"/>
      <c r="I217" s="55"/>
      <c r="J217" s="55"/>
      <c r="K217" s="55"/>
      <c r="L217" s="55"/>
      <c r="M217" s="55"/>
      <c r="N217" s="55"/>
    </row>
    <row r="218" spans="2:14" s="83" customFormat="1">
      <c r="B218" s="84"/>
      <c r="G218" s="55"/>
      <c r="H218" s="55"/>
      <c r="I218" s="55"/>
      <c r="J218" s="55"/>
      <c r="K218" s="55"/>
      <c r="L218" s="55"/>
      <c r="M218" s="55"/>
      <c r="N218" s="55"/>
    </row>
    <row r="219" spans="2:14" s="83" customFormat="1">
      <c r="B219" s="84"/>
      <c r="G219" s="55"/>
      <c r="H219" s="55"/>
      <c r="I219" s="55"/>
      <c r="J219" s="55"/>
      <c r="K219" s="55"/>
      <c r="L219" s="55"/>
      <c r="M219" s="55"/>
      <c r="N219" s="55"/>
    </row>
    <row r="220" spans="2:14" s="83" customFormat="1">
      <c r="B220" s="84"/>
      <c r="G220" s="55"/>
      <c r="H220" s="55"/>
      <c r="I220" s="55"/>
      <c r="J220" s="55"/>
      <c r="K220" s="55"/>
      <c r="L220" s="55"/>
      <c r="M220" s="55"/>
      <c r="N220" s="55"/>
    </row>
    <row r="221" spans="2:14" s="83" customFormat="1">
      <c r="B221" s="84"/>
      <c r="G221" s="55"/>
      <c r="H221" s="55"/>
      <c r="I221" s="55"/>
      <c r="J221" s="55"/>
      <c r="K221" s="55"/>
      <c r="L221" s="55"/>
      <c r="M221" s="55"/>
      <c r="N221" s="55"/>
    </row>
    <row r="222" spans="2:14" s="83" customFormat="1">
      <c r="B222" s="84"/>
      <c r="G222" s="55"/>
      <c r="H222" s="55"/>
      <c r="I222" s="55"/>
      <c r="J222" s="55"/>
      <c r="K222" s="55"/>
      <c r="L222" s="55"/>
      <c r="M222" s="55"/>
      <c r="N222" s="55"/>
    </row>
    <row r="223" spans="2:14" s="83" customFormat="1">
      <c r="B223" s="84"/>
      <c r="G223" s="55"/>
      <c r="H223" s="55"/>
      <c r="I223" s="55"/>
      <c r="J223" s="55"/>
      <c r="K223" s="55"/>
      <c r="L223" s="55"/>
      <c r="M223" s="55"/>
      <c r="N223" s="55"/>
    </row>
    <row r="224" spans="2:14" s="83" customFormat="1">
      <c r="B224" s="84"/>
      <c r="G224" s="55"/>
      <c r="H224" s="55"/>
      <c r="I224" s="55"/>
      <c r="J224" s="55"/>
      <c r="K224" s="55"/>
      <c r="L224" s="55"/>
      <c r="M224" s="55"/>
      <c r="N224" s="55"/>
    </row>
    <row r="225" spans="2:14" s="83" customFormat="1">
      <c r="B225" s="84"/>
      <c r="G225" s="55"/>
      <c r="H225" s="55"/>
      <c r="I225" s="55"/>
      <c r="J225" s="55"/>
      <c r="K225" s="55"/>
      <c r="L225" s="55"/>
      <c r="M225" s="55"/>
      <c r="N225" s="55"/>
    </row>
    <row r="226" spans="2:14" s="83" customFormat="1">
      <c r="B226" s="84"/>
      <c r="G226" s="55"/>
      <c r="H226" s="55"/>
      <c r="I226" s="55"/>
      <c r="J226" s="55"/>
      <c r="K226" s="55"/>
      <c r="L226" s="55"/>
      <c r="M226" s="55"/>
      <c r="N226" s="55"/>
    </row>
    <row r="227" spans="2:14" s="83" customFormat="1">
      <c r="B227" s="84"/>
      <c r="G227" s="55"/>
      <c r="H227" s="55"/>
      <c r="I227" s="55"/>
      <c r="J227" s="55"/>
      <c r="K227" s="55"/>
      <c r="L227" s="55"/>
      <c r="M227" s="55"/>
      <c r="N227" s="55"/>
    </row>
    <row r="228" spans="2:14" s="83" customFormat="1">
      <c r="B228" s="84"/>
      <c r="G228" s="55"/>
      <c r="H228" s="55"/>
      <c r="I228" s="55"/>
      <c r="J228" s="55"/>
      <c r="K228" s="55"/>
      <c r="L228" s="55"/>
      <c r="M228" s="55"/>
      <c r="N228" s="55"/>
    </row>
    <row r="229" spans="2:14" s="83" customFormat="1">
      <c r="B229" s="84"/>
      <c r="G229" s="55"/>
      <c r="H229" s="55"/>
      <c r="I229" s="55"/>
      <c r="J229" s="55"/>
      <c r="K229" s="55"/>
      <c r="L229" s="55"/>
      <c r="M229" s="55"/>
      <c r="N229" s="55"/>
    </row>
    <row r="230" spans="2:14" s="83" customFormat="1">
      <c r="B230" s="84"/>
      <c r="G230" s="55"/>
      <c r="H230" s="55"/>
      <c r="I230" s="55"/>
      <c r="J230" s="55"/>
      <c r="K230" s="55"/>
      <c r="L230" s="55"/>
      <c r="M230" s="55"/>
      <c r="N230" s="55"/>
    </row>
    <row r="231" spans="2:14" s="83" customFormat="1">
      <c r="B231" s="84"/>
      <c r="G231" s="55"/>
      <c r="H231" s="55"/>
      <c r="I231" s="55"/>
      <c r="J231" s="55"/>
      <c r="K231" s="55"/>
      <c r="L231" s="55"/>
      <c r="M231" s="55"/>
      <c r="N231" s="55"/>
    </row>
    <row r="232" spans="2:14" s="83" customFormat="1">
      <c r="B232" s="84"/>
      <c r="G232" s="55"/>
      <c r="H232" s="55"/>
      <c r="I232" s="55"/>
      <c r="J232" s="55"/>
      <c r="K232" s="55"/>
      <c r="L232" s="55"/>
      <c r="M232" s="55"/>
      <c r="N232" s="55"/>
    </row>
    <row r="233" spans="2:14" s="83" customFormat="1">
      <c r="B233" s="84"/>
      <c r="G233" s="55"/>
      <c r="H233" s="55"/>
      <c r="I233" s="55"/>
      <c r="J233" s="55"/>
      <c r="K233" s="55"/>
      <c r="L233" s="55"/>
      <c r="M233" s="55"/>
      <c r="N233" s="55"/>
    </row>
    <row r="234" spans="2:14" s="83" customFormat="1">
      <c r="B234" s="84"/>
      <c r="G234" s="55"/>
      <c r="H234" s="55"/>
      <c r="I234" s="55"/>
      <c r="J234" s="55"/>
      <c r="K234" s="55"/>
      <c r="L234" s="55"/>
      <c r="M234" s="55"/>
      <c r="N234" s="55"/>
    </row>
    <row r="235" spans="2:14" s="83" customFormat="1">
      <c r="B235" s="84"/>
      <c r="G235" s="55"/>
      <c r="H235" s="55"/>
      <c r="I235" s="55"/>
      <c r="J235" s="55"/>
      <c r="K235" s="55"/>
      <c r="L235" s="55"/>
      <c r="M235" s="55"/>
      <c r="N235" s="55"/>
    </row>
    <row r="236" spans="2:14" s="83" customFormat="1">
      <c r="B236" s="84"/>
      <c r="G236" s="55"/>
      <c r="H236" s="55"/>
      <c r="I236" s="55"/>
      <c r="J236" s="55"/>
      <c r="K236" s="55"/>
      <c r="L236" s="55"/>
      <c r="M236" s="55"/>
      <c r="N236" s="55"/>
    </row>
    <row r="237" spans="2:14" s="83" customFormat="1">
      <c r="B237" s="84"/>
      <c r="G237" s="55"/>
      <c r="H237" s="55"/>
      <c r="I237" s="55"/>
      <c r="J237" s="55"/>
      <c r="K237" s="55"/>
      <c r="L237" s="55"/>
      <c r="M237" s="55"/>
      <c r="N237" s="55"/>
    </row>
    <row r="238" spans="2:14" s="83" customFormat="1">
      <c r="B238" s="84"/>
      <c r="G238" s="55"/>
      <c r="H238" s="55"/>
      <c r="I238" s="55"/>
      <c r="J238" s="55"/>
      <c r="K238" s="55"/>
      <c r="L238" s="55"/>
      <c r="M238" s="55"/>
      <c r="N238" s="55"/>
    </row>
    <row r="239" spans="2:14" s="83" customFormat="1">
      <c r="B239" s="84"/>
      <c r="G239" s="55"/>
      <c r="H239" s="55"/>
      <c r="I239" s="55"/>
      <c r="J239" s="55"/>
      <c r="K239" s="55"/>
      <c r="L239" s="55"/>
      <c r="M239" s="55"/>
      <c r="N239" s="55"/>
    </row>
    <row r="240" spans="2:14" s="83" customFormat="1">
      <c r="B240" s="84"/>
      <c r="G240" s="55"/>
      <c r="H240" s="55"/>
      <c r="I240" s="55"/>
      <c r="J240" s="55"/>
      <c r="K240" s="55"/>
      <c r="L240" s="55"/>
      <c r="M240" s="55"/>
      <c r="N240" s="55"/>
    </row>
    <row r="241" spans="2:14" s="83" customFormat="1">
      <c r="B241" s="84"/>
      <c r="G241" s="55"/>
      <c r="H241" s="55"/>
      <c r="I241" s="55"/>
      <c r="J241" s="55"/>
      <c r="K241" s="55"/>
      <c r="L241" s="55"/>
      <c r="M241" s="55"/>
      <c r="N241" s="55"/>
    </row>
    <row r="242" spans="2:14" s="83" customFormat="1">
      <c r="B242" s="84"/>
      <c r="G242" s="55"/>
      <c r="H242" s="55"/>
      <c r="I242" s="55"/>
      <c r="J242" s="55"/>
      <c r="K242" s="55"/>
      <c r="L242" s="55"/>
      <c r="M242" s="55"/>
      <c r="N242" s="55"/>
    </row>
    <row r="243" spans="2:14" s="83" customFormat="1">
      <c r="B243" s="84"/>
      <c r="G243" s="55"/>
      <c r="H243" s="55"/>
      <c r="I243" s="55"/>
      <c r="J243" s="55"/>
      <c r="K243" s="55"/>
      <c r="L243" s="55"/>
      <c r="M243" s="55"/>
      <c r="N243" s="55"/>
    </row>
    <row r="244" spans="2:14" s="83" customFormat="1">
      <c r="B244" s="84"/>
      <c r="G244" s="55"/>
      <c r="H244" s="55"/>
      <c r="I244" s="55"/>
      <c r="J244" s="55"/>
      <c r="K244" s="55"/>
      <c r="L244" s="55"/>
      <c r="M244" s="55"/>
      <c r="N244" s="55"/>
    </row>
    <row r="245" spans="2:14" s="83" customFormat="1">
      <c r="B245" s="84"/>
      <c r="G245" s="55"/>
      <c r="H245" s="55"/>
      <c r="I245" s="55"/>
      <c r="J245" s="55"/>
      <c r="K245" s="55"/>
      <c r="L245" s="55"/>
      <c r="M245" s="55"/>
      <c r="N245" s="55"/>
    </row>
    <row r="246" spans="2:14" s="83" customFormat="1">
      <c r="B246" s="84"/>
      <c r="G246" s="55"/>
      <c r="H246" s="55"/>
      <c r="I246" s="55"/>
      <c r="J246" s="55"/>
      <c r="K246" s="55"/>
      <c r="L246" s="55"/>
      <c r="M246" s="55"/>
      <c r="N246" s="55"/>
    </row>
    <row r="247" spans="2:14" s="83" customFormat="1">
      <c r="B247" s="84"/>
      <c r="G247" s="55"/>
      <c r="H247" s="55"/>
      <c r="I247" s="55"/>
      <c r="J247" s="55"/>
      <c r="K247" s="55"/>
      <c r="L247" s="55"/>
      <c r="M247" s="55"/>
      <c r="N247" s="55"/>
    </row>
    <row r="248" spans="2:14" s="83" customFormat="1">
      <c r="B248" s="84"/>
      <c r="G248" s="55"/>
      <c r="H248" s="55"/>
      <c r="I248" s="55"/>
      <c r="J248" s="55"/>
      <c r="K248" s="55"/>
      <c r="L248" s="55"/>
      <c r="M248" s="55"/>
      <c r="N248" s="55"/>
    </row>
    <row r="249" spans="2:14" s="83" customFormat="1">
      <c r="B249" s="84"/>
      <c r="G249" s="55"/>
      <c r="H249" s="55"/>
      <c r="I249" s="55"/>
      <c r="J249" s="55"/>
      <c r="K249" s="55"/>
      <c r="L249" s="55"/>
      <c r="M249" s="55"/>
      <c r="N249" s="55"/>
    </row>
    <row r="250" spans="2:14" s="83" customFormat="1">
      <c r="B250" s="84"/>
      <c r="G250" s="55"/>
      <c r="H250" s="55"/>
      <c r="I250" s="55"/>
      <c r="J250" s="55"/>
      <c r="K250" s="55"/>
      <c r="L250" s="55"/>
      <c r="M250" s="55"/>
      <c r="N250" s="55"/>
    </row>
    <row r="251" spans="2:14" s="83" customFormat="1">
      <c r="B251" s="84"/>
      <c r="G251" s="55"/>
      <c r="H251" s="55"/>
      <c r="I251" s="55"/>
      <c r="J251" s="55"/>
      <c r="K251" s="55"/>
      <c r="L251" s="55"/>
      <c r="M251" s="55"/>
      <c r="N251" s="55"/>
    </row>
    <row r="252" spans="2:14" s="83" customFormat="1">
      <c r="B252" s="84"/>
      <c r="G252" s="55"/>
      <c r="H252" s="55"/>
      <c r="I252" s="55"/>
      <c r="J252" s="55"/>
      <c r="K252" s="55"/>
      <c r="L252" s="55"/>
      <c r="M252" s="55"/>
      <c r="N252" s="55"/>
    </row>
    <row r="253" spans="2:14" s="83" customFormat="1">
      <c r="B253" s="84"/>
      <c r="G253" s="55"/>
      <c r="H253" s="55"/>
      <c r="I253" s="55"/>
      <c r="J253" s="55"/>
      <c r="K253" s="55"/>
      <c r="L253" s="55"/>
      <c r="M253" s="55"/>
      <c r="N253" s="55"/>
    </row>
    <row r="254" spans="2:14" s="83" customFormat="1">
      <c r="B254" s="84"/>
      <c r="G254" s="55"/>
      <c r="H254" s="55"/>
      <c r="I254" s="55"/>
      <c r="J254" s="55"/>
      <c r="K254" s="55"/>
      <c r="L254" s="55"/>
      <c r="M254" s="55"/>
      <c r="N254" s="55"/>
    </row>
    <row r="255" spans="2:14" s="83" customFormat="1">
      <c r="B255" s="84"/>
      <c r="G255" s="55"/>
      <c r="H255" s="55"/>
      <c r="I255" s="55"/>
      <c r="J255" s="55"/>
      <c r="K255" s="55"/>
      <c r="L255" s="55"/>
      <c r="M255" s="55"/>
      <c r="N255" s="55"/>
    </row>
    <row r="256" spans="2:14" s="83" customFormat="1">
      <c r="B256" s="84"/>
      <c r="G256" s="55"/>
      <c r="H256" s="55"/>
      <c r="I256" s="55"/>
      <c r="J256" s="55"/>
      <c r="K256" s="55"/>
      <c r="L256" s="55"/>
      <c r="M256" s="55"/>
      <c r="N256" s="55"/>
    </row>
    <row r="257" spans="2:14" s="83" customFormat="1">
      <c r="B257" s="84"/>
      <c r="G257" s="55"/>
      <c r="H257" s="55"/>
      <c r="I257" s="55"/>
      <c r="J257" s="55"/>
      <c r="K257" s="55"/>
      <c r="L257" s="55"/>
      <c r="M257" s="55"/>
      <c r="N257" s="55"/>
    </row>
    <row r="258" spans="2:14" s="83" customFormat="1">
      <c r="B258" s="84"/>
      <c r="G258" s="55"/>
      <c r="H258" s="55"/>
      <c r="I258" s="55"/>
      <c r="J258" s="55"/>
      <c r="K258" s="55"/>
      <c r="L258" s="55"/>
      <c r="M258" s="55"/>
      <c r="N258" s="55"/>
    </row>
    <row r="259" spans="2:14" s="83" customFormat="1">
      <c r="B259" s="84"/>
      <c r="G259" s="55"/>
      <c r="H259" s="55"/>
      <c r="I259" s="55"/>
      <c r="J259" s="55"/>
      <c r="K259" s="55"/>
      <c r="L259" s="55"/>
      <c r="M259" s="55"/>
      <c r="N259" s="55"/>
    </row>
    <row r="260" spans="2:14" s="83" customFormat="1">
      <c r="B260" s="84"/>
      <c r="G260" s="55"/>
      <c r="H260" s="55"/>
      <c r="I260" s="55"/>
      <c r="J260" s="55"/>
      <c r="K260" s="55"/>
      <c r="L260" s="55"/>
      <c r="M260" s="55"/>
      <c r="N260" s="55"/>
    </row>
    <row r="261" spans="2:14" s="83" customFormat="1">
      <c r="B261" s="84"/>
      <c r="G261" s="55"/>
      <c r="H261" s="55"/>
      <c r="I261" s="55"/>
      <c r="J261" s="55"/>
      <c r="K261" s="55"/>
      <c r="L261" s="55"/>
      <c r="M261" s="55"/>
      <c r="N261" s="55"/>
    </row>
    <row r="262" spans="2:14" s="83" customFormat="1">
      <c r="B262" s="84"/>
      <c r="G262" s="55"/>
      <c r="H262" s="55"/>
      <c r="I262" s="55"/>
      <c r="J262" s="55"/>
      <c r="K262" s="55"/>
      <c r="L262" s="55"/>
      <c r="M262" s="55"/>
      <c r="N262" s="55"/>
    </row>
    <row r="263" spans="2:14" s="83" customFormat="1">
      <c r="B263" s="84"/>
      <c r="G263" s="55"/>
      <c r="H263" s="55"/>
      <c r="I263" s="55"/>
      <c r="J263" s="55"/>
      <c r="K263" s="55"/>
      <c r="L263" s="55"/>
      <c r="M263" s="55"/>
      <c r="N263" s="55"/>
    </row>
    <row r="264" spans="2:14" s="83" customFormat="1">
      <c r="B264" s="84"/>
      <c r="G264" s="55"/>
      <c r="H264" s="55"/>
      <c r="I264" s="55"/>
      <c r="J264" s="55"/>
      <c r="K264" s="55"/>
      <c r="L264" s="55"/>
      <c r="M264" s="55"/>
      <c r="N264" s="55"/>
    </row>
    <row r="265" spans="2:14" s="83" customFormat="1">
      <c r="B265" s="84"/>
      <c r="G265" s="55"/>
      <c r="H265" s="55"/>
      <c r="I265" s="55"/>
      <c r="J265" s="55"/>
      <c r="K265" s="55"/>
      <c r="L265" s="55"/>
      <c r="M265" s="55"/>
      <c r="N265" s="55"/>
    </row>
    <row r="266" spans="2:14" s="83" customFormat="1">
      <c r="B266" s="84"/>
      <c r="G266" s="55"/>
      <c r="H266" s="55"/>
      <c r="I266" s="55"/>
      <c r="J266" s="55"/>
      <c r="K266" s="55"/>
      <c r="L266" s="55"/>
      <c r="M266" s="55"/>
      <c r="N266" s="55"/>
    </row>
    <row r="267" spans="2:14" s="83" customFormat="1">
      <c r="B267" s="84"/>
      <c r="G267" s="55"/>
      <c r="H267" s="55"/>
      <c r="I267" s="55"/>
      <c r="J267" s="55"/>
      <c r="K267" s="55"/>
      <c r="L267" s="55"/>
      <c r="M267" s="55"/>
      <c r="N267" s="55"/>
    </row>
    <row r="268" spans="2:14" s="83" customFormat="1">
      <c r="B268" s="84"/>
      <c r="G268" s="55"/>
      <c r="H268" s="55"/>
      <c r="I268" s="55"/>
      <c r="J268" s="55"/>
      <c r="K268" s="55"/>
      <c r="L268" s="55"/>
      <c r="M268" s="55"/>
      <c r="N268" s="55"/>
    </row>
    <row r="269" spans="2:14" s="83" customFormat="1">
      <c r="B269" s="84"/>
      <c r="G269" s="55"/>
      <c r="H269" s="55"/>
      <c r="I269" s="55"/>
      <c r="J269" s="55"/>
      <c r="K269" s="55"/>
      <c r="L269" s="55"/>
      <c r="M269" s="55"/>
      <c r="N269" s="55"/>
    </row>
    <row r="270" spans="2:14" s="83" customFormat="1">
      <c r="B270" s="84"/>
      <c r="G270" s="55"/>
      <c r="H270" s="55"/>
      <c r="I270" s="55"/>
      <c r="J270" s="55"/>
      <c r="K270" s="55"/>
      <c r="L270" s="55"/>
      <c r="M270" s="55"/>
      <c r="N270" s="55"/>
    </row>
    <row r="271" spans="2:14" s="83" customFormat="1">
      <c r="B271" s="84"/>
      <c r="G271" s="55"/>
      <c r="H271" s="55"/>
      <c r="I271" s="55"/>
      <c r="J271" s="55"/>
      <c r="K271" s="55"/>
      <c r="L271" s="55"/>
      <c r="M271" s="55"/>
      <c r="N271" s="55"/>
    </row>
    <row r="272" spans="2:14" s="83" customFormat="1">
      <c r="B272" s="84"/>
      <c r="G272" s="55"/>
      <c r="H272" s="55"/>
      <c r="I272" s="55"/>
      <c r="J272" s="55"/>
      <c r="K272" s="55"/>
      <c r="L272" s="55"/>
      <c r="M272" s="55"/>
      <c r="N272" s="55"/>
    </row>
    <row r="273" spans="2:14" s="83" customFormat="1">
      <c r="B273" s="84"/>
      <c r="G273" s="55"/>
      <c r="H273" s="55"/>
      <c r="I273" s="55"/>
      <c r="J273" s="55"/>
      <c r="K273" s="55"/>
      <c r="L273" s="55"/>
      <c r="M273" s="55"/>
      <c r="N273" s="55"/>
    </row>
    <row r="274" spans="2:14" s="83" customFormat="1">
      <c r="B274" s="84"/>
      <c r="G274" s="55"/>
      <c r="H274" s="55"/>
      <c r="I274" s="55"/>
      <c r="J274" s="55"/>
      <c r="K274" s="55"/>
      <c r="L274" s="55"/>
      <c r="M274" s="55"/>
      <c r="N274" s="55"/>
    </row>
    <row r="275" spans="2:14" s="83" customFormat="1">
      <c r="B275" s="84"/>
      <c r="G275" s="55"/>
      <c r="H275" s="55"/>
      <c r="I275" s="55"/>
      <c r="J275" s="55"/>
      <c r="K275" s="55"/>
      <c r="L275" s="55"/>
      <c r="M275" s="55"/>
      <c r="N275" s="55"/>
    </row>
    <row r="276" spans="2:14" s="83" customFormat="1">
      <c r="B276" s="84"/>
      <c r="G276" s="55"/>
      <c r="H276" s="55"/>
      <c r="I276" s="55"/>
      <c r="J276" s="55"/>
      <c r="K276" s="55"/>
      <c r="L276" s="55"/>
      <c r="M276" s="55"/>
      <c r="N276" s="55"/>
    </row>
    <row r="277" spans="2:14" s="83" customFormat="1">
      <c r="B277" s="84"/>
      <c r="G277" s="55"/>
      <c r="H277" s="55"/>
      <c r="I277" s="55"/>
      <c r="J277" s="55"/>
      <c r="K277" s="55"/>
      <c r="L277" s="55"/>
      <c r="M277" s="55"/>
      <c r="N277" s="55"/>
    </row>
    <row r="278" spans="2:14" s="83" customFormat="1">
      <c r="B278" s="84"/>
      <c r="G278" s="55"/>
      <c r="H278" s="55"/>
      <c r="I278" s="55"/>
      <c r="J278" s="55"/>
      <c r="K278" s="55"/>
      <c r="L278" s="55"/>
      <c r="M278" s="55"/>
      <c r="N278" s="55"/>
    </row>
    <row r="279" spans="2:14" s="83" customFormat="1">
      <c r="B279" s="84"/>
      <c r="G279" s="55"/>
      <c r="H279" s="55"/>
      <c r="I279" s="55"/>
      <c r="J279" s="55"/>
      <c r="K279" s="55"/>
      <c r="L279" s="55"/>
      <c r="M279" s="55"/>
      <c r="N279" s="55"/>
    </row>
    <row r="280" spans="2:14" s="83" customFormat="1">
      <c r="B280" s="84"/>
      <c r="G280" s="55"/>
      <c r="H280" s="55"/>
      <c r="I280" s="55"/>
      <c r="J280" s="55"/>
      <c r="K280" s="55"/>
      <c r="L280" s="55"/>
      <c r="M280" s="55"/>
      <c r="N280" s="55"/>
    </row>
    <row r="281" spans="2:14" s="83" customFormat="1">
      <c r="B281" s="84"/>
      <c r="G281" s="55"/>
      <c r="H281" s="55"/>
      <c r="I281" s="55"/>
      <c r="J281" s="55"/>
      <c r="K281" s="55"/>
      <c r="L281" s="55"/>
      <c r="M281" s="55"/>
      <c r="N281" s="55"/>
    </row>
    <row r="282" spans="2:14" s="83" customFormat="1">
      <c r="B282" s="84"/>
      <c r="G282" s="55"/>
      <c r="H282" s="55"/>
      <c r="I282" s="55"/>
      <c r="J282" s="55"/>
      <c r="K282" s="55"/>
      <c r="L282" s="55"/>
      <c r="M282" s="55"/>
      <c r="N282" s="55"/>
    </row>
    <row r="283" spans="2:14" s="83" customFormat="1">
      <c r="B283" s="84"/>
      <c r="G283" s="55"/>
      <c r="H283" s="55"/>
      <c r="I283" s="55"/>
      <c r="J283" s="55"/>
      <c r="K283" s="55"/>
      <c r="L283" s="55"/>
      <c r="M283" s="55"/>
      <c r="N283" s="55"/>
    </row>
    <row r="284" spans="2:14" s="83" customFormat="1">
      <c r="B284" s="84"/>
      <c r="G284" s="55"/>
      <c r="H284" s="55"/>
      <c r="I284" s="55"/>
      <c r="J284" s="55"/>
      <c r="K284" s="55"/>
      <c r="L284" s="55"/>
      <c r="M284" s="55"/>
      <c r="N284" s="55"/>
    </row>
    <row r="285" spans="2:14" s="83" customFormat="1">
      <c r="B285" s="84"/>
      <c r="G285" s="55"/>
      <c r="H285" s="55"/>
      <c r="I285" s="55"/>
      <c r="J285" s="55"/>
      <c r="K285" s="55"/>
      <c r="L285" s="55"/>
      <c r="M285" s="55"/>
      <c r="N285" s="55"/>
    </row>
    <row r="286" spans="2:14" s="83" customFormat="1">
      <c r="B286" s="84"/>
      <c r="G286" s="55"/>
      <c r="H286" s="55"/>
      <c r="I286" s="55"/>
      <c r="J286" s="55"/>
      <c r="K286" s="55"/>
      <c r="L286" s="55"/>
      <c r="M286" s="55"/>
      <c r="N286" s="55"/>
    </row>
    <row r="287" spans="2:14" s="83" customFormat="1">
      <c r="B287" s="84"/>
      <c r="G287" s="55"/>
      <c r="H287" s="55"/>
      <c r="I287" s="55"/>
      <c r="J287" s="55"/>
      <c r="K287" s="55"/>
      <c r="L287" s="55"/>
      <c r="M287" s="55"/>
      <c r="N287" s="55"/>
    </row>
    <row r="288" spans="2:14" s="83" customFormat="1">
      <c r="B288" s="84"/>
      <c r="G288" s="55"/>
      <c r="H288" s="55"/>
      <c r="I288" s="55"/>
      <c r="J288" s="55"/>
      <c r="K288" s="55"/>
      <c r="L288" s="55"/>
      <c r="M288" s="55"/>
      <c r="N288" s="55"/>
    </row>
    <row r="289" spans="2:14" s="83" customFormat="1">
      <c r="B289" s="84"/>
      <c r="G289" s="55"/>
      <c r="H289" s="55"/>
      <c r="I289" s="55"/>
      <c r="J289" s="55"/>
      <c r="K289" s="55"/>
      <c r="L289" s="55"/>
      <c r="M289" s="55"/>
      <c r="N289" s="55"/>
    </row>
  </sheetData>
  <mergeCells count="88">
    <mergeCell ref="D117:G117"/>
    <mergeCell ref="D118:G118"/>
    <mergeCell ref="F105:G105"/>
    <mergeCell ref="F106:G106"/>
    <mergeCell ref="C111:G111"/>
    <mergeCell ref="D112:G112"/>
    <mergeCell ref="F113:G113"/>
    <mergeCell ref="F114:G114"/>
    <mergeCell ref="F102:G102"/>
    <mergeCell ref="F103:G103"/>
    <mergeCell ref="D104:G104"/>
    <mergeCell ref="F115:G115"/>
    <mergeCell ref="F116:G116"/>
    <mergeCell ref="C95:G95"/>
    <mergeCell ref="D96:G96"/>
    <mergeCell ref="D97:G97"/>
    <mergeCell ref="C100:G100"/>
    <mergeCell ref="D101:G101"/>
    <mergeCell ref="F85:G85"/>
    <mergeCell ref="B88:G88"/>
    <mergeCell ref="C90:G90"/>
    <mergeCell ref="D91:G91"/>
    <mergeCell ref="D92:G92"/>
    <mergeCell ref="F80:G80"/>
    <mergeCell ref="D81:G81"/>
    <mergeCell ref="F82:G82"/>
    <mergeCell ref="F83:G83"/>
    <mergeCell ref="F84:G84"/>
    <mergeCell ref="F75:G75"/>
    <mergeCell ref="F76:G76"/>
    <mergeCell ref="D77:G77"/>
    <mergeCell ref="D78:G78"/>
    <mergeCell ref="F79:G79"/>
    <mergeCell ref="F70:G70"/>
    <mergeCell ref="F71:G71"/>
    <mergeCell ref="D72:G72"/>
    <mergeCell ref="D73:G73"/>
    <mergeCell ref="F74:G74"/>
    <mergeCell ref="D65:G65"/>
    <mergeCell ref="D66:G66"/>
    <mergeCell ref="F67:G67"/>
    <mergeCell ref="F68:G68"/>
    <mergeCell ref="F69:G69"/>
    <mergeCell ref="D60:G60"/>
    <mergeCell ref="F61:G61"/>
    <mergeCell ref="F62:G62"/>
    <mergeCell ref="F63:G63"/>
    <mergeCell ref="D64:G64"/>
    <mergeCell ref="F55:G55"/>
    <mergeCell ref="F56:G56"/>
    <mergeCell ref="F57:G57"/>
    <mergeCell ref="F58:G58"/>
    <mergeCell ref="F59:G59"/>
    <mergeCell ref="F50:G50"/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40:G40"/>
    <mergeCell ref="F41:G41"/>
    <mergeCell ref="D42:G42"/>
    <mergeCell ref="F43:G43"/>
    <mergeCell ref="F44:G44"/>
    <mergeCell ref="D33:G33"/>
    <mergeCell ref="D34:G34"/>
    <mergeCell ref="D35:G35"/>
    <mergeCell ref="C38:G38"/>
    <mergeCell ref="D39:G39"/>
    <mergeCell ref="F28:G28"/>
    <mergeCell ref="F29:G29"/>
    <mergeCell ref="F30:G30"/>
    <mergeCell ref="D31:G31"/>
    <mergeCell ref="D32:G32"/>
    <mergeCell ref="F19:G19"/>
    <mergeCell ref="F24:G24"/>
    <mergeCell ref="D25:G25"/>
    <mergeCell ref="D26:G26"/>
    <mergeCell ref="D27:G27"/>
    <mergeCell ref="B1:K1"/>
    <mergeCell ref="C9:G9"/>
    <mergeCell ref="D10:G10"/>
    <mergeCell ref="F11:G11"/>
    <mergeCell ref="F12:G12"/>
  </mergeCells>
  <phoneticPr fontId="38" type="noConversion"/>
  <printOptions horizontalCentered="1"/>
  <pageMargins left="0.59055118110236227" right="0.59055118110236227" top="0.59055118110236227" bottom="0.59055118110236227" header="0.19685039370078741" footer="0.19685039370078741"/>
  <pageSetup paperSize="9" scale="57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12312-C331-4E39-B4B9-7DADE113D3E0}">
  <sheetPr>
    <pageSetUpPr fitToPage="1"/>
  </sheetPr>
  <dimension ref="A1:W289"/>
  <sheetViews>
    <sheetView showGridLines="0" view="pageBreakPreview" zoomScale="85" zoomScaleNormal="75" zoomScaleSheetLayoutView="85" workbookViewId="0">
      <pane xSplit="7" ySplit="8" topLeftCell="I108" activePane="bottomRight" state="frozen"/>
      <selection activeCell="F40" sqref="F40:G40"/>
      <selection pane="topRight" activeCell="F40" sqref="F40:G40"/>
      <selection pane="bottomLeft" activeCell="F40" sqref="F40:G40"/>
      <selection pane="bottomRight" activeCell="L25" sqref="L25"/>
    </sheetView>
  </sheetViews>
  <sheetFormatPr defaultColWidth="10.42578125" defaultRowHeight="15" outlineLevelRow="2" outlineLevelCol="1"/>
  <cols>
    <col min="1" max="1" width="10.42578125" style="55"/>
    <col min="2" max="2" width="4" style="83" customWidth="1"/>
    <col min="3" max="3" width="4.5703125" style="83" customWidth="1"/>
    <col min="4" max="4" width="2.5703125" style="83" customWidth="1"/>
    <col min="5" max="6" width="4" style="83" customWidth="1"/>
    <col min="7" max="7" width="59.5703125" style="55" customWidth="1"/>
    <col min="8" max="8" width="21.85546875" style="55" customWidth="1" outlineLevel="1"/>
    <col min="9" max="9" width="22.42578125" style="55" customWidth="1"/>
    <col min="10" max="10" width="22.28515625" style="55" bestFit="1" customWidth="1"/>
    <col min="11" max="11" width="18" style="55" customWidth="1"/>
    <col min="12" max="12" width="22.42578125" style="55" customWidth="1"/>
    <col min="13" max="13" width="22.28515625" style="55" bestFit="1" customWidth="1"/>
    <col min="14" max="14" width="18" style="55" customWidth="1"/>
    <col min="15" max="15" width="22.42578125" style="55" customWidth="1"/>
    <col min="16" max="16" width="22.28515625" style="55" bestFit="1" customWidth="1"/>
    <col min="17" max="17" width="18" style="55" customWidth="1"/>
    <col min="18" max="18" width="22.42578125" style="55" customWidth="1"/>
    <col min="19" max="19" width="22.28515625" style="55" bestFit="1" customWidth="1"/>
    <col min="20" max="20" width="18" style="55" customWidth="1"/>
    <col min="21" max="21" width="20.28515625" style="55" customWidth="1"/>
    <col min="22" max="22" width="18" style="55" customWidth="1"/>
    <col min="23" max="23" width="7.5703125" style="55" customWidth="1"/>
    <col min="24" max="16384" width="10.42578125" style="55"/>
  </cols>
  <sheetData>
    <row r="1" spans="1:23" s="43" customFormat="1" ht="36.75" customHeight="1">
      <c r="B1" s="588" t="s">
        <v>1425</v>
      </c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44"/>
    </row>
    <row r="2" spans="1:23" s="43" customFormat="1">
      <c r="B2" s="45"/>
      <c r="C2" s="45"/>
      <c r="D2" s="45"/>
      <c r="E2" s="45"/>
      <c r="F2" s="45"/>
      <c r="G2" s="45"/>
    </row>
    <row r="3" spans="1:23" s="43" customFormat="1" ht="15.75" thickBot="1">
      <c r="B3" s="45"/>
      <c r="C3" s="45"/>
      <c r="D3" s="45"/>
      <c r="E3" s="45"/>
      <c r="F3" s="45"/>
      <c r="G3" s="45"/>
    </row>
    <row r="4" spans="1:23" s="46" customFormat="1">
      <c r="B4" s="589" t="s">
        <v>2805</v>
      </c>
      <c r="C4" s="590"/>
      <c r="D4" s="590"/>
      <c r="E4" s="590"/>
      <c r="F4" s="590"/>
      <c r="G4" s="590"/>
      <c r="H4" s="593" t="s">
        <v>4318</v>
      </c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94"/>
      <c r="W4" s="70"/>
    </row>
    <row r="5" spans="1:23" s="46" customFormat="1" ht="15.75" thickBot="1">
      <c r="B5" s="591"/>
      <c r="C5" s="592"/>
      <c r="D5" s="592"/>
      <c r="E5" s="592"/>
      <c r="F5" s="592"/>
      <c r="G5" s="592"/>
      <c r="H5" s="595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596"/>
      <c r="U5" s="596"/>
      <c r="V5" s="597"/>
      <c r="W5" s="70"/>
    </row>
    <row r="6" spans="1:23" ht="15" customHeight="1" thickBot="1">
      <c r="B6" s="56"/>
      <c r="C6" s="56"/>
      <c r="D6" s="56"/>
      <c r="E6" s="56"/>
      <c r="F6" s="56"/>
      <c r="G6" s="56"/>
      <c r="H6" s="57"/>
    </row>
    <row r="7" spans="1:23" ht="25.5" customHeight="1">
      <c r="B7" s="598" t="s">
        <v>4563</v>
      </c>
      <c r="C7" s="599"/>
      <c r="D7" s="599"/>
      <c r="E7" s="599"/>
      <c r="F7" s="599"/>
      <c r="G7" s="600"/>
      <c r="H7" s="174" t="s">
        <v>275</v>
      </c>
      <c r="I7" s="174" t="s">
        <v>4315</v>
      </c>
      <c r="J7" s="62" t="str">
        <f>CONCATENATE("VARIAZIONE ",  H8, " / ", I8)</f>
        <v>VARIAZIONE 2024 / 2025</v>
      </c>
      <c r="K7" s="63"/>
      <c r="L7" s="174" t="s">
        <v>3726</v>
      </c>
      <c r="M7" s="627" t="str">
        <f>CONCATENATE("VARIAZIONE ",  I8, " / ", L8)</f>
        <v>VARIAZIONE 2025 / 2026</v>
      </c>
      <c r="N7" s="628"/>
      <c r="O7" s="174" t="s">
        <v>3726</v>
      </c>
      <c r="P7" s="627" t="str">
        <f>CONCATENATE("VARIAZIONE ",  L8, " / ", O8)</f>
        <v>VARIAZIONE 2026 / 2027</v>
      </c>
      <c r="Q7" s="628"/>
      <c r="R7" s="174" t="s">
        <v>3726</v>
      </c>
      <c r="S7" s="627" t="str">
        <f>CONCATENATE("VARIAZIONE ",  O8, " / ", R8)</f>
        <v>VARIAZIONE 2027 / 2028</v>
      </c>
      <c r="T7" s="628"/>
      <c r="U7" s="62" t="str">
        <f>CONCATENATE("VARIAZIONE ",  I8, " / ", R8)</f>
        <v>VARIAZIONE 2025 / 2028</v>
      </c>
      <c r="V7" s="63"/>
    </row>
    <row r="8" spans="1:23" ht="18">
      <c r="B8" s="601" t="s">
        <v>4564</v>
      </c>
      <c r="C8" s="602"/>
      <c r="D8" s="602"/>
      <c r="E8" s="602"/>
      <c r="F8" s="602"/>
      <c r="G8" s="603"/>
      <c r="H8" s="67">
        <f>'pdc2019'!N3</f>
        <v>2024</v>
      </c>
      <c r="I8" s="67">
        <f>'pdc2019'!P3</f>
        <v>2025</v>
      </c>
      <c r="J8" s="68" t="s">
        <v>2808</v>
      </c>
      <c r="K8" s="69" t="s">
        <v>3130</v>
      </c>
      <c r="L8" s="67">
        <f>'pdc2019'!Q3</f>
        <v>2026</v>
      </c>
      <c r="M8" s="68" t="s">
        <v>2808</v>
      </c>
      <c r="N8" s="69" t="s">
        <v>3130</v>
      </c>
      <c r="O8" s="67">
        <f>'pdc2019'!R3</f>
        <v>2027</v>
      </c>
      <c r="P8" s="68" t="s">
        <v>2808</v>
      </c>
      <c r="Q8" s="69" t="s">
        <v>3130</v>
      </c>
      <c r="R8" s="67">
        <f>'pdc2019'!S3</f>
        <v>2028</v>
      </c>
      <c r="S8" s="68" t="s">
        <v>2808</v>
      </c>
      <c r="T8" s="69" t="s">
        <v>3130</v>
      </c>
      <c r="U8" s="68" t="s">
        <v>2808</v>
      </c>
      <c r="V8" s="69" t="s">
        <v>3130</v>
      </c>
    </row>
    <row r="9" spans="1:23" s="70" customFormat="1">
      <c r="A9" s="101"/>
      <c r="B9" s="102" t="s">
        <v>3137</v>
      </c>
      <c r="C9" s="586" t="s">
        <v>1427</v>
      </c>
      <c r="D9" s="586"/>
      <c r="E9" s="586"/>
      <c r="F9" s="586"/>
      <c r="G9" s="587"/>
      <c r="H9" s="103"/>
      <c r="I9" s="103"/>
      <c r="J9" s="104"/>
      <c r="K9" s="195"/>
      <c r="L9" s="103"/>
      <c r="M9" s="104"/>
      <c r="N9" s="195"/>
      <c r="O9" s="103"/>
      <c r="P9" s="104"/>
      <c r="Q9" s="195"/>
      <c r="R9" s="103"/>
      <c r="S9" s="104"/>
      <c r="T9" s="195"/>
      <c r="U9" s="104"/>
      <c r="V9" s="195"/>
      <c r="W9" s="106"/>
    </row>
    <row r="10" spans="1:23" s="70" customFormat="1">
      <c r="A10" s="101"/>
      <c r="B10" s="107"/>
      <c r="C10" s="385" t="s">
        <v>2809</v>
      </c>
      <c r="D10" s="626" t="s">
        <v>2810</v>
      </c>
      <c r="E10" s="626"/>
      <c r="F10" s="626"/>
      <c r="G10" s="580"/>
      <c r="H10" s="109">
        <f>H11+H12+H19+H24</f>
        <v>1642807038.2900002</v>
      </c>
      <c r="I10" s="109">
        <f>I11+I12+I19+I24</f>
        <v>1751397201.8000002</v>
      </c>
      <c r="J10" s="110">
        <f>I10-H10</f>
        <v>108590163.50999999</v>
      </c>
      <c r="K10" s="196">
        <f>IF(I10=0,"-    ",J10/I10)</f>
        <v>6.2002019529548376E-2</v>
      </c>
      <c r="L10" s="109">
        <f t="shared" ref="L10:R10" si="0">L11+L12+L19+L24</f>
        <v>1835757267.3499999</v>
      </c>
      <c r="M10" s="110">
        <f>L10-I10</f>
        <v>84360065.549999714</v>
      </c>
      <c r="N10" s="196">
        <f>IF(L10=0,"-    ",M10/L10)</f>
        <v>4.5953823553032888E-2</v>
      </c>
      <c r="O10" s="109">
        <f t="shared" si="0"/>
        <v>1868144084.1900001</v>
      </c>
      <c r="P10" s="110">
        <f>O10-L10</f>
        <v>32386816.840000153</v>
      </c>
      <c r="Q10" s="196">
        <f>IF(O10=0,"-    ",P10/O10)</f>
        <v>1.7336359178121211E-2</v>
      </c>
      <c r="R10" s="109">
        <f t="shared" si="0"/>
        <v>1864209257.79</v>
      </c>
      <c r="S10" s="110">
        <f>R10-O10</f>
        <v>-3934826.4000000954</v>
      </c>
      <c r="T10" s="196">
        <f>IF(R10=0,"-    ",S10/R10)</f>
        <v>-2.1107214136812033E-3</v>
      </c>
      <c r="U10" s="110">
        <f>R10-I10</f>
        <v>112812055.98999977</v>
      </c>
      <c r="V10" s="196">
        <f>IF(I10=0,"-    ",U10/I10)</f>
        <v>6.441260490427704E-2</v>
      </c>
      <c r="W10" s="106"/>
    </row>
    <row r="11" spans="1:23" s="46" customFormat="1" ht="30" customHeight="1" outlineLevel="1">
      <c r="A11" s="101" t="s">
        <v>443</v>
      </c>
      <c r="B11" s="113"/>
      <c r="C11" s="384"/>
      <c r="D11" s="386"/>
      <c r="E11" s="384" t="s">
        <v>2811</v>
      </c>
      <c r="F11" s="625" t="s">
        <v>2812</v>
      </c>
      <c r="G11" s="585"/>
      <c r="H11" s="117">
        <f>SUMIF('pdc2019'!$J$8:$J$1172,'CE-Vergleich'!$A11,'pdc2019'!$N$8:$N$1180)</f>
        <v>1582202892.5300002</v>
      </c>
      <c r="I11" s="117">
        <f>SUMIF('pdc2019'!$J$8:$J$1172,'CE-Vergleich'!$A11,'pdc2019'!P$8:P$1180)</f>
        <v>1685958920.1066668</v>
      </c>
      <c r="J11" s="118">
        <f t="shared" ref="J11:J74" si="1">I11-H11</f>
        <v>103756027.57666659</v>
      </c>
      <c r="K11" s="197">
        <f t="shared" ref="K11:K74" si="2">IF(I11=0,"-    ",J11/I11)</f>
        <v>6.1541254854597632E-2</v>
      </c>
      <c r="L11" s="117">
        <f>SUMIF('pdc2019'!$J$8:$J$1172,'CE-Vergleich'!$A11,'pdc2019'!Q$8:Q$1180)</f>
        <v>1122848288.22</v>
      </c>
      <c r="M11" s="118">
        <f t="shared" ref="M11:M74" si="3">L11-I11</f>
        <v>-563110631.88666677</v>
      </c>
      <c r="N11" s="197">
        <f t="shared" ref="N11:N74" si="4">IF(L11=0,"-    ",M11/L11)</f>
        <v>-0.50150197296853016</v>
      </c>
      <c r="O11" s="117">
        <f>SUMIF('pdc2019'!$J$8:$J$1172,'CE-Vergleich'!$A11,'pdc2019'!R$8:R$1180)</f>
        <v>1122848288.22</v>
      </c>
      <c r="P11" s="118">
        <f t="shared" ref="P11:P74" si="5">O11-L11</f>
        <v>0</v>
      </c>
      <c r="Q11" s="197">
        <f t="shared" ref="Q11:Q74" si="6">IF(O11=0,"-    ",P11/O11)</f>
        <v>0</v>
      </c>
      <c r="R11" s="117">
        <f>SUMIF('pdc2019'!$J$8:$J$1172,'CE-Vergleich'!$A11,'pdc2019'!S$8:S$1180)</f>
        <v>1122848288.22</v>
      </c>
      <c r="S11" s="118">
        <f t="shared" ref="S11:S74" si="7">R11-O11</f>
        <v>0</v>
      </c>
      <c r="T11" s="197">
        <f t="shared" ref="T11:T74" si="8">IF(R11=0,"-    ",S11/R11)</f>
        <v>0</v>
      </c>
      <c r="U11" s="118">
        <f t="shared" ref="U11:U74" si="9">R11-I11</f>
        <v>-563110631.88666677</v>
      </c>
      <c r="V11" s="197">
        <f t="shared" ref="V11:V74" si="10">IF(I11=0,"-    ",U11/I11)</f>
        <v>-0.33400020912196371</v>
      </c>
      <c r="W11" s="101"/>
    </row>
    <row r="12" spans="1:23" s="46" customFormat="1" outlineLevel="1">
      <c r="A12" s="101"/>
      <c r="B12" s="113"/>
      <c r="C12" s="384"/>
      <c r="D12" s="386"/>
      <c r="E12" s="384" t="s">
        <v>2813</v>
      </c>
      <c r="F12" s="625" t="s">
        <v>2814</v>
      </c>
      <c r="G12" s="585"/>
      <c r="H12" s="117">
        <f>SUM(H13:H18)</f>
        <v>60446880.340000004</v>
      </c>
      <c r="I12" s="117">
        <f>SUM(I13:I18)</f>
        <v>64995345.946666665</v>
      </c>
      <c r="J12" s="118">
        <f t="shared" si="1"/>
        <v>4548465.6066666618</v>
      </c>
      <c r="K12" s="197">
        <f t="shared" si="2"/>
        <v>6.9981404674713227E-2</v>
      </c>
      <c r="L12" s="117">
        <f t="shared" ref="L12:R12" si="11">SUM(L13:L18)</f>
        <v>712248979.13</v>
      </c>
      <c r="M12" s="118">
        <f t="shared" si="3"/>
        <v>647253633.18333328</v>
      </c>
      <c r="N12" s="197">
        <f t="shared" si="4"/>
        <v>0.9087463122431465</v>
      </c>
      <c r="O12" s="117">
        <f t="shared" si="11"/>
        <v>744695795.97000003</v>
      </c>
      <c r="P12" s="118">
        <f t="shared" si="5"/>
        <v>32446816.840000033</v>
      </c>
      <c r="Q12" s="197">
        <f t="shared" si="6"/>
        <v>4.3570565344385463E-2</v>
      </c>
      <c r="R12" s="117">
        <f t="shared" si="11"/>
        <v>740760969.57000005</v>
      </c>
      <c r="S12" s="118">
        <f t="shared" si="7"/>
        <v>-3934826.3999999762</v>
      </c>
      <c r="T12" s="197">
        <f t="shared" si="8"/>
        <v>-5.3118705785539433E-3</v>
      </c>
      <c r="U12" s="118">
        <f t="shared" si="9"/>
        <v>675765623.62333333</v>
      </c>
      <c r="V12" s="197">
        <f t="shared" si="10"/>
        <v>10.397138653248302</v>
      </c>
      <c r="W12" s="101"/>
    </row>
    <row r="13" spans="1:23" s="71" customFormat="1" outlineLevel="1">
      <c r="A13" s="101" t="s">
        <v>2815</v>
      </c>
      <c r="B13" s="395"/>
      <c r="C13" s="393"/>
      <c r="D13" s="394"/>
      <c r="E13" s="393"/>
      <c r="F13" s="392" t="s">
        <v>2809</v>
      </c>
      <c r="G13" s="390" t="s">
        <v>2816</v>
      </c>
      <c r="H13" s="389">
        <f>SUMIF('pdc2019'!$J$8:$J$1172,'CE-Vergleich'!$A13,'pdc2019'!$N$8:$N$1180)</f>
        <v>0</v>
      </c>
      <c r="I13" s="389">
        <f>SUMIF('pdc2019'!$J$8:$J$1172,'CE-Vergleich'!$A13,'pdc2019'!P$8:P$1180)</f>
        <v>0</v>
      </c>
      <c r="J13" s="389">
        <f t="shared" si="1"/>
        <v>0</v>
      </c>
      <c r="K13" s="197" t="str">
        <f t="shared" si="2"/>
        <v xml:space="preserve">-    </v>
      </c>
      <c r="L13" s="389">
        <f>SUMIF('pdc2019'!$J$8:$J$1172,'CE-Vergleich'!$A13,'pdc2019'!Q$8:Q$1180)</f>
        <v>320000</v>
      </c>
      <c r="M13" s="389">
        <f t="shared" si="3"/>
        <v>320000</v>
      </c>
      <c r="N13" s="197">
        <f t="shared" si="4"/>
        <v>1</v>
      </c>
      <c r="O13" s="389">
        <f>SUMIF('pdc2019'!$J$8:$J$1172,'CE-Vergleich'!$A13,'pdc2019'!R$8:R$1180)</f>
        <v>320000</v>
      </c>
      <c r="P13" s="389">
        <f t="shared" si="5"/>
        <v>0</v>
      </c>
      <c r="Q13" s="197">
        <f t="shared" si="6"/>
        <v>0</v>
      </c>
      <c r="R13" s="389">
        <f>SUMIF('pdc2019'!$J$8:$J$1172,'CE-Vergleich'!$A13,'pdc2019'!S$8:S$1180)</f>
        <v>320000</v>
      </c>
      <c r="S13" s="389">
        <f t="shared" si="7"/>
        <v>0</v>
      </c>
      <c r="T13" s="197">
        <f t="shared" si="8"/>
        <v>0</v>
      </c>
      <c r="U13" s="389">
        <f t="shared" si="9"/>
        <v>320000</v>
      </c>
      <c r="V13" s="197" t="str">
        <f t="shared" si="10"/>
        <v xml:space="preserve">-    </v>
      </c>
      <c r="W13" s="126"/>
    </row>
    <row r="14" spans="1:23" s="71" customFormat="1" ht="30" customHeight="1" outlineLevel="1">
      <c r="A14" s="126" t="s">
        <v>2817</v>
      </c>
      <c r="B14" s="395"/>
      <c r="C14" s="393"/>
      <c r="D14" s="394"/>
      <c r="E14" s="393"/>
      <c r="F14" s="392" t="s">
        <v>2818</v>
      </c>
      <c r="G14" s="390" t="s">
        <v>2819</v>
      </c>
      <c r="H14" s="389">
        <f>SUMIF('pdc2019'!$J$8:$J$1172,'CE-Vergleich'!$A14,'pdc2019'!$N$8:$N$1180)</f>
        <v>0</v>
      </c>
      <c r="I14" s="389">
        <f>SUMIF('pdc2019'!$J$8:$J$1172,'CE-Vergleich'!$A14,'pdc2019'!P$8:P$1180)</f>
        <v>0</v>
      </c>
      <c r="J14" s="389">
        <f t="shared" si="1"/>
        <v>0</v>
      </c>
      <c r="K14" s="197" t="str">
        <f t="shared" si="2"/>
        <v xml:space="preserve">-    </v>
      </c>
      <c r="L14" s="389">
        <f>SUMIF('pdc2019'!$J$8:$J$1172,'CE-Vergleich'!$A14,'pdc2019'!Q$8:Q$1180)</f>
        <v>665692919.87</v>
      </c>
      <c r="M14" s="389">
        <f t="shared" si="3"/>
        <v>665692919.87</v>
      </c>
      <c r="N14" s="197">
        <f t="shared" si="4"/>
        <v>1</v>
      </c>
      <c r="O14" s="389">
        <f>SUMIF('pdc2019'!$J$8:$J$1172,'CE-Vergleich'!$A14,'pdc2019'!R$8:R$1180)</f>
        <v>698139736.71000004</v>
      </c>
      <c r="P14" s="389">
        <f t="shared" si="5"/>
        <v>32446816.840000033</v>
      </c>
      <c r="Q14" s="197">
        <f t="shared" si="6"/>
        <v>4.6476106621442893E-2</v>
      </c>
      <c r="R14" s="389">
        <f>SUMIF('pdc2019'!$J$8:$J$1172,'CE-Vergleich'!$A14,'pdc2019'!S$8:S$1180)</f>
        <v>694204910.31000006</v>
      </c>
      <c r="S14" s="389">
        <f t="shared" si="7"/>
        <v>-3934826.3999999762</v>
      </c>
      <c r="T14" s="197">
        <f t="shared" si="8"/>
        <v>-5.6681051106983139E-3</v>
      </c>
      <c r="U14" s="389">
        <f t="shared" si="9"/>
        <v>694204910.31000006</v>
      </c>
      <c r="V14" s="197" t="str">
        <f t="shared" si="10"/>
        <v xml:space="preserve">-    </v>
      </c>
      <c r="W14" s="126"/>
    </row>
    <row r="15" spans="1:23" s="71" customFormat="1" ht="30" customHeight="1" outlineLevel="1">
      <c r="A15" s="101" t="s">
        <v>2820</v>
      </c>
      <c r="B15" s="395"/>
      <c r="C15" s="393"/>
      <c r="D15" s="394"/>
      <c r="E15" s="393"/>
      <c r="F15" s="392" t="s">
        <v>2821</v>
      </c>
      <c r="G15" s="390" t="s">
        <v>2822</v>
      </c>
      <c r="H15" s="389">
        <f>SUMIF('pdc2019'!$J$8:$J$1172,'CE-Vergleich'!$A15,'pdc2019'!$N$8:$N$1180)</f>
        <v>45802021.670000002</v>
      </c>
      <c r="I15" s="389">
        <f>SUMIF('pdc2019'!$J$8:$J$1172,'CE-Vergleich'!$A15,'pdc2019'!P$8:P$1180)</f>
        <v>48894000</v>
      </c>
      <c r="J15" s="389">
        <f t="shared" si="1"/>
        <v>3091978.3299999982</v>
      </c>
      <c r="K15" s="197">
        <f t="shared" si="2"/>
        <v>6.3238400008180928E-2</v>
      </c>
      <c r="L15" s="389">
        <f>SUMIF('pdc2019'!$J$8:$J$1172,'CE-Vergleich'!$A15,'pdc2019'!Q$8:Q$1180)</f>
        <v>45400000</v>
      </c>
      <c r="M15" s="389">
        <f t="shared" si="3"/>
        <v>-3494000</v>
      </c>
      <c r="N15" s="197">
        <f t="shared" si="4"/>
        <v>-7.6960352422907483E-2</v>
      </c>
      <c r="O15" s="389">
        <f>SUMIF('pdc2019'!$J$8:$J$1172,'CE-Vergleich'!$A15,'pdc2019'!R$8:R$1180)</f>
        <v>45400000</v>
      </c>
      <c r="P15" s="389">
        <f t="shared" si="5"/>
        <v>0</v>
      </c>
      <c r="Q15" s="197">
        <f t="shared" si="6"/>
        <v>0</v>
      </c>
      <c r="R15" s="389">
        <f>SUMIF('pdc2019'!$J$8:$J$1172,'CE-Vergleich'!$A15,'pdc2019'!S$8:S$1180)</f>
        <v>45400000</v>
      </c>
      <c r="S15" s="389">
        <f t="shared" si="7"/>
        <v>0</v>
      </c>
      <c r="T15" s="197">
        <f t="shared" si="8"/>
        <v>0</v>
      </c>
      <c r="U15" s="389">
        <f t="shared" si="9"/>
        <v>-3494000</v>
      </c>
      <c r="V15" s="197">
        <f t="shared" si="10"/>
        <v>-7.1460710925675949E-2</v>
      </c>
      <c r="W15" s="126"/>
    </row>
    <row r="16" spans="1:23" s="71" customFormat="1" outlineLevel="1">
      <c r="A16" s="126" t="s">
        <v>2823</v>
      </c>
      <c r="B16" s="395"/>
      <c r="C16" s="393"/>
      <c r="D16" s="394"/>
      <c r="E16" s="393"/>
      <c r="F16" s="392" t="s">
        <v>2824</v>
      </c>
      <c r="G16" s="390" t="s">
        <v>2825</v>
      </c>
      <c r="H16" s="389">
        <f>SUMIF('pdc2019'!$J$8:$J$1172,'CE-Vergleich'!$A16,'pdc2019'!$N$8:$N$1180)</f>
        <v>0</v>
      </c>
      <c r="I16" s="389">
        <f>SUMIF('pdc2019'!$J$8:$J$1172,'CE-Vergleich'!$A16,'pdc2019'!P$8:P$1180)</f>
        <v>0</v>
      </c>
      <c r="J16" s="389">
        <f t="shared" si="1"/>
        <v>0</v>
      </c>
      <c r="K16" s="197" t="str">
        <f t="shared" si="2"/>
        <v xml:space="preserve">-    </v>
      </c>
      <c r="L16" s="389">
        <f>SUMIF('pdc2019'!$J$8:$J$1172,'CE-Vergleich'!$A16,'pdc2019'!Q$8:Q$1180)</f>
        <v>0</v>
      </c>
      <c r="M16" s="389">
        <f t="shared" si="3"/>
        <v>0</v>
      </c>
      <c r="N16" s="197" t="str">
        <f t="shared" si="4"/>
        <v xml:space="preserve">-    </v>
      </c>
      <c r="O16" s="389">
        <f>SUMIF('pdc2019'!$J$8:$J$1172,'CE-Vergleich'!$A16,'pdc2019'!R$8:R$1180)</f>
        <v>0</v>
      </c>
      <c r="P16" s="389">
        <f t="shared" si="5"/>
        <v>0</v>
      </c>
      <c r="Q16" s="197" t="str">
        <f t="shared" si="6"/>
        <v xml:space="preserve">-    </v>
      </c>
      <c r="R16" s="389">
        <f>SUMIF('pdc2019'!$J$8:$J$1172,'CE-Vergleich'!$A16,'pdc2019'!S$8:S$1180)</f>
        <v>0</v>
      </c>
      <c r="S16" s="389">
        <f t="shared" si="7"/>
        <v>0</v>
      </c>
      <c r="T16" s="197" t="str">
        <f t="shared" si="8"/>
        <v xml:space="preserve">-    </v>
      </c>
      <c r="U16" s="389">
        <f t="shared" si="9"/>
        <v>0</v>
      </c>
      <c r="V16" s="197" t="str">
        <f t="shared" si="10"/>
        <v xml:space="preserve">-    </v>
      </c>
      <c r="W16" s="126"/>
    </row>
    <row r="17" spans="1:23" s="71" customFormat="1" outlineLevel="1">
      <c r="A17" s="101" t="s">
        <v>3487</v>
      </c>
      <c r="B17" s="395"/>
      <c r="C17" s="393"/>
      <c r="D17" s="394"/>
      <c r="E17" s="393"/>
      <c r="F17" s="392" t="s">
        <v>3488</v>
      </c>
      <c r="G17" s="390" t="s">
        <v>3489</v>
      </c>
      <c r="H17" s="389">
        <f>SUMIF('pdc2019'!$J$8:$J$1172,'CE-Vergleich'!$A17,'pdc2019'!$N$8:$N$1180)</f>
        <v>0</v>
      </c>
      <c r="I17" s="389">
        <f>SUMIF('pdc2019'!$J$8:$J$1172,'CE-Vergleich'!$A17,'pdc2019'!P$8:P$1180)</f>
        <v>0</v>
      </c>
      <c r="J17" s="389">
        <f t="shared" si="1"/>
        <v>0</v>
      </c>
      <c r="K17" s="396" t="str">
        <f t="shared" si="2"/>
        <v xml:space="preserve">-    </v>
      </c>
      <c r="L17" s="389">
        <f>SUMIF('pdc2019'!$J$8:$J$1172,'CE-Vergleich'!$A17,'pdc2019'!Q$8:Q$1180)</f>
        <v>0</v>
      </c>
      <c r="M17" s="389">
        <f t="shared" si="3"/>
        <v>0</v>
      </c>
      <c r="N17" s="396" t="str">
        <f t="shared" si="4"/>
        <v xml:space="preserve">-    </v>
      </c>
      <c r="O17" s="389">
        <f>SUMIF('pdc2019'!$J$8:$J$1172,'CE-Vergleich'!$A17,'pdc2019'!R$8:R$1180)</f>
        <v>0</v>
      </c>
      <c r="P17" s="389">
        <f t="shared" si="5"/>
        <v>0</v>
      </c>
      <c r="Q17" s="396" t="str">
        <f t="shared" si="6"/>
        <v xml:space="preserve">-    </v>
      </c>
      <c r="R17" s="389">
        <f>SUMIF('pdc2019'!$J$8:$J$1172,'CE-Vergleich'!$A17,'pdc2019'!S$8:S$1180)</f>
        <v>0</v>
      </c>
      <c r="S17" s="389">
        <f t="shared" si="7"/>
        <v>0</v>
      </c>
      <c r="T17" s="396" t="str">
        <f t="shared" si="8"/>
        <v xml:space="preserve">-    </v>
      </c>
      <c r="U17" s="389">
        <f t="shared" si="9"/>
        <v>0</v>
      </c>
      <c r="V17" s="396" t="str">
        <f t="shared" si="10"/>
        <v xml:space="preserve">-    </v>
      </c>
      <c r="W17" s="126"/>
    </row>
    <row r="18" spans="1:23" s="71" customFormat="1" outlineLevel="1">
      <c r="A18" s="126" t="s">
        <v>3490</v>
      </c>
      <c r="B18" s="395"/>
      <c r="C18" s="393"/>
      <c r="D18" s="394"/>
      <c r="E18" s="393"/>
      <c r="F18" s="392" t="s">
        <v>3491</v>
      </c>
      <c r="G18" s="390" t="s">
        <v>3492</v>
      </c>
      <c r="H18" s="389">
        <f>SUMIF('pdc2019'!$J$8:$J$1172,'CE-Vergleich'!$A18,'pdc2019'!$N$8:$N$1180)</f>
        <v>14644858.67</v>
      </c>
      <c r="I18" s="389">
        <f>SUMIF('pdc2019'!$J$8:$J$1172,'CE-Vergleich'!$A18,'pdc2019'!P$8:P$1180)</f>
        <v>16101345.946666667</v>
      </c>
      <c r="J18" s="389">
        <f t="shared" si="1"/>
        <v>1456487.2766666673</v>
      </c>
      <c r="K18" s="197">
        <f t="shared" si="2"/>
        <v>9.0457486069243309E-2</v>
      </c>
      <c r="L18" s="389">
        <f>SUMIF('pdc2019'!$J$8:$J$1172,'CE-Vergleich'!$A18,'pdc2019'!Q$8:Q$1180)</f>
        <v>836059.26</v>
      </c>
      <c r="M18" s="389">
        <f t="shared" si="3"/>
        <v>-15265286.686666667</v>
      </c>
      <c r="N18" s="197">
        <f t="shared" si="4"/>
        <v>-18.258618039427812</v>
      </c>
      <c r="O18" s="389">
        <f>SUMIF('pdc2019'!$J$8:$J$1172,'CE-Vergleich'!$A18,'pdc2019'!R$8:R$1180)</f>
        <v>836059.26</v>
      </c>
      <c r="P18" s="389">
        <f t="shared" si="5"/>
        <v>0</v>
      </c>
      <c r="Q18" s="197">
        <f t="shared" si="6"/>
        <v>0</v>
      </c>
      <c r="R18" s="389">
        <f>SUMIF('pdc2019'!$J$8:$J$1172,'CE-Vergleich'!$A18,'pdc2019'!S$8:S$1180)</f>
        <v>836059.26</v>
      </c>
      <c r="S18" s="389">
        <f t="shared" si="7"/>
        <v>0</v>
      </c>
      <c r="T18" s="197">
        <f t="shared" si="8"/>
        <v>0</v>
      </c>
      <c r="U18" s="389">
        <f t="shared" si="9"/>
        <v>-15265286.686666667</v>
      </c>
      <c r="V18" s="197">
        <f t="shared" si="10"/>
        <v>-0.94807519428690479</v>
      </c>
      <c r="W18" s="126"/>
    </row>
    <row r="19" spans="1:23" s="46" customFormat="1" outlineLevel="1">
      <c r="A19" s="101"/>
      <c r="B19" s="113"/>
      <c r="C19" s="384"/>
      <c r="D19" s="386"/>
      <c r="E19" s="384" t="s">
        <v>3493</v>
      </c>
      <c r="F19" s="625" t="s">
        <v>3494</v>
      </c>
      <c r="G19" s="585"/>
      <c r="H19" s="117">
        <f>SUM(H20:H23)</f>
        <v>157265.41999999998</v>
      </c>
      <c r="I19" s="117">
        <f>SUM(I20:I23)</f>
        <v>442935.74666666664</v>
      </c>
      <c r="J19" s="118">
        <f t="shared" si="1"/>
        <v>285670.32666666666</v>
      </c>
      <c r="K19" s="197">
        <f t="shared" si="2"/>
        <v>0.64494755462048814</v>
      </c>
      <c r="L19" s="117">
        <f t="shared" ref="L19:R19" si="12">SUM(L20:L23)</f>
        <v>660000</v>
      </c>
      <c r="M19" s="118">
        <f t="shared" si="3"/>
        <v>217064.25333333336</v>
      </c>
      <c r="N19" s="197">
        <f t="shared" si="4"/>
        <v>0.32888523232323236</v>
      </c>
      <c r="O19" s="117">
        <f t="shared" si="12"/>
        <v>600000</v>
      </c>
      <c r="P19" s="118">
        <f t="shared" si="5"/>
        <v>-60000</v>
      </c>
      <c r="Q19" s="197">
        <f t="shared" si="6"/>
        <v>-0.1</v>
      </c>
      <c r="R19" s="117">
        <f t="shared" si="12"/>
        <v>600000</v>
      </c>
      <c r="S19" s="118">
        <f t="shared" si="7"/>
        <v>0</v>
      </c>
      <c r="T19" s="197">
        <f t="shared" si="8"/>
        <v>0</v>
      </c>
      <c r="U19" s="118">
        <f t="shared" si="9"/>
        <v>157064.25333333336</v>
      </c>
      <c r="V19" s="197">
        <f t="shared" si="10"/>
        <v>0.35459827867885496</v>
      </c>
      <c r="W19" s="101"/>
    </row>
    <row r="20" spans="1:23" s="46" customFormat="1" outlineLevel="1">
      <c r="A20" s="101" t="s">
        <v>3495</v>
      </c>
      <c r="B20" s="113"/>
      <c r="C20" s="384"/>
      <c r="D20" s="386"/>
      <c r="E20" s="386"/>
      <c r="F20" s="391" t="s">
        <v>2809</v>
      </c>
      <c r="G20" s="390" t="s">
        <v>3496</v>
      </c>
      <c r="H20" s="389">
        <f>SUMIF('pdc2019'!$J$8:$J$1172,'CE-Vergleich'!$A20,'pdc2019'!$N$8:$N$1180)</f>
        <v>0</v>
      </c>
      <c r="I20" s="389">
        <f>SUMIF('pdc2019'!$J$8:$J$1172,'CE-Vergleich'!$A20,'pdc2019'!P$8:P$1180)</f>
        <v>0</v>
      </c>
      <c r="J20" s="389">
        <f t="shared" si="1"/>
        <v>0</v>
      </c>
      <c r="K20" s="200" t="str">
        <f t="shared" si="2"/>
        <v xml:space="preserve">-    </v>
      </c>
      <c r="L20" s="389">
        <f>SUMIF('pdc2019'!$J$8:$J$1172,'CE-Vergleich'!$A20,'pdc2019'!Q$8:Q$1180)</f>
        <v>0</v>
      </c>
      <c r="M20" s="389">
        <f t="shared" si="3"/>
        <v>0</v>
      </c>
      <c r="N20" s="200" t="str">
        <f t="shared" si="4"/>
        <v xml:space="preserve">-    </v>
      </c>
      <c r="O20" s="389">
        <f>SUMIF('pdc2019'!$J$8:$J$1172,'CE-Vergleich'!$A20,'pdc2019'!R$8:R$1180)</f>
        <v>0</v>
      </c>
      <c r="P20" s="389">
        <f t="shared" si="5"/>
        <v>0</v>
      </c>
      <c r="Q20" s="200" t="str">
        <f t="shared" si="6"/>
        <v xml:space="preserve">-    </v>
      </c>
      <c r="R20" s="389">
        <f>SUMIF('pdc2019'!$J$8:$J$1172,'CE-Vergleich'!$A20,'pdc2019'!S$8:S$1180)</f>
        <v>0</v>
      </c>
      <c r="S20" s="389">
        <f t="shared" si="7"/>
        <v>0</v>
      </c>
      <c r="T20" s="200" t="str">
        <f t="shared" si="8"/>
        <v xml:space="preserve">-    </v>
      </c>
      <c r="U20" s="389">
        <f t="shared" si="9"/>
        <v>0</v>
      </c>
      <c r="V20" s="200" t="str">
        <f t="shared" si="10"/>
        <v xml:space="preserve">-    </v>
      </c>
      <c r="W20" s="101"/>
    </row>
    <row r="21" spans="1:23" s="46" customFormat="1" outlineLevel="1">
      <c r="A21" s="101" t="s">
        <v>3442</v>
      </c>
      <c r="B21" s="113"/>
      <c r="C21" s="384"/>
      <c r="D21" s="386"/>
      <c r="E21" s="386"/>
      <c r="F21" s="391" t="s">
        <v>2818</v>
      </c>
      <c r="G21" s="390" t="s">
        <v>3497</v>
      </c>
      <c r="H21" s="389">
        <f>SUMIF('pdc2019'!$J$8:$J$1172,'CE-Vergleich'!$A21,'pdc2019'!$N$8:$N$1180)</f>
        <v>0</v>
      </c>
      <c r="I21" s="389">
        <f>SUMIF('pdc2019'!$J$8:$J$1172,'CE-Vergleich'!$A21,'pdc2019'!P$8:P$1180)</f>
        <v>0</v>
      </c>
      <c r="J21" s="389">
        <f t="shared" si="1"/>
        <v>0</v>
      </c>
      <c r="K21" s="200" t="str">
        <f t="shared" si="2"/>
        <v xml:space="preserve">-    </v>
      </c>
      <c r="L21" s="389">
        <f>SUMIF('pdc2019'!$J$8:$J$1172,'CE-Vergleich'!$A21,'pdc2019'!Q$8:Q$1180)</f>
        <v>0</v>
      </c>
      <c r="M21" s="389">
        <f t="shared" si="3"/>
        <v>0</v>
      </c>
      <c r="N21" s="200" t="str">
        <f t="shared" si="4"/>
        <v xml:space="preserve">-    </v>
      </c>
      <c r="O21" s="389">
        <f>SUMIF('pdc2019'!$J$8:$J$1172,'CE-Vergleich'!$A21,'pdc2019'!R$8:R$1180)</f>
        <v>0</v>
      </c>
      <c r="P21" s="389">
        <f t="shared" si="5"/>
        <v>0</v>
      </c>
      <c r="Q21" s="200" t="str">
        <f t="shared" si="6"/>
        <v xml:space="preserve">-    </v>
      </c>
      <c r="R21" s="389">
        <f>SUMIF('pdc2019'!$J$8:$J$1172,'CE-Vergleich'!$A21,'pdc2019'!S$8:S$1180)</f>
        <v>0</v>
      </c>
      <c r="S21" s="389">
        <f t="shared" si="7"/>
        <v>0</v>
      </c>
      <c r="T21" s="200" t="str">
        <f t="shared" si="8"/>
        <v xml:space="preserve">-    </v>
      </c>
      <c r="U21" s="389">
        <f t="shared" si="9"/>
        <v>0</v>
      </c>
      <c r="V21" s="200" t="str">
        <f t="shared" si="10"/>
        <v xml:space="preserve">-    </v>
      </c>
      <c r="W21" s="101"/>
    </row>
    <row r="22" spans="1:23" s="46" customFormat="1" outlineLevel="1">
      <c r="A22" s="101" t="s">
        <v>3003</v>
      </c>
      <c r="B22" s="113"/>
      <c r="C22" s="384"/>
      <c r="D22" s="386"/>
      <c r="E22" s="386"/>
      <c r="F22" s="391" t="s">
        <v>2821</v>
      </c>
      <c r="G22" s="390" t="s">
        <v>3498</v>
      </c>
      <c r="H22" s="389">
        <f>SUMIF('pdc2019'!$J$8:$J$1172,'CE-Vergleich'!$A22,'pdc2019'!$N$8:$N$1180)</f>
        <v>29468</v>
      </c>
      <c r="I22" s="389">
        <f>SUMIF('pdc2019'!$J$8:$J$1172,'CE-Vergleich'!$A22,'pdc2019'!P$8:P$1180)</f>
        <v>350000</v>
      </c>
      <c r="J22" s="389">
        <f t="shared" si="1"/>
        <v>320532</v>
      </c>
      <c r="K22" s="200">
        <f t="shared" si="2"/>
        <v>0.91580571428571433</v>
      </c>
      <c r="L22" s="389">
        <f>SUMIF('pdc2019'!$J$8:$J$1172,'CE-Vergleich'!$A22,'pdc2019'!Q$8:Q$1180)</f>
        <v>660000</v>
      </c>
      <c r="M22" s="389">
        <f t="shared" si="3"/>
        <v>310000</v>
      </c>
      <c r="N22" s="200">
        <f t="shared" si="4"/>
        <v>0.46969696969696972</v>
      </c>
      <c r="O22" s="389">
        <f>SUMIF('pdc2019'!$J$8:$J$1172,'CE-Vergleich'!$A22,'pdc2019'!R$8:R$1180)</f>
        <v>600000</v>
      </c>
      <c r="P22" s="389">
        <f t="shared" si="5"/>
        <v>-60000</v>
      </c>
      <c r="Q22" s="200">
        <f t="shared" si="6"/>
        <v>-0.1</v>
      </c>
      <c r="R22" s="389">
        <f>SUMIF('pdc2019'!$J$8:$J$1172,'CE-Vergleich'!$A22,'pdc2019'!S$8:S$1180)</f>
        <v>600000</v>
      </c>
      <c r="S22" s="389">
        <f t="shared" si="7"/>
        <v>0</v>
      </c>
      <c r="T22" s="200">
        <f t="shared" si="8"/>
        <v>0</v>
      </c>
      <c r="U22" s="389">
        <f t="shared" si="9"/>
        <v>250000</v>
      </c>
      <c r="V22" s="200">
        <f t="shared" si="10"/>
        <v>0.7142857142857143</v>
      </c>
      <c r="W22" s="101"/>
    </row>
    <row r="23" spans="1:23" s="46" customFormat="1" outlineLevel="1">
      <c r="A23" s="101" t="s">
        <v>3451</v>
      </c>
      <c r="B23" s="113"/>
      <c r="C23" s="384"/>
      <c r="D23" s="386"/>
      <c r="E23" s="386"/>
      <c r="F23" s="391" t="s">
        <v>2824</v>
      </c>
      <c r="G23" s="390" t="s">
        <v>3499</v>
      </c>
      <c r="H23" s="389">
        <f>SUMIF('pdc2019'!$J$8:$J$1172,'CE-Vergleich'!$A23,'pdc2019'!$N$8:$N$1180)</f>
        <v>127797.42</v>
      </c>
      <c r="I23" s="389">
        <f>SUMIF('pdc2019'!$J$8:$J$1172,'CE-Vergleich'!$A23,'pdc2019'!P$8:P$1180)</f>
        <v>92935.746666666659</v>
      </c>
      <c r="J23" s="389">
        <f t="shared" si="1"/>
        <v>-34861.67333333334</v>
      </c>
      <c r="K23" s="200">
        <f t="shared" si="2"/>
        <v>-0.37511586858361362</v>
      </c>
      <c r="L23" s="389">
        <f>SUMIF('pdc2019'!$J$8:$J$1172,'CE-Vergleich'!$A23,'pdc2019'!Q$8:Q$1180)</f>
        <v>0</v>
      </c>
      <c r="M23" s="389">
        <f t="shared" si="3"/>
        <v>-92935.746666666659</v>
      </c>
      <c r="N23" s="200" t="str">
        <f t="shared" si="4"/>
        <v xml:space="preserve">-    </v>
      </c>
      <c r="O23" s="389">
        <f>SUMIF('pdc2019'!$J$8:$J$1172,'CE-Vergleich'!$A23,'pdc2019'!R$8:R$1180)</f>
        <v>0</v>
      </c>
      <c r="P23" s="389">
        <f t="shared" si="5"/>
        <v>0</v>
      </c>
      <c r="Q23" s="200" t="str">
        <f t="shared" si="6"/>
        <v xml:space="preserve">-    </v>
      </c>
      <c r="R23" s="389">
        <f>SUMIF('pdc2019'!$J$8:$J$1172,'CE-Vergleich'!$A23,'pdc2019'!S$8:S$1180)</f>
        <v>0</v>
      </c>
      <c r="S23" s="389">
        <f t="shared" si="7"/>
        <v>0</v>
      </c>
      <c r="T23" s="200" t="str">
        <f t="shared" si="8"/>
        <v xml:space="preserve">-    </v>
      </c>
      <c r="U23" s="389">
        <f t="shared" si="9"/>
        <v>-92935.746666666659</v>
      </c>
      <c r="V23" s="200">
        <f t="shared" si="10"/>
        <v>-1</v>
      </c>
      <c r="W23" s="101"/>
    </row>
    <row r="24" spans="1:23" s="46" customFormat="1" outlineLevel="1">
      <c r="A24" s="101" t="s">
        <v>3500</v>
      </c>
      <c r="B24" s="113"/>
      <c r="C24" s="384"/>
      <c r="D24" s="386"/>
      <c r="E24" s="384" t="s">
        <v>3501</v>
      </c>
      <c r="F24" s="625" t="s">
        <v>3502</v>
      </c>
      <c r="G24" s="585"/>
      <c r="H24" s="117">
        <f>SUMIF('pdc2019'!$J$8:$J$1172,'CE-Vergleich'!$A24,'pdc2019'!$N$8:$N$1180)</f>
        <v>0</v>
      </c>
      <c r="I24" s="389">
        <f>SUMIF('pdc2019'!$J$8:$J$1172,'CE-Vergleich'!$A24,'pdc2019'!P$8:P$1180)</f>
        <v>0</v>
      </c>
      <c r="J24" s="118">
        <f t="shared" si="1"/>
        <v>0</v>
      </c>
      <c r="K24" s="197" t="str">
        <f t="shared" si="2"/>
        <v xml:space="preserve">-    </v>
      </c>
      <c r="L24" s="389">
        <f>SUMIF('pdc2019'!$J$8:$J$1172,'CE-Vergleich'!$A24,'pdc2019'!Q$8:Q$1180)</f>
        <v>0</v>
      </c>
      <c r="M24" s="118">
        <f t="shared" si="3"/>
        <v>0</v>
      </c>
      <c r="N24" s="197" t="str">
        <f t="shared" si="4"/>
        <v xml:space="preserve">-    </v>
      </c>
      <c r="O24" s="389">
        <f>SUMIF('pdc2019'!$J$8:$J$1172,'CE-Vergleich'!$A24,'pdc2019'!R$8:R$1180)</f>
        <v>0</v>
      </c>
      <c r="P24" s="118">
        <f t="shared" si="5"/>
        <v>0</v>
      </c>
      <c r="Q24" s="197" t="str">
        <f t="shared" si="6"/>
        <v xml:space="preserve">-    </v>
      </c>
      <c r="R24" s="389">
        <f>SUMIF('pdc2019'!$J$8:$J$1172,'CE-Vergleich'!$A24,'pdc2019'!S$8:S$1180)</f>
        <v>0</v>
      </c>
      <c r="S24" s="118">
        <f t="shared" si="7"/>
        <v>0</v>
      </c>
      <c r="T24" s="197" t="str">
        <f t="shared" si="8"/>
        <v xml:space="preserve">-    </v>
      </c>
      <c r="U24" s="118">
        <f t="shared" si="9"/>
        <v>0</v>
      </c>
      <c r="V24" s="197" t="str">
        <f t="shared" si="10"/>
        <v xml:space="preserve">-    </v>
      </c>
      <c r="W24" s="101"/>
    </row>
    <row r="25" spans="1:23" s="70" customFormat="1">
      <c r="A25" s="101" t="s">
        <v>3503</v>
      </c>
      <c r="B25" s="132"/>
      <c r="C25" s="385" t="s">
        <v>2818</v>
      </c>
      <c r="D25" s="626" t="s">
        <v>3504</v>
      </c>
      <c r="E25" s="626"/>
      <c r="F25" s="626"/>
      <c r="G25" s="580"/>
      <c r="H25" s="109">
        <f>SUMIF('pdc2019'!$J$8:$J$1172,'CE-Vergleich'!$A25,'pdc2019'!$N$8:$N$1180)</f>
        <v>0</v>
      </c>
      <c r="I25" s="109">
        <f>SUMIF('pdc2019'!$J$8:$J$1172,'CE-Vergleich'!$A25,'pdc2019'!P$8:P$1180)</f>
        <v>0</v>
      </c>
      <c r="J25" s="110">
        <f t="shared" si="1"/>
        <v>0</v>
      </c>
      <c r="K25" s="196" t="str">
        <f t="shared" si="2"/>
        <v xml:space="preserve">-    </v>
      </c>
      <c r="L25" s="109">
        <f>SUMIF('pdc2019'!$J$8:$J$1172,'CE-Vergleich'!$A25,'pdc2019'!Q$8:Q$1180)</f>
        <v>0</v>
      </c>
      <c r="M25" s="110">
        <f t="shared" si="3"/>
        <v>0</v>
      </c>
      <c r="N25" s="196" t="str">
        <f t="shared" si="4"/>
        <v xml:space="preserve">-    </v>
      </c>
      <c r="O25" s="109">
        <f>SUMIF('pdc2019'!$J$8:$J$1172,'CE-Vergleich'!$A25,'pdc2019'!R$8:R$1180)</f>
        <v>0</v>
      </c>
      <c r="P25" s="110">
        <f t="shared" si="5"/>
        <v>0</v>
      </c>
      <c r="Q25" s="196" t="str">
        <f t="shared" si="6"/>
        <v xml:space="preserve">-    </v>
      </c>
      <c r="R25" s="109">
        <f>SUMIF('pdc2019'!$J$8:$J$1172,'CE-Vergleich'!$A25,'pdc2019'!S$8:S$1180)</f>
        <v>0</v>
      </c>
      <c r="S25" s="110">
        <f t="shared" si="7"/>
        <v>0</v>
      </c>
      <c r="T25" s="196" t="str">
        <f t="shared" si="8"/>
        <v xml:space="preserve">-    </v>
      </c>
      <c r="U25" s="110">
        <f t="shared" si="9"/>
        <v>0</v>
      </c>
      <c r="V25" s="196" t="str">
        <f t="shared" si="10"/>
        <v xml:space="preserve">-    </v>
      </c>
      <c r="W25" s="106"/>
    </row>
    <row r="26" spans="1:23" s="70" customFormat="1">
      <c r="A26" s="101" t="s">
        <v>3465</v>
      </c>
      <c r="B26" s="132"/>
      <c r="C26" s="385" t="s">
        <v>2821</v>
      </c>
      <c r="D26" s="626" t="s">
        <v>3505</v>
      </c>
      <c r="E26" s="626"/>
      <c r="F26" s="626"/>
      <c r="G26" s="580"/>
      <c r="H26" s="109">
        <f>SUMIF('pdc2019'!$J$8:$J$1172,'CE-Vergleich'!$A26,'pdc2019'!$N$8:$N$1180)</f>
        <v>3407884.5500000003</v>
      </c>
      <c r="I26" s="109">
        <f>SUMIF('pdc2019'!$J$8:$J$1172,'CE-Vergleich'!$A26,'pdc2019'!P$8:P$1180)</f>
        <v>3558381.28</v>
      </c>
      <c r="J26" s="110">
        <f t="shared" si="1"/>
        <v>150496.72999999952</v>
      </c>
      <c r="K26" s="196">
        <f t="shared" si="2"/>
        <v>4.229359311377659E-2</v>
      </c>
      <c r="L26" s="109">
        <f>SUMIF('pdc2019'!$J$8:$J$1172,'CE-Vergleich'!$A26,'pdc2019'!Q$8:Q$1180)</f>
        <v>0</v>
      </c>
      <c r="M26" s="110">
        <f t="shared" si="3"/>
        <v>-3558381.28</v>
      </c>
      <c r="N26" s="196" t="str">
        <f t="shared" si="4"/>
        <v xml:space="preserve">-    </v>
      </c>
      <c r="O26" s="109">
        <f>SUMIF('pdc2019'!$J$8:$J$1172,'CE-Vergleich'!$A26,'pdc2019'!R$8:R$1180)</f>
        <v>0</v>
      </c>
      <c r="P26" s="110">
        <f t="shared" si="5"/>
        <v>0</v>
      </c>
      <c r="Q26" s="196" t="str">
        <f t="shared" si="6"/>
        <v xml:space="preserve">-    </v>
      </c>
      <c r="R26" s="109">
        <f>SUMIF('pdc2019'!$J$8:$J$1172,'CE-Vergleich'!$A26,'pdc2019'!S$8:S$1180)</f>
        <v>0</v>
      </c>
      <c r="S26" s="110">
        <f t="shared" si="7"/>
        <v>0</v>
      </c>
      <c r="T26" s="196" t="str">
        <f t="shared" si="8"/>
        <v xml:space="preserve">-    </v>
      </c>
      <c r="U26" s="110">
        <f t="shared" si="9"/>
        <v>-3558381.28</v>
      </c>
      <c r="V26" s="196">
        <f t="shared" si="10"/>
        <v>-1</v>
      </c>
      <c r="W26" s="106"/>
    </row>
    <row r="27" spans="1:23" s="70" customFormat="1">
      <c r="A27" s="101"/>
      <c r="B27" s="107"/>
      <c r="C27" s="385" t="s">
        <v>2824</v>
      </c>
      <c r="D27" s="626" t="s">
        <v>3506</v>
      </c>
      <c r="E27" s="626"/>
      <c r="F27" s="626"/>
      <c r="G27" s="580"/>
      <c r="H27" s="109">
        <f>SUM(H28:H30)</f>
        <v>70017618.359999999</v>
      </c>
      <c r="I27" s="109">
        <f>SUM(I28:I30)</f>
        <v>66085277.11999999</v>
      </c>
      <c r="J27" s="110">
        <f t="shared" si="1"/>
        <v>-3932341.2400000095</v>
      </c>
      <c r="K27" s="196">
        <f t="shared" si="2"/>
        <v>-5.9504044037819871E-2</v>
      </c>
      <c r="L27" s="109">
        <f t="shared" ref="L27:R27" si="13">SUM(L28:L30)</f>
        <v>70801989.799999997</v>
      </c>
      <c r="M27" s="110">
        <f t="shared" si="3"/>
        <v>4716712.6800000072</v>
      </c>
      <c r="N27" s="196">
        <f t="shared" si="4"/>
        <v>6.6618363316111318E-2</v>
      </c>
      <c r="O27" s="109">
        <f t="shared" si="13"/>
        <v>71000615.319999993</v>
      </c>
      <c r="P27" s="110">
        <f t="shared" si="5"/>
        <v>198625.51999999583</v>
      </c>
      <c r="Q27" s="196">
        <f t="shared" si="6"/>
        <v>2.7975182905780461E-3</v>
      </c>
      <c r="R27" s="109">
        <f t="shared" si="13"/>
        <v>71000615.319999993</v>
      </c>
      <c r="S27" s="110">
        <f t="shared" si="7"/>
        <v>0</v>
      </c>
      <c r="T27" s="196">
        <f t="shared" si="8"/>
        <v>0</v>
      </c>
      <c r="U27" s="110">
        <f t="shared" si="9"/>
        <v>4915338.200000003</v>
      </c>
      <c r="V27" s="196">
        <f t="shared" si="10"/>
        <v>7.4378718138301173E-2</v>
      </c>
      <c r="W27" s="106"/>
    </row>
    <row r="28" spans="1:23" s="46" customFormat="1" ht="30" hidden="1" customHeight="1" outlineLevel="2">
      <c r="A28" s="101" t="s">
        <v>3260</v>
      </c>
      <c r="B28" s="113"/>
      <c r="C28" s="384"/>
      <c r="D28" s="386"/>
      <c r="E28" s="384" t="s">
        <v>2811</v>
      </c>
      <c r="F28" s="625" t="s">
        <v>3508</v>
      </c>
      <c r="G28" s="585"/>
      <c r="H28" s="117">
        <f>SUMIF('pdc2019'!$J$8:$J$1172,'CE-Vergleich'!$A28,'pdc2019'!$N$8:$N$1180)</f>
        <v>52049137.299999997</v>
      </c>
      <c r="I28" s="117">
        <f>SUMIF('pdc2019'!$J$8:$J$1172,'CE-Vergleich'!$A28,'pdc2019'!P$8:P$1180)</f>
        <v>47905896.493333325</v>
      </c>
      <c r="J28" s="118">
        <f t="shared" si="1"/>
        <v>-4143240.8066666722</v>
      </c>
      <c r="K28" s="197">
        <f t="shared" si="2"/>
        <v>-8.648707382489447E-2</v>
      </c>
      <c r="L28" s="117">
        <f>SUMIF('pdc2019'!$J$8:$J$1172,'CE-Vergleich'!$A28,'pdc2019'!Q$8:Q$1180)</f>
        <v>51917015.32</v>
      </c>
      <c r="M28" s="118">
        <f t="shared" si="3"/>
        <v>4011118.8266666755</v>
      </c>
      <c r="N28" s="197">
        <f t="shared" si="4"/>
        <v>7.7260196911232523E-2</v>
      </c>
      <c r="O28" s="117">
        <f>SUMIF('pdc2019'!$J$8:$J$1172,'CE-Vergleich'!$A28,'pdc2019'!R$8:R$1180)</f>
        <v>51917015.319999985</v>
      </c>
      <c r="P28" s="118">
        <f t="shared" si="5"/>
        <v>0</v>
      </c>
      <c r="Q28" s="197">
        <f t="shared" si="6"/>
        <v>0</v>
      </c>
      <c r="R28" s="117">
        <f>SUMIF('pdc2019'!$J$8:$J$1172,'CE-Vergleich'!$A28,'pdc2019'!S$8:S$1180)</f>
        <v>51917015.319999985</v>
      </c>
      <c r="S28" s="118">
        <f t="shared" si="7"/>
        <v>0</v>
      </c>
      <c r="T28" s="197">
        <f t="shared" si="8"/>
        <v>0</v>
      </c>
      <c r="U28" s="118">
        <f t="shared" si="9"/>
        <v>4011118.8266666606</v>
      </c>
      <c r="V28" s="197">
        <f t="shared" si="10"/>
        <v>8.3729125645834762E-2</v>
      </c>
      <c r="W28" s="101"/>
    </row>
    <row r="29" spans="1:23" s="46" customFormat="1" hidden="1" outlineLevel="2">
      <c r="A29" s="101" t="s">
        <v>2906</v>
      </c>
      <c r="B29" s="113"/>
      <c r="C29" s="384"/>
      <c r="D29" s="386"/>
      <c r="E29" s="384" t="s">
        <v>2813</v>
      </c>
      <c r="F29" s="625" t="s">
        <v>3510</v>
      </c>
      <c r="G29" s="585"/>
      <c r="H29" s="117">
        <f>SUMIF('pdc2019'!$J$8:$J$1172,'CE-Vergleich'!$A29,'pdc2019'!$N$8:$N$1180)</f>
        <v>4506245.13</v>
      </c>
      <c r="I29" s="117">
        <f>SUMIF('pdc2019'!$J$8:$J$1172,'CE-Vergleich'!$A29,'pdc2019'!P$8:P$1180)</f>
        <v>4477071.6533333333</v>
      </c>
      <c r="J29" s="118">
        <f t="shared" si="1"/>
        <v>-29173.476666666567</v>
      </c>
      <c r="K29" s="197">
        <f t="shared" si="2"/>
        <v>-6.5161960597494382E-3</v>
      </c>
      <c r="L29" s="117">
        <f>SUMIF('pdc2019'!$J$8:$J$1172,'CE-Vergleich'!$A29,'pdc2019'!Q$8:Q$1180)</f>
        <v>5030074.4800000004</v>
      </c>
      <c r="M29" s="118">
        <f t="shared" si="3"/>
        <v>553002.82666666713</v>
      </c>
      <c r="N29" s="197">
        <f t="shared" si="4"/>
        <v>0.10993929192608438</v>
      </c>
      <c r="O29" s="117">
        <f>SUMIF('pdc2019'!$J$8:$J$1172,'CE-Vergleich'!$A29,'pdc2019'!R$8:R$1180)</f>
        <v>5216200</v>
      </c>
      <c r="P29" s="118">
        <f t="shared" si="5"/>
        <v>186125.51999999955</v>
      </c>
      <c r="Q29" s="197">
        <f t="shared" si="6"/>
        <v>3.5682205436908011E-2</v>
      </c>
      <c r="R29" s="117">
        <f>SUMIF('pdc2019'!$J$8:$J$1172,'CE-Vergleich'!$A29,'pdc2019'!S$8:S$1180)</f>
        <v>5216200</v>
      </c>
      <c r="S29" s="118">
        <f t="shared" si="7"/>
        <v>0</v>
      </c>
      <c r="T29" s="197">
        <f t="shared" si="8"/>
        <v>0</v>
      </c>
      <c r="U29" s="118">
        <f t="shared" si="9"/>
        <v>739128.34666666668</v>
      </c>
      <c r="V29" s="197">
        <f t="shared" si="10"/>
        <v>0.16509191808810125</v>
      </c>
      <c r="W29" s="101"/>
    </row>
    <row r="30" spans="1:23" s="46" customFormat="1" hidden="1" outlineLevel="2">
      <c r="A30" s="101" t="s">
        <v>2762</v>
      </c>
      <c r="B30" s="113"/>
      <c r="C30" s="384"/>
      <c r="D30" s="386"/>
      <c r="E30" s="384" t="s">
        <v>3493</v>
      </c>
      <c r="F30" s="625" t="s">
        <v>3512</v>
      </c>
      <c r="G30" s="585"/>
      <c r="H30" s="117">
        <f>SUMIF('pdc2019'!$J$8:$J$1172,'CE-Vergleich'!$A30,'pdc2019'!$N$8:$N$1180)</f>
        <v>13462235.93</v>
      </c>
      <c r="I30" s="117">
        <f>SUMIF('pdc2019'!$J$8:$J$1172,'CE-Vergleich'!$A30,'pdc2019'!P$8:P$1180)</f>
        <v>13702308.973333333</v>
      </c>
      <c r="J30" s="118">
        <f t="shared" si="1"/>
        <v>240073.04333333299</v>
      </c>
      <c r="K30" s="197">
        <f t="shared" si="2"/>
        <v>1.7520626910438944E-2</v>
      </c>
      <c r="L30" s="117">
        <f>SUMIF('pdc2019'!$J$8:$J$1172,'CE-Vergleich'!$A30,'pdc2019'!Q$8:Q$1180)</f>
        <v>13854900</v>
      </c>
      <c r="M30" s="118">
        <f t="shared" si="3"/>
        <v>152591.02666666731</v>
      </c>
      <c r="N30" s="197">
        <f t="shared" si="4"/>
        <v>1.1013506172304911E-2</v>
      </c>
      <c r="O30" s="117">
        <f>SUMIF('pdc2019'!$J$8:$J$1172,'CE-Vergleich'!$A30,'pdc2019'!R$8:R$1180)</f>
        <v>13867400</v>
      </c>
      <c r="P30" s="118">
        <f t="shared" si="5"/>
        <v>12500</v>
      </c>
      <c r="Q30" s="197">
        <f t="shared" si="6"/>
        <v>9.0139463778357879E-4</v>
      </c>
      <c r="R30" s="117">
        <f>SUMIF('pdc2019'!$J$8:$J$1172,'CE-Vergleich'!$A30,'pdc2019'!S$8:S$1180)</f>
        <v>13867400</v>
      </c>
      <c r="S30" s="118">
        <f t="shared" si="7"/>
        <v>0</v>
      </c>
      <c r="T30" s="197">
        <f t="shared" si="8"/>
        <v>0</v>
      </c>
      <c r="U30" s="118">
        <f t="shared" si="9"/>
        <v>165091.02666666731</v>
      </c>
      <c r="V30" s="197">
        <f t="shared" si="10"/>
        <v>1.2048409285468473E-2</v>
      </c>
      <c r="W30" s="101"/>
    </row>
    <row r="31" spans="1:23" s="70" customFormat="1" collapsed="1">
      <c r="A31" s="101" t="s">
        <v>3513</v>
      </c>
      <c r="B31" s="132"/>
      <c r="C31" s="385" t="s">
        <v>3488</v>
      </c>
      <c r="D31" s="626" t="s">
        <v>3514</v>
      </c>
      <c r="E31" s="626"/>
      <c r="F31" s="626"/>
      <c r="G31" s="580"/>
      <c r="H31" s="109">
        <f>SUMIF('pdc2019'!$J$8:$J$1172,'CE-Vergleich'!$A31,'pdc2019'!$N$8:$N$1180)</f>
        <v>23255889.57</v>
      </c>
      <c r="I31" s="109">
        <f>SUMIF('pdc2019'!$J$8:$J$1172,'CE-Vergleich'!$A31,'pdc2019'!P$8:P$1180)</f>
        <v>33978725.440000005</v>
      </c>
      <c r="J31" s="110">
        <f t="shared" si="1"/>
        <v>10722835.870000005</v>
      </c>
      <c r="K31" s="196">
        <f t="shared" si="2"/>
        <v>0.31557498791220118</v>
      </c>
      <c r="L31" s="109">
        <f>SUMIF('pdc2019'!$J$8:$J$1172,'CE-Vergleich'!$A31,'pdc2019'!Q$8:Q$1180)</f>
        <v>35928671.370000005</v>
      </c>
      <c r="M31" s="110">
        <f t="shared" si="3"/>
        <v>1949945.9299999997</v>
      </c>
      <c r="N31" s="196">
        <f t="shared" si="4"/>
        <v>5.4272697977587346E-2</v>
      </c>
      <c r="O31" s="109">
        <f>SUMIF('pdc2019'!$J$8:$J$1172,'CE-Vergleich'!$A31,'pdc2019'!R$8:R$1180)</f>
        <v>35986304.456594199</v>
      </c>
      <c r="P31" s="110">
        <f t="shared" si="5"/>
        <v>57633.086594194174</v>
      </c>
      <c r="Q31" s="196">
        <f t="shared" si="6"/>
        <v>1.6015283443097023E-3</v>
      </c>
      <c r="R31" s="109">
        <f>SUMIF('pdc2019'!$J$8:$J$1172,'CE-Vergleich'!$A31,'pdc2019'!S$8:S$1180)</f>
        <v>36014434.936812893</v>
      </c>
      <c r="S31" s="110">
        <f t="shared" si="7"/>
        <v>28130.480218693614</v>
      </c>
      <c r="T31" s="196">
        <f t="shared" si="8"/>
        <v>7.8108903466202846E-4</v>
      </c>
      <c r="U31" s="110">
        <f t="shared" si="9"/>
        <v>2035709.4968128875</v>
      </c>
      <c r="V31" s="196">
        <f t="shared" si="10"/>
        <v>5.9911296567246614E-2</v>
      </c>
      <c r="W31" s="106"/>
    </row>
    <row r="32" spans="1:23" s="70" customFormat="1">
      <c r="A32" s="101" t="s">
        <v>3515</v>
      </c>
      <c r="B32" s="132"/>
      <c r="C32" s="385" t="s">
        <v>3491</v>
      </c>
      <c r="D32" s="626" t="s">
        <v>3516</v>
      </c>
      <c r="E32" s="626"/>
      <c r="F32" s="626"/>
      <c r="G32" s="580"/>
      <c r="H32" s="109">
        <f>SUMIF('pdc2019'!$J$8:$J$1172,'CE-Vergleich'!$A32,'pdc2019'!$N$8:$N$1180)</f>
        <v>25917016.109999999</v>
      </c>
      <c r="I32" s="109">
        <f>SUMIF('pdc2019'!$J$8:$J$1172,'CE-Vergleich'!$A32,'pdc2019'!P$8:P$1180)</f>
        <v>24086898.866666667</v>
      </c>
      <c r="J32" s="110">
        <f t="shared" si="1"/>
        <v>-1830117.2433333322</v>
      </c>
      <c r="K32" s="196">
        <f t="shared" si="2"/>
        <v>-7.5979778611766066E-2</v>
      </c>
      <c r="L32" s="109">
        <f>SUMIF('pdc2019'!$J$8:$J$1172,'CE-Vergleich'!$A32,'pdc2019'!Q$8:Q$1180)</f>
        <v>24775465.77</v>
      </c>
      <c r="M32" s="110">
        <f t="shared" si="3"/>
        <v>688566.90333333239</v>
      </c>
      <c r="N32" s="196">
        <f t="shared" si="4"/>
        <v>2.7792288941227539E-2</v>
      </c>
      <c r="O32" s="109">
        <f>SUMIF('pdc2019'!$J$8:$J$1172,'CE-Vergleich'!$A32,'pdc2019'!R$8:R$1180)</f>
        <v>25158975.088256001</v>
      </c>
      <c r="P32" s="110">
        <f t="shared" si="5"/>
        <v>383509.31825600192</v>
      </c>
      <c r="Q32" s="196">
        <f t="shared" si="6"/>
        <v>1.524343964373258E-2</v>
      </c>
      <c r="R32" s="109">
        <f>SUMIF('pdc2019'!$J$8:$J$1172,'CE-Vergleich'!$A32,'pdc2019'!S$8:S$1180)</f>
        <v>25601154.590021122</v>
      </c>
      <c r="S32" s="110">
        <f t="shared" si="7"/>
        <v>442179.50176512077</v>
      </c>
      <c r="T32" s="196">
        <f t="shared" si="8"/>
        <v>1.7271857806658242E-2</v>
      </c>
      <c r="U32" s="110">
        <f t="shared" si="9"/>
        <v>1514255.7233544551</v>
      </c>
      <c r="V32" s="196">
        <f t="shared" si="10"/>
        <v>6.2866362819748473E-2</v>
      </c>
      <c r="W32" s="106"/>
    </row>
    <row r="33" spans="1:23" s="70" customFormat="1">
      <c r="A33" s="101" t="s">
        <v>3517</v>
      </c>
      <c r="B33" s="132"/>
      <c r="C33" s="385" t="s">
        <v>3518</v>
      </c>
      <c r="D33" s="626" t="s">
        <v>3519</v>
      </c>
      <c r="E33" s="626"/>
      <c r="F33" s="626"/>
      <c r="G33" s="580"/>
      <c r="H33" s="109">
        <f>SUMIF('pdc2019'!$J$8:$J$1172,'CE-Vergleich'!$A33,'pdc2019'!$N$8:$N$1180)</f>
        <v>28746389.389999997</v>
      </c>
      <c r="I33" s="109">
        <f>SUMIF('pdc2019'!$J$8:$J$1172,'CE-Vergleich'!$A33,'pdc2019'!P$8:P$1180)</f>
        <v>28746389.41333333</v>
      </c>
      <c r="J33" s="110">
        <f t="shared" si="1"/>
        <v>2.3333333432674408E-2</v>
      </c>
      <c r="K33" s="196">
        <f t="shared" si="2"/>
        <v>8.116961437199412E-10</v>
      </c>
      <c r="L33" s="109">
        <f>SUMIF('pdc2019'!$J$8:$J$1172,'CE-Vergleich'!$A33,'pdc2019'!Q$8:Q$1180)</f>
        <v>28746389.389999997</v>
      </c>
      <c r="M33" s="110">
        <f t="shared" si="3"/>
        <v>-2.3333333432674408E-2</v>
      </c>
      <c r="N33" s="196">
        <f t="shared" si="4"/>
        <v>-8.116961443787919E-10</v>
      </c>
      <c r="O33" s="109">
        <f>SUMIF('pdc2019'!$J$8:$J$1172,'CE-Vergleich'!$A33,'pdc2019'!R$8:R$1180)</f>
        <v>28746389.389999997</v>
      </c>
      <c r="P33" s="110">
        <f t="shared" si="5"/>
        <v>0</v>
      </c>
      <c r="Q33" s="196">
        <f t="shared" si="6"/>
        <v>0</v>
      </c>
      <c r="R33" s="109">
        <f>SUMIF('pdc2019'!$J$8:$J$1172,'CE-Vergleich'!$A33,'pdc2019'!S$8:S$1180)</f>
        <v>28746389.389999997</v>
      </c>
      <c r="S33" s="110">
        <f t="shared" si="7"/>
        <v>0</v>
      </c>
      <c r="T33" s="196">
        <f t="shared" si="8"/>
        <v>0</v>
      </c>
      <c r="U33" s="110">
        <f t="shared" si="9"/>
        <v>-2.3333333432674408E-2</v>
      </c>
      <c r="V33" s="196">
        <f t="shared" si="10"/>
        <v>-8.116961437199412E-10</v>
      </c>
      <c r="W33" s="106"/>
    </row>
    <row r="34" spans="1:23" s="70" customFormat="1">
      <c r="A34" s="101" t="s">
        <v>3520</v>
      </c>
      <c r="B34" s="132"/>
      <c r="C34" s="385" t="s">
        <v>3521</v>
      </c>
      <c r="D34" s="626" t="s">
        <v>3522</v>
      </c>
      <c r="E34" s="626"/>
      <c r="F34" s="626"/>
      <c r="G34" s="580"/>
      <c r="H34" s="109">
        <f>SUMIF('pdc2019'!$J$8:$J$1172,'CE-Vergleich'!$A34,'pdc2019'!$N$8:$N$1180)</f>
        <v>0</v>
      </c>
      <c r="I34" s="109">
        <f>SUMIF('pdc2019'!$J$8:$J$1172,'CE-Vergleich'!$A34,'pdc2019'!P$8:P$1180)</f>
        <v>0</v>
      </c>
      <c r="J34" s="110">
        <f t="shared" si="1"/>
        <v>0</v>
      </c>
      <c r="K34" s="196" t="str">
        <f t="shared" si="2"/>
        <v xml:space="preserve">-    </v>
      </c>
      <c r="L34" s="109">
        <f>SUMIF('pdc2019'!$J$8:$J$1172,'CE-Vergleich'!$A34,'pdc2019'!Q$8:Q$1180)</f>
        <v>0</v>
      </c>
      <c r="M34" s="110">
        <f t="shared" si="3"/>
        <v>0</v>
      </c>
      <c r="N34" s="196" t="str">
        <f t="shared" si="4"/>
        <v xml:space="preserve">-    </v>
      </c>
      <c r="O34" s="109">
        <f>SUMIF('pdc2019'!$J$8:$J$1172,'CE-Vergleich'!$A34,'pdc2019'!R$8:R$1180)</f>
        <v>0</v>
      </c>
      <c r="P34" s="110">
        <f t="shared" si="5"/>
        <v>0</v>
      </c>
      <c r="Q34" s="196" t="str">
        <f t="shared" si="6"/>
        <v xml:space="preserve">-    </v>
      </c>
      <c r="R34" s="109">
        <f>SUMIF('pdc2019'!$J$8:$J$1172,'CE-Vergleich'!$A34,'pdc2019'!S$8:S$1180)</f>
        <v>0</v>
      </c>
      <c r="S34" s="110">
        <f t="shared" si="7"/>
        <v>0</v>
      </c>
      <c r="T34" s="196" t="str">
        <f t="shared" si="8"/>
        <v xml:space="preserve">-    </v>
      </c>
      <c r="U34" s="110">
        <f t="shared" si="9"/>
        <v>0</v>
      </c>
      <c r="V34" s="196" t="str">
        <f t="shared" si="10"/>
        <v xml:space="preserve">-    </v>
      </c>
      <c r="W34" s="106"/>
    </row>
    <row r="35" spans="1:23" s="70" customFormat="1">
      <c r="A35" s="101" t="s">
        <v>3523</v>
      </c>
      <c r="B35" s="132"/>
      <c r="C35" s="385" t="s">
        <v>3524</v>
      </c>
      <c r="D35" s="626" t="s">
        <v>3525</v>
      </c>
      <c r="E35" s="626"/>
      <c r="F35" s="626"/>
      <c r="G35" s="580"/>
      <c r="H35" s="109">
        <f>SUMIF('pdc2019'!$J$8:$J$1172,'CE-Vergleich'!$A35,'pdc2019'!$N$8:$N$1180)</f>
        <v>11526763.880000001</v>
      </c>
      <c r="I35" s="109">
        <f>SUMIF('pdc2019'!$J$8:$J$1172,'CE-Vergleich'!$A35,'pdc2019'!P$8:P$1180)</f>
        <v>4379554.5200000005</v>
      </c>
      <c r="J35" s="110">
        <f t="shared" si="1"/>
        <v>-7147209.3600000003</v>
      </c>
      <c r="K35" s="196">
        <f t="shared" si="2"/>
        <v>-1.6319489407794836</v>
      </c>
      <c r="L35" s="109">
        <f>SUMIF('pdc2019'!$J$8:$J$1172,'CE-Vergleich'!$A35,'pdc2019'!Q$8:Q$1180)</f>
        <v>5441250</v>
      </c>
      <c r="M35" s="110">
        <f t="shared" si="3"/>
        <v>1061695.4799999995</v>
      </c>
      <c r="N35" s="196">
        <f t="shared" si="4"/>
        <v>0.19511977578681361</v>
      </c>
      <c r="O35" s="109">
        <f>SUMIF('pdc2019'!$J$8:$J$1172,'CE-Vergleich'!$A35,'pdc2019'!R$8:R$1180)</f>
        <v>5564740</v>
      </c>
      <c r="P35" s="110">
        <f t="shared" si="5"/>
        <v>123490</v>
      </c>
      <c r="Q35" s="196">
        <f t="shared" si="6"/>
        <v>2.2191512990723736E-2</v>
      </c>
      <c r="R35" s="109">
        <f>SUMIF('pdc2019'!$J$8:$J$1172,'CE-Vergleich'!$A35,'pdc2019'!S$8:S$1180)</f>
        <v>5712093.2199999997</v>
      </c>
      <c r="S35" s="110">
        <f t="shared" si="7"/>
        <v>147353.21999999974</v>
      </c>
      <c r="T35" s="196">
        <f t="shared" si="8"/>
        <v>2.5796711349889305E-2</v>
      </c>
      <c r="U35" s="110">
        <f t="shared" si="9"/>
        <v>1332538.6999999993</v>
      </c>
      <c r="V35" s="196">
        <f t="shared" si="10"/>
        <v>0.30426352587111966</v>
      </c>
      <c r="W35" s="106"/>
    </row>
    <row r="36" spans="1:23" s="70" customFormat="1">
      <c r="A36" s="101"/>
      <c r="B36" s="133"/>
      <c r="C36" s="134" t="s">
        <v>3526</v>
      </c>
      <c r="D36" s="134"/>
      <c r="E36" s="134"/>
      <c r="F36" s="134"/>
      <c r="G36" s="135"/>
      <c r="H36" s="136">
        <f>H10+H25+H26+H27+SUM(H31:H35)</f>
        <v>1805678600.1500001</v>
      </c>
      <c r="I36" s="136">
        <f>I10+I25+I26+I27+SUM(I31:I35)</f>
        <v>1912232428.4400001</v>
      </c>
      <c r="J36" s="137">
        <f t="shared" si="1"/>
        <v>106553828.28999996</v>
      </c>
      <c r="K36" s="201">
        <f t="shared" si="2"/>
        <v>5.5722215932153506E-2</v>
      </c>
      <c r="L36" s="136">
        <f t="shared" ref="L36:R36" si="14">L10+L25+L26+L27+SUM(L31:L35)</f>
        <v>2001451033.6799998</v>
      </c>
      <c r="M36" s="137">
        <f t="shared" si="3"/>
        <v>89218605.239999771</v>
      </c>
      <c r="N36" s="201">
        <f t="shared" si="4"/>
        <v>4.4576961283912385E-2</v>
      </c>
      <c r="O36" s="136">
        <f t="shared" si="14"/>
        <v>2034601108.4448502</v>
      </c>
      <c r="P36" s="137">
        <f t="shared" si="5"/>
        <v>33150074.764850378</v>
      </c>
      <c r="Q36" s="201">
        <f t="shared" si="6"/>
        <v>1.6293156740776908E-2</v>
      </c>
      <c r="R36" s="136">
        <f t="shared" si="14"/>
        <v>2031283945.2468338</v>
      </c>
      <c r="S36" s="137">
        <f t="shared" si="7"/>
        <v>-3317163.1980164051</v>
      </c>
      <c r="T36" s="201">
        <f t="shared" si="8"/>
        <v>-1.6330376685044475E-3</v>
      </c>
      <c r="U36" s="137">
        <f t="shared" si="9"/>
        <v>119051516.80683374</v>
      </c>
      <c r="V36" s="201">
        <f t="shared" si="10"/>
        <v>6.2257869407620084E-2</v>
      </c>
      <c r="W36" s="106"/>
    </row>
    <row r="37" spans="1:23" s="46" customFormat="1" ht="14.25" customHeight="1">
      <c r="A37" s="101"/>
      <c r="B37" s="140"/>
      <c r="C37" s="384"/>
      <c r="D37" s="386"/>
      <c r="E37" s="386"/>
      <c r="F37" s="386"/>
      <c r="G37" s="116"/>
      <c r="H37" s="117"/>
      <c r="I37" s="117"/>
      <c r="J37" s="118">
        <f t="shared" si="1"/>
        <v>0</v>
      </c>
      <c r="K37" s="197" t="str">
        <f t="shared" si="2"/>
        <v xml:space="preserve">-    </v>
      </c>
      <c r="L37" s="117"/>
      <c r="M37" s="118">
        <f t="shared" si="3"/>
        <v>0</v>
      </c>
      <c r="N37" s="197" t="str">
        <f t="shared" si="4"/>
        <v xml:space="preserve">-    </v>
      </c>
      <c r="O37" s="117"/>
      <c r="P37" s="118">
        <f t="shared" si="5"/>
        <v>0</v>
      </c>
      <c r="Q37" s="197" t="str">
        <f t="shared" si="6"/>
        <v xml:space="preserve">-    </v>
      </c>
      <c r="R37" s="117"/>
      <c r="S37" s="118">
        <f t="shared" si="7"/>
        <v>0</v>
      </c>
      <c r="T37" s="197" t="str">
        <f t="shared" si="8"/>
        <v xml:space="preserve">-    </v>
      </c>
      <c r="U37" s="118"/>
      <c r="V37" s="197"/>
      <c r="W37" s="101"/>
    </row>
    <row r="38" spans="1:23" s="70" customFormat="1">
      <c r="A38" s="101"/>
      <c r="B38" s="107" t="s">
        <v>2113</v>
      </c>
      <c r="C38" s="586" t="s">
        <v>2156</v>
      </c>
      <c r="D38" s="586"/>
      <c r="E38" s="586"/>
      <c r="F38" s="586"/>
      <c r="G38" s="587"/>
      <c r="H38" s="109"/>
      <c r="I38" s="109"/>
      <c r="J38" s="110">
        <f t="shared" si="1"/>
        <v>0</v>
      </c>
      <c r="K38" s="196" t="str">
        <f t="shared" si="2"/>
        <v xml:space="preserve">-    </v>
      </c>
      <c r="L38" s="109"/>
      <c r="M38" s="110">
        <f t="shared" si="3"/>
        <v>0</v>
      </c>
      <c r="N38" s="196" t="str">
        <f t="shared" si="4"/>
        <v xml:space="preserve">-    </v>
      </c>
      <c r="O38" s="109"/>
      <c r="P38" s="110">
        <f t="shared" si="5"/>
        <v>0</v>
      </c>
      <c r="Q38" s="196" t="str">
        <f t="shared" si="6"/>
        <v xml:space="preserve">-    </v>
      </c>
      <c r="R38" s="109"/>
      <c r="S38" s="110">
        <f t="shared" si="7"/>
        <v>0</v>
      </c>
      <c r="T38" s="196" t="str">
        <f t="shared" si="8"/>
        <v xml:space="preserve">-    </v>
      </c>
      <c r="U38" s="110"/>
      <c r="V38" s="196"/>
      <c r="W38" s="106"/>
    </row>
    <row r="39" spans="1:23" s="70" customFormat="1">
      <c r="A39" s="101"/>
      <c r="B39" s="132"/>
      <c r="C39" s="385" t="s">
        <v>2809</v>
      </c>
      <c r="D39" s="626" t="s">
        <v>2158</v>
      </c>
      <c r="E39" s="626"/>
      <c r="F39" s="626"/>
      <c r="G39" s="580"/>
      <c r="H39" s="109">
        <f>SUM(H40:H41)</f>
        <v>267975649.98999998</v>
      </c>
      <c r="I39" s="109">
        <f>SUM(I40:I41)</f>
        <v>279446184.49333334</v>
      </c>
      <c r="J39" s="110">
        <f t="shared" si="1"/>
        <v>11470534.50333336</v>
      </c>
      <c r="K39" s="196">
        <f t="shared" si="2"/>
        <v>4.1047382787246497E-2</v>
      </c>
      <c r="L39" s="109">
        <f t="shared" ref="L39:R39" si="15">SUM(L40:L41)</f>
        <v>290986360.89999998</v>
      </c>
      <c r="M39" s="110">
        <f t="shared" si="3"/>
        <v>11540176.406666636</v>
      </c>
      <c r="N39" s="196">
        <f t="shared" si="4"/>
        <v>3.9658822396258356E-2</v>
      </c>
      <c r="O39" s="109">
        <f t="shared" si="15"/>
        <v>309932488.25</v>
      </c>
      <c r="P39" s="110">
        <f t="shared" si="5"/>
        <v>18946127.350000024</v>
      </c>
      <c r="Q39" s="196">
        <f t="shared" si="6"/>
        <v>6.1129852688168528E-2</v>
      </c>
      <c r="R39" s="109">
        <f t="shared" si="15"/>
        <v>327270084.23000002</v>
      </c>
      <c r="S39" s="110">
        <f t="shared" si="7"/>
        <v>17337595.980000019</v>
      </c>
      <c r="T39" s="196">
        <f t="shared" si="8"/>
        <v>5.2976415552285688E-2</v>
      </c>
      <c r="U39" s="110">
        <f t="shared" si="9"/>
        <v>47823899.736666679</v>
      </c>
      <c r="V39" s="196">
        <f t="shared" si="10"/>
        <v>0.17113813818348125</v>
      </c>
      <c r="W39" s="106"/>
    </row>
    <row r="40" spans="1:23" s="46" customFormat="1" outlineLevel="1">
      <c r="A40" s="101" t="s">
        <v>3582</v>
      </c>
      <c r="B40" s="113"/>
      <c r="C40" s="384"/>
      <c r="D40" s="386"/>
      <c r="E40" s="384" t="s">
        <v>2811</v>
      </c>
      <c r="F40" s="625" t="s">
        <v>3527</v>
      </c>
      <c r="G40" s="585"/>
      <c r="H40" s="117">
        <f>SUMIF('pdc2019'!$J$8:$J$1172,'CE-Vergleich'!$A40,'pdc2019'!$N$8:$N$1180)</f>
        <v>251627056.94999999</v>
      </c>
      <c r="I40" s="117">
        <f>SUMIF('pdc2019'!$J$8:$J$1172,'CE-Vergleich'!$A40,'pdc2019'!P$8:P$1180)</f>
        <v>262559902.04000002</v>
      </c>
      <c r="J40" s="118">
        <f t="shared" si="1"/>
        <v>10932845.090000033</v>
      </c>
      <c r="K40" s="197">
        <f t="shared" si="2"/>
        <v>4.1639431630860584E-2</v>
      </c>
      <c r="L40" s="117">
        <f>SUMIF('pdc2019'!$J$8:$J$1172,'CE-Vergleich'!$A40,'pdc2019'!Q$8:Q$1180)</f>
        <v>272269860.89999998</v>
      </c>
      <c r="M40" s="118">
        <f t="shared" si="3"/>
        <v>9709958.8599999547</v>
      </c>
      <c r="N40" s="197">
        <f t="shared" si="4"/>
        <v>3.5662995631992683E-2</v>
      </c>
      <c r="O40" s="117">
        <f>SUMIF('pdc2019'!$J$8:$J$1172,'CE-Vergleich'!$A40,'pdc2019'!R$8:R$1180)</f>
        <v>290975478.25</v>
      </c>
      <c r="P40" s="118">
        <f t="shared" si="5"/>
        <v>18705617.350000024</v>
      </c>
      <c r="Q40" s="197">
        <f t="shared" si="6"/>
        <v>6.428588918385951E-2</v>
      </c>
      <c r="R40" s="117">
        <f>SUMIF('pdc2019'!$J$8:$J$1172,'CE-Vergleich'!$A40,'pdc2019'!S$8:S$1180)</f>
        <v>307999090.25</v>
      </c>
      <c r="S40" s="118">
        <f t="shared" si="7"/>
        <v>17023612</v>
      </c>
      <c r="T40" s="197">
        <f t="shared" si="8"/>
        <v>5.5271630790149712E-2</v>
      </c>
      <c r="U40" s="118">
        <f t="shared" si="9"/>
        <v>45439188.209999979</v>
      </c>
      <c r="V40" s="197">
        <f t="shared" si="10"/>
        <v>0.17306217688593398</v>
      </c>
      <c r="W40" s="101"/>
    </row>
    <row r="41" spans="1:23" s="46" customFormat="1" outlineLevel="1">
      <c r="A41" s="101" t="s">
        <v>3069</v>
      </c>
      <c r="B41" s="113"/>
      <c r="C41" s="384"/>
      <c r="D41" s="386"/>
      <c r="E41" s="384" t="s">
        <v>2813</v>
      </c>
      <c r="F41" s="625" t="s">
        <v>3528</v>
      </c>
      <c r="G41" s="585"/>
      <c r="H41" s="117">
        <f>SUMIF('pdc2019'!$J$8:$J$1172,'CE-Vergleich'!$A41,'pdc2019'!$N$8:$N$1180)</f>
        <v>16348593.039999997</v>
      </c>
      <c r="I41" s="117">
        <f>SUMIF('pdc2019'!$J$8:$J$1172,'CE-Vergleich'!$A41,'pdc2019'!P$8:P$1180)</f>
        <v>16886282.453333333</v>
      </c>
      <c r="J41" s="118">
        <f t="shared" si="1"/>
        <v>537689.41333333589</v>
      </c>
      <c r="K41" s="197">
        <f t="shared" si="2"/>
        <v>3.1841787250644772E-2</v>
      </c>
      <c r="L41" s="117">
        <f>SUMIF('pdc2019'!$J$8:$J$1172,'CE-Vergleich'!$A41,'pdc2019'!Q$8:Q$1180)</f>
        <v>18716500</v>
      </c>
      <c r="M41" s="118">
        <f t="shared" si="3"/>
        <v>1830217.5466666669</v>
      </c>
      <c r="N41" s="197">
        <f t="shared" si="4"/>
        <v>9.7786314036634348E-2</v>
      </c>
      <c r="O41" s="117">
        <f>SUMIF('pdc2019'!$J$8:$J$1172,'CE-Vergleich'!$A41,'pdc2019'!R$8:R$1180)</f>
        <v>18957010</v>
      </c>
      <c r="P41" s="118">
        <f t="shared" si="5"/>
        <v>240510</v>
      </c>
      <c r="Q41" s="197">
        <f t="shared" si="6"/>
        <v>1.2687127347614418E-2</v>
      </c>
      <c r="R41" s="117">
        <f>SUMIF('pdc2019'!$J$8:$J$1172,'CE-Vergleich'!$A41,'pdc2019'!S$8:S$1180)</f>
        <v>19270993.979999997</v>
      </c>
      <c r="S41" s="118">
        <f t="shared" si="7"/>
        <v>313983.97999999672</v>
      </c>
      <c r="T41" s="197">
        <f t="shared" si="8"/>
        <v>1.6293086922545798E-2</v>
      </c>
      <c r="U41" s="118">
        <f t="shared" si="9"/>
        <v>2384711.5266666636</v>
      </c>
      <c r="V41" s="197">
        <f t="shared" si="10"/>
        <v>0.1412218191456299</v>
      </c>
      <c r="W41" s="101"/>
    </row>
    <row r="42" spans="1:23" s="70" customFormat="1">
      <c r="A42" s="101"/>
      <c r="B42" s="132"/>
      <c r="C42" s="385" t="s">
        <v>2818</v>
      </c>
      <c r="D42" s="626" t="s">
        <v>3529</v>
      </c>
      <c r="E42" s="626"/>
      <c r="F42" s="626"/>
      <c r="G42" s="580"/>
      <c r="H42" s="109">
        <f>SUM(H43:H59)</f>
        <v>423338075.43999994</v>
      </c>
      <c r="I42" s="109">
        <f>SUM(I43:I59)</f>
        <v>444485649.77666664</v>
      </c>
      <c r="J42" s="110">
        <f t="shared" si="1"/>
        <v>21147574.336666703</v>
      </c>
      <c r="K42" s="196">
        <f t="shared" si="2"/>
        <v>4.7577631240271478E-2</v>
      </c>
      <c r="L42" s="109">
        <f t="shared" ref="L42:R42" si="16">SUM(L43:L59)</f>
        <v>489932025.28999996</v>
      </c>
      <c r="M42" s="110">
        <f t="shared" si="3"/>
        <v>45446375.513333321</v>
      </c>
      <c r="N42" s="196">
        <f t="shared" si="4"/>
        <v>9.2760573237548119E-2</v>
      </c>
      <c r="O42" s="109">
        <f t="shared" si="16"/>
        <v>501156354.61329478</v>
      </c>
      <c r="P42" s="110">
        <f t="shared" si="5"/>
        <v>11224329.323294818</v>
      </c>
      <c r="Q42" s="196">
        <f t="shared" si="6"/>
        <v>2.2396861219001807E-2</v>
      </c>
      <c r="R42" s="109">
        <f t="shared" si="16"/>
        <v>503489691.39329481</v>
      </c>
      <c r="S42" s="110">
        <f t="shared" si="7"/>
        <v>2333336.780000031</v>
      </c>
      <c r="T42" s="196">
        <f t="shared" si="8"/>
        <v>4.6343288053088925E-3</v>
      </c>
      <c r="U42" s="110">
        <f t="shared" si="9"/>
        <v>59004041.61662817</v>
      </c>
      <c r="V42" s="196">
        <f t="shared" si="10"/>
        <v>0.13274678641768289</v>
      </c>
      <c r="W42" s="106"/>
    </row>
    <row r="43" spans="1:23" s="46" customFormat="1" outlineLevel="1">
      <c r="A43" s="101" t="s">
        <v>2111</v>
      </c>
      <c r="B43" s="140"/>
      <c r="C43" s="384"/>
      <c r="D43" s="386"/>
      <c r="E43" s="384" t="s">
        <v>2811</v>
      </c>
      <c r="F43" s="625" t="s">
        <v>3530</v>
      </c>
      <c r="G43" s="585"/>
      <c r="H43" s="117">
        <f>SUMIF('pdc2019'!$J$8:$J$1172,'CE-Vergleich'!$A43,'pdc2019'!$N$8:$N$1180)</f>
        <v>68566802.849999994</v>
      </c>
      <c r="I43" s="117">
        <f>SUMIF('pdc2019'!$J$8:$J$1172,'CE-Vergleich'!$A43,'pdc2019'!P$8:P$1180)</f>
        <v>72279403.959999993</v>
      </c>
      <c r="J43" s="118">
        <f t="shared" si="1"/>
        <v>3712601.1099999994</v>
      </c>
      <c r="K43" s="197">
        <f t="shared" si="2"/>
        <v>5.1364578380510485E-2</v>
      </c>
      <c r="L43" s="117">
        <f>SUMIF('pdc2019'!$J$8:$J$1172,'CE-Vergleich'!$A43,'pdc2019'!Q$8:Q$1180)</f>
        <v>82660905.069999993</v>
      </c>
      <c r="M43" s="118">
        <f t="shared" si="3"/>
        <v>10381501.109999999</v>
      </c>
      <c r="N43" s="197">
        <f t="shared" si="4"/>
        <v>0.12559142803007783</v>
      </c>
      <c r="O43" s="117">
        <f>SUMIF('pdc2019'!$J$8:$J$1172,'CE-Vergleich'!$A43,'pdc2019'!R$8:R$1180)</f>
        <v>82673905.069999993</v>
      </c>
      <c r="P43" s="118">
        <f t="shared" si="5"/>
        <v>13000</v>
      </c>
      <c r="Q43" s="197">
        <f t="shared" si="6"/>
        <v>1.5724429599633526E-4</v>
      </c>
      <c r="R43" s="117">
        <f>SUMIF('pdc2019'!$J$8:$J$1172,'CE-Vergleich'!$A43,'pdc2019'!S$8:S$1180)</f>
        <v>82683905.069999993</v>
      </c>
      <c r="S43" s="118">
        <f t="shared" si="7"/>
        <v>10000</v>
      </c>
      <c r="T43" s="197">
        <f t="shared" si="8"/>
        <v>1.2094252190355577E-4</v>
      </c>
      <c r="U43" s="118">
        <f t="shared" si="9"/>
        <v>10404501.109999999</v>
      </c>
      <c r="V43" s="197">
        <f t="shared" si="10"/>
        <v>0.14394835236546685</v>
      </c>
      <c r="W43" s="101"/>
    </row>
    <row r="44" spans="1:23" s="46" customFormat="1" outlineLevel="1">
      <c r="A44" s="101" t="s">
        <v>1362</v>
      </c>
      <c r="B44" s="140"/>
      <c r="C44" s="384"/>
      <c r="D44" s="386"/>
      <c r="E44" s="384" t="s">
        <v>2813</v>
      </c>
      <c r="F44" s="625" t="s">
        <v>3531</v>
      </c>
      <c r="G44" s="585"/>
      <c r="H44" s="117">
        <f>SUMIF('pdc2019'!$J$8:$J$1172,'CE-Vergleich'!$A44,'pdc2019'!$N$8:$N$1180)</f>
        <v>48043132.600000001</v>
      </c>
      <c r="I44" s="117">
        <f>SUMIF('pdc2019'!$J$8:$J$1172,'CE-Vergleich'!$A44,'pdc2019'!P$8:P$1180)</f>
        <v>49326334.693333335</v>
      </c>
      <c r="J44" s="118">
        <f t="shared" si="1"/>
        <v>1283202.0933333337</v>
      </c>
      <c r="K44" s="197">
        <f t="shared" si="2"/>
        <v>2.6014543778919052E-2</v>
      </c>
      <c r="L44" s="117">
        <f>SUMIF('pdc2019'!$J$8:$J$1172,'CE-Vergleich'!$A44,'pdc2019'!Q$8:Q$1180)</f>
        <v>55436802.850000001</v>
      </c>
      <c r="M44" s="118">
        <f t="shared" si="3"/>
        <v>6110468.1566666663</v>
      </c>
      <c r="N44" s="197">
        <f t="shared" si="4"/>
        <v>0.11022403606499949</v>
      </c>
      <c r="O44" s="117">
        <f>SUMIF('pdc2019'!$J$8:$J$1172,'CE-Vergleich'!$A44,'pdc2019'!R$8:R$1180)</f>
        <v>57950002.850000001</v>
      </c>
      <c r="P44" s="118">
        <f t="shared" si="5"/>
        <v>2513200</v>
      </c>
      <c r="Q44" s="197">
        <f t="shared" si="6"/>
        <v>4.3368418919758518E-2</v>
      </c>
      <c r="R44" s="117">
        <f>SUMIF('pdc2019'!$J$8:$J$1172,'CE-Vergleich'!$A44,'pdc2019'!S$8:S$1180)</f>
        <v>58426352.850000001</v>
      </c>
      <c r="S44" s="118">
        <f t="shared" si="7"/>
        <v>476350</v>
      </c>
      <c r="T44" s="197">
        <f t="shared" si="8"/>
        <v>8.1529990623058369E-3</v>
      </c>
      <c r="U44" s="118">
        <f t="shared" si="9"/>
        <v>9100018.1566666663</v>
      </c>
      <c r="V44" s="197">
        <f t="shared" si="10"/>
        <v>0.18448599948166375</v>
      </c>
      <c r="W44" s="101"/>
    </row>
    <row r="45" spans="1:23" s="46" customFormat="1" outlineLevel="1">
      <c r="A45" s="101" t="s">
        <v>2582</v>
      </c>
      <c r="B45" s="140"/>
      <c r="C45" s="384"/>
      <c r="D45" s="141"/>
      <c r="E45" s="384" t="s">
        <v>3493</v>
      </c>
      <c r="F45" s="625" t="s">
        <v>3532</v>
      </c>
      <c r="G45" s="585"/>
      <c r="H45" s="117">
        <f>SUMIF('pdc2019'!$J$8:$J$1172,'CE-Vergleich'!$A45,'pdc2019'!$N$8:$N$1180)</f>
        <v>21646779.54999999</v>
      </c>
      <c r="I45" s="117">
        <f>SUMIF('pdc2019'!$J$8:$J$1172,'CE-Vergleich'!$A45,'pdc2019'!P$8:P$1180)</f>
        <v>26202665.639999997</v>
      </c>
      <c r="J45" s="118">
        <f t="shared" si="1"/>
        <v>4555886.0900000073</v>
      </c>
      <c r="K45" s="197">
        <f t="shared" si="2"/>
        <v>0.17387109207107404</v>
      </c>
      <c r="L45" s="117">
        <f>SUMIF('pdc2019'!$J$8:$J$1172,'CE-Vergleich'!$A45,'pdc2019'!Q$8:Q$1180)</f>
        <v>32653279.699999996</v>
      </c>
      <c r="M45" s="118">
        <f t="shared" si="3"/>
        <v>6450614.0599999987</v>
      </c>
      <c r="N45" s="197">
        <f t="shared" si="4"/>
        <v>0.19754873382596233</v>
      </c>
      <c r="O45" s="117">
        <f>SUMIF('pdc2019'!$J$8:$J$1172,'CE-Vergleich'!$A45,'pdc2019'!R$8:R$1180)</f>
        <v>33003279.699999996</v>
      </c>
      <c r="P45" s="118">
        <f t="shared" si="5"/>
        <v>350000</v>
      </c>
      <c r="Q45" s="197">
        <f t="shared" si="6"/>
        <v>1.0605006629083594E-2</v>
      </c>
      <c r="R45" s="117">
        <f>SUMIF('pdc2019'!$J$8:$J$1172,'CE-Vergleich'!$A45,'pdc2019'!S$8:S$1180)</f>
        <v>33003279.699999996</v>
      </c>
      <c r="S45" s="118">
        <f t="shared" si="7"/>
        <v>0</v>
      </c>
      <c r="T45" s="197">
        <f t="shared" si="8"/>
        <v>0</v>
      </c>
      <c r="U45" s="118">
        <f t="shared" si="9"/>
        <v>6800614.0599999987</v>
      </c>
      <c r="V45" s="197">
        <f t="shared" si="10"/>
        <v>0.25953901612278862</v>
      </c>
      <c r="W45" s="101"/>
    </row>
    <row r="46" spans="1:23" s="46" customFormat="1" outlineLevel="1">
      <c r="A46" s="101" t="s">
        <v>2006</v>
      </c>
      <c r="B46" s="140"/>
      <c r="C46" s="384"/>
      <c r="D46" s="141"/>
      <c r="E46" s="384" t="s">
        <v>3501</v>
      </c>
      <c r="F46" s="625" t="s">
        <v>3533</v>
      </c>
      <c r="G46" s="585"/>
      <c r="H46" s="117">
        <f>SUMIF('pdc2019'!$J$8:$J$1172,'CE-Vergleich'!$A46,'pdc2019'!$N$8:$N$1180)</f>
        <v>5828204.2399999993</v>
      </c>
      <c r="I46" s="117">
        <f>SUMIF('pdc2019'!$J$8:$J$1172,'CE-Vergleich'!$A46,'pdc2019'!P$8:P$1180)</f>
        <v>6601035.2666666666</v>
      </c>
      <c r="J46" s="118">
        <f t="shared" si="1"/>
        <v>772831.02666666731</v>
      </c>
      <c r="K46" s="197">
        <f t="shared" si="2"/>
        <v>0.11707724552984017</v>
      </c>
      <c r="L46" s="117">
        <f>SUMIF('pdc2019'!$J$8:$J$1172,'CE-Vergleich'!$A46,'pdc2019'!Q$8:Q$1180)</f>
        <v>7266078</v>
      </c>
      <c r="M46" s="118">
        <f t="shared" si="3"/>
        <v>665042.7333333334</v>
      </c>
      <c r="N46" s="197">
        <f t="shared" si="4"/>
        <v>9.1527056733128026E-2</v>
      </c>
      <c r="O46" s="117">
        <f>SUMIF('pdc2019'!$J$8:$J$1172,'CE-Vergleich'!$A46,'pdc2019'!R$8:R$1180)</f>
        <v>7805150</v>
      </c>
      <c r="P46" s="118">
        <f t="shared" si="5"/>
        <v>539072</v>
      </c>
      <c r="Q46" s="197">
        <f t="shared" si="6"/>
        <v>6.9066193474821111E-2</v>
      </c>
      <c r="R46" s="117">
        <f>SUMIF('pdc2019'!$J$8:$J$1172,'CE-Vergleich'!$A46,'pdc2019'!S$8:S$1180)</f>
        <v>7805150</v>
      </c>
      <c r="S46" s="118">
        <f t="shared" si="7"/>
        <v>0</v>
      </c>
      <c r="T46" s="197">
        <f t="shared" si="8"/>
        <v>0</v>
      </c>
      <c r="U46" s="118">
        <f t="shared" si="9"/>
        <v>1204114.7333333334</v>
      </c>
      <c r="V46" s="197">
        <f t="shared" si="10"/>
        <v>0.18241301321533113</v>
      </c>
      <c r="W46" s="101"/>
    </row>
    <row r="47" spans="1:23" s="46" customFormat="1" outlineLevel="1">
      <c r="A47" s="101" t="s">
        <v>2056</v>
      </c>
      <c r="B47" s="140"/>
      <c r="C47" s="384"/>
      <c r="D47" s="141"/>
      <c r="E47" s="384" t="s">
        <v>3534</v>
      </c>
      <c r="F47" s="625" t="s">
        <v>3535</v>
      </c>
      <c r="G47" s="585"/>
      <c r="H47" s="117">
        <f>SUMIF('pdc2019'!$J$8:$J$1172,'CE-Vergleich'!$A47,'pdc2019'!$N$8:$N$1180)</f>
        <v>25283735.479999997</v>
      </c>
      <c r="I47" s="117">
        <f>SUMIF('pdc2019'!$J$8:$J$1172,'CE-Vergleich'!$A47,'pdc2019'!P$8:P$1180)</f>
        <v>27131094.159999996</v>
      </c>
      <c r="J47" s="118">
        <f t="shared" si="1"/>
        <v>1847358.6799999997</v>
      </c>
      <c r="K47" s="197">
        <f t="shared" si="2"/>
        <v>6.8090091358114252E-2</v>
      </c>
      <c r="L47" s="117">
        <f>SUMIF('pdc2019'!$J$8:$J$1172,'CE-Vergleich'!$A47,'pdc2019'!Q$8:Q$1180)</f>
        <v>27373750</v>
      </c>
      <c r="M47" s="118">
        <f t="shared" si="3"/>
        <v>242655.84000000358</v>
      </c>
      <c r="N47" s="197">
        <f t="shared" si="4"/>
        <v>8.864545047719205E-3</v>
      </c>
      <c r="O47" s="117">
        <f>SUMIF('pdc2019'!$J$8:$J$1172,'CE-Vergleich'!$A47,'pdc2019'!R$8:R$1180)</f>
        <v>28735837.5</v>
      </c>
      <c r="P47" s="118">
        <f t="shared" si="5"/>
        <v>1362087.5</v>
      </c>
      <c r="Q47" s="197">
        <f t="shared" si="6"/>
        <v>4.7400306324811306E-2</v>
      </c>
      <c r="R47" s="117">
        <f>SUMIF('pdc2019'!$J$8:$J$1172,'CE-Vergleich'!$A47,'pdc2019'!S$8:S$1180)</f>
        <v>30136764</v>
      </c>
      <c r="S47" s="118">
        <f t="shared" si="7"/>
        <v>1400926.5</v>
      </c>
      <c r="T47" s="197">
        <f t="shared" si="8"/>
        <v>4.6485631304011274E-2</v>
      </c>
      <c r="U47" s="118">
        <f t="shared" si="9"/>
        <v>3005669.8400000036</v>
      </c>
      <c r="V47" s="197">
        <f t="shared" si="10"/>
        <v>0.11078321509168372</v>
      </c>
      <c r="W47" s="101"/>
    </row>
    <row r="48" spans="1:23" s="46" customFormat="1" outlineLevel="1">
      <c r="A48" s="101" t="s">
        <v>1935</v>
      </c>
      <c r="B48" s="140"/>
      <c r="C48" s="384"/>
      <c r="D48" s="141"/>
      <c r="E48" s="384" t="s">
        <v>3536</v>
      </c>
      <c r="F48" s="625" t="s">
        <v>3537</v>
      </c>
      <c r="G48" s="585"/>
      <c r="H48" s="117">
        <f>SUMIF('pdc2019'!$J$8:$J$1172,'CE-Vergleich'!$A48,'pdc2019'!$N$8:$N$1180)</f>
        <v>9630807.4699999988</v>
      </c>
      <c r="I48" s="117">
        <f>SUMIF('pdc2019'!$J$8:$J$1172,'CE-Vergleich'!$A48,'pdc2019'!P$8:P$1180)</f>
        <v>11155694.013333334</v>
      </c>
      <c r="J48" s="118">
        <f t="shared" si="1"/>
        <v>1524886.5433333348</v>
      </c>
      <c r="K48" s="197">
        <f t="shared" si="2"/>
        <v>0.13669132028099587</v>
      </c>
      <c r="L48" s="117">
        <f>SUMIF('pdc2019'!$J$8:$J$1172,'CE-Vergleich'!$A48,'pdc2019'!Q$8:Q$1180)</f>
        <v>11263000</v>
      </c>
      <c r="M48" s="118">
        <f t="shared" si="3"/>
        <v>107305.98666666634</v>
      </c>
      <c r="N48" s="197">
        <f t="shared" si="4"/>
        <v>9.5273006007872106E-3</v>
      </c>
      <c r="O48" s="117">
        <f>SUMIF('pdc2019'!$J$8:$J$1172,'CE-Vergleich'!$A48,'pdc2019'!R$8:R$1180)</f>
        <v>11266060</v>
      </c>
      <c r="P48" s="118">
        <f t="shared" si="5"/>
        <v>3060</v>
      </c>
      <c r="Q48" s="197">
        <f t="shared" si="6"/>
        <v>2.716122584115476E-4</v>
      </c>
      <c r="R48" s="117">
        <f>SUMIF('pdc2019'!$J$8:$J$1172,'CE-Vergleich'!$A48,'pdc2019'!S$8:S$1180)</f>
        <v>11269175.08</v>
      </c>
      <c r="S48" s="118">
        <f t="shared" si="7"/>
        <v>3115.0800000000745</v>
      </c>
      <c r="T48" s="197">
        <f t="shared" si="8"/>
        <v>2.7642484723913567E-4</v>
      </c>
      <c r="U48" s="118">
        <f t="shared" si="9"/>
        <v>113481.06666666642</v>
      </c>
      <c r="V48" s="197">
        <f t="shared" si="10"/>
        <v>1.0172479321414997E-2</v>
      </c>
      <c r="W48" s="101"/>
    </row>
    <row r="49" spans="1:23" s="46" customFormat="1" outlineLevel="1">
      <c r="A49" s="101" t="s">
        <v>1905</v>
      </c>
      <c r="B49" s="140"/>
      <c r="C49" s="384"/>
      <c r="D49" s="141"/>
      <c r="E49" s="384" t="s">
        <v>3538</v>
      </c>
      <c r="F49" s="625" t="s">
        <v>3539</v>
      </c>
      <c r="G49" s="585"/>
      <c r="H49" s="117">
        <f>SUMIF('pdc2019'!$J$8:$J$1172,'CE-Vergleich'!$A49,'pdc2019'!$N$8:$N$1180)</f>
        <v>56602444.280000009</v>
      </c>
      <c r="I49" s="117">
        <f>SUMIF('pdc2019'!$J$8:$J$1172,'CE-Vergleich'!$A49,'pdc2019'!P$8:P$1180)</f>
        <v>60352621.986666664</v>
      </c>
      <c r="J49" s="118">
        <f t="shared" si="1"/>
        <v>3750177.7066666558</v>
      </c>
      <c r="K49" s="197">
        <f t="shared" si="2"/>
        <v>6.213777601071184E-2</v>
      </c>
      <c r="L49" s="117">
        <f>SUMIF('pdc2019'!$J$8:$J$1172,'CE-Vergleich'!$A49,'pdc2019'!Q$8:Q$1180)</f>
        <v>61557232.170000002</v>
      </c>
      <c r="M49" s="118">
        <f t="shared" si="3"/>
        <v>1204610.1833333373</v>
      </c>
      <c r="N49" s="197">
        <f t="shared" si="4"/>
        <v>1.9568946505044548E-2</v>
      </c>
      <c r="O49" s="117">
        <f>SUMIF('pdc2019'!$J$8:$J$1172,'CE-Vergleich'!$A49,'pdc2019'!R$8:R$1180)</f>
        <v>62934732.170000002</v>
      </c>
      <c r="P49" s="118">
        <f t="shared" si="5"/>
        <v>1377500</v>
      </c>
      <c r="Q49" s="197">
        <f t="shared" si="6"/>
        <v>2.1887755020218114E-2</v>
      </c>
      <c r="R49" s="117">
        <f>SUMIF('pdc2019'!$J$8:$J$1172,'CE-Vergleich'!$A49,'pdc2019'!S$8:S$1180)</f>
        <v>62934732.170000002</v>
      </c>
      <c r="S49" s="118">
        <f t="shared" si="7"/>
        <v>0</v>
      </c>
      <c r="T49" s="197">
        <f t="shared" si="8"/>
        <v>0</v>
      </c>
      <c r="U49" s="118">
        <f t="shared" si="9"/>
        <v>2582110.1833333373</v>
      </c>
      <c r="V49" s="197">
        <f t="shared" si="10"/>
        <v>4.2783728334185499E-2</v>
      </c>
      <c r="W49" s="101"/>
    </row>
    <row r="50" spans="1:23" s="46" customFormat="1" outlineLevel="1">
      <c r="A50" s="101" t="s">
        <v>1985</v>
      </c>
      <c r="B50" s="140"/>
      <c r="C50" s="384"/>
      <c r="D50" s="141"/>
      <c r="E50" s="384" t="s">
        <v>3540</v>
      </c>
      <c r="F50" s="625" t="s">
        <v>3541</v>
      </c>
      <c r="G50" s="585"/>
      <c r="H50" s="117">
        <f>SUMIF('pdc2019'!$J$8:$J$1172,'CE-Vergleich'!$A50,'pdc2019'!$N$8:$N$1180)</f>
        <v>9866116.3000000007</v>
      </c>
      <c r="I50" s="117">
        <f>SUMIF('pdc2019'!$J$8:$J$1172,'CE-Vergleich'!$A50,'pdc2019'!P$8:P$1180)</f>
        <v>9582722.5066666678</v>
      </c>
      <c r="J50" s="118">
        <f t="shared" si="1"/>
        <v>-283393.79333333299</v>
      </c>
      <c r="K50" s="197">
        <f t="shared" si="2"/>
        <v>-2.9573411223812116E-2</v>
      </c>
      <c r="L50" s="117">
        <f>SUMIF('pdc2019'!$J$8:$J$1172,'CE-Vergleich'!$A50,'pdc2019'!Q$8:Q$1180)</f>
        <v>13004622.6</v>
      </c>
      <c r="M50" s="118">
        <f t="shared" si="3"/>
        <v>3421900.0933333319</v>
      </c>
      <c r="N50" s="197">
        <f t="shared" si="4"/>
        <v>0.26312951929364964</v>
      </c>
      <c r="O50" s="117">
        <f>SUMIF('pdc2019'!$J$8:$J$1172,'CE-Vergleich'!$A50,'pdc2019'!R$8:R$1180)</f>
        <v>13046022.6</v>
      </c>
      <c r="P50" s="118">
        <f t="shared" si="5"/>
        <v>41400</v>
      </c>
      <c r="Q50" s="197">
        <f t="shared" si="6"/>
        <v>3.1733809812655085E-3</v>
      </c>
      <c r="R50" s="117">
        <f>SUMIF('pdc2019'!$J$8:$J$1172,'CE-Vergleich'!$A50,'pdc2019'!S$8:S$1180)</f>
        <v>13088167.800000001</v>
      </c>
      <c r="S50" s="118">
        <f t="shared" si="7"/>
        <v>42145.200000001118</v>
      </c>
      <c r="T50" s="197">
        <f t="shared" si="8"/>
        <v>3.2200993022110484E-3</v>
      </c>
      <c r="U50" s="118">
        <f t="shared" si="9"/>
        <v>3505445.293333333</v>
      </c>
      <c r="V50" s="197">
        <f t="shared" si="10"/>
        <v>0.3658089119135618</v>
      </c>
      <c r="W50" s="101"/>
    </row>
    <row r="51" spans="1:23" s="46" customFormat="1" outlineLevel="1">
      <c r="A51" s="101" t="s">
        <v>1381</v>
      </c>
      <c r="B51" s="140"/>
      <c r="C51" s="384"/>
      <c r="D51" s="141"/>
      <c r="E51" s="384" t="s">
        <v>3542</v>
      </c>
      <c r="F51" s="625" t="s">
        <v>3543</v>
      </c>
      <c r="G51" s="585"/>
      <c r="H51" s="117">
        <f>SUMIF('pdc2019'!$J$8:$J$1172,'CE-Vergleich'!$A51,'pdc2019'!$N$8:$N$1180)</f>
        <v>5747832.3700000001</v>
      </c>
      <c r="I51" s="117">
        <f>SUMIF('pdc2019'!$J$8:$J$1172,'CE-Vergleich'!$A51,'pdc2019'!P$8:P$1180)</f>
        <v>6032663.8799999999</v>
      </c>
      <c r="J51" s="118">
        <f t="shared" si="1"/>
        <v>284831.50999999978</v>
      </c>
      <c r="K51" s="197">
        <f t="shared" si="2"/>
        <v>4.7214881462946647E-2</v>
      </c>
      <c r="L51" s="117">
        <f>SUMIF('pdc2019'!$J$8:$J$1172,'CE-Vergleich'!$A51,'pdc2019'!Q$8:Q$1180)</f>
        <v>7818423.1299999999</v>
      </c>
      <c r="M51" s="118">
        <f t="shared" si="3"/>
        <v>1785759.25</v>
      </c>
      <c r="N51" s="197">
        <f t="shared" si="4"/>
        <v>0.22840401706424401</v>
      </c>
      <c r="O51" s="117">
        <f>SUMIF('pdc2019'!$J$8:$J$1172,'CE-Vergleich'!$A51,'pdc2019'!R$8:R$1180)</f>
        <v>8403423.129999999</v>
      </c>
      <c r="P51" s="118">
        <f t="shared" si="5"/>
        <v>584999.99999999907</v>
      </c>
      <c r="Q51" s="197">
        <f t="shared" si="6"/>
        <v>6.9614488161564125E-2</v>
      </c>
      <c r="R51" s="117">
        <f>SUMIF('pdc2019'!$J$8:$J$1172,'CE-Vergleich'!$A51,'pdc2019'!S$8:S$1180)</f>
        <v>9003423.129999999</v>
      </c>
      <c r="S51" s="118">
        <f t="shared" si="7"/>
        <v>600000</v>
      </c>
      <c r="T51" s="197">
        <f t="shared" si="8"/>
        <v>6.664131978877684E-2</v>
      </c>
      <c r="U51" s="118">
        <f t="shared" si="9"/>
        <v>2970759.2499999991</v>
      </c>
      <c r="V51" s="197">
        <f t="shared" si="10"/>
        <v>0.49244567724863847</v>
      </c>
      <c r="W51" s="101"/>
    </row>
    <row r="52" spans="1:23" s="46" customFormat="1" outlineLevel="1">
      <c r="A52" s="101" t="s">
        <v>3544</v>
      </c>
      <c r="B52" s="140"/>
      <c r="C52" s="384"/>
      <c r="D52" s="141"/>
      <c r="E52" s="384" t="s">
        <v>3545</v>
      </c>
      <c r="F52" s="625" t="s">
        <v>3546</v>
      </c>
      <c r="G52" s="585"/>
      <c r="H52" s="117">
        <f>SUMIF('pdc2019'!$J$8:$J$1172,'CE-Vergleich'!$A52,'pdc2019'!$N$8:$N$1180)</f>
        <v>667728.09</v>
      </c>
      <c r="I52" s="117">
        <f>SUMIF('pdc2019'!$J$8:$J$1172,'CE-Vergleich'!$A52,'pdc2019'!P$8:P$1180)</f>
        <v>655697.21333333338</v>
      </c>
      <c r="J52" s="118">
        <f t="shared" si="1"/>
        <v>-12030.876666666591</v>
      </c>
      <c r="K52" s="197">
        <f t="shared" si="2"/>
        <v>-1.8348219913130112E-2</v>
      </c>
      <c r="L52" s="117">
        <f>SUMIF('pdc2019'!$J$8:$J$1172,'CE-Vergleich'!$A52,'pdc2019'!Q$8:Q$1180)</f>
        <v>679698.37</v>
      </c>
      <c r="M52" s="118">
        <f t="shared" si="3"/>
        <v>24001.156666666619</v>
      </c>
      <c r="N52" s="197">
        <f t="shared" si="4"/>
        <v>3.531148186609101E-2</v>
      </c>
      <c r="O52" s="117">
        <f>SUMIF('pdc2019'!$J$8:$J$1172,'CE-Vergleich'!$A52,'pdc2019'!R$8:R$1180)</f>
        <v>679698.37</v>
      </c>
      <c r="P52" s="118">
        <f t="shared" si="5"/>
        <v>0</v>
      </c>
      <c r="Q52" s="197">
        <f t="shared" si="6"/>
        <v>0</v>
      </c>
      <c r="R52" s="117">
        <f>SUMIF('pdc2019'!$J$8:$J$1172,'CE-Vergleich'!$A52,'pdc2019'!S$8:S$1180)</f>
        <v>679698.37</v>
      </c>
      <c r="S52" s="118">
        <f t="shared" si="7"/>
        <v>0</v>
      </c>
      <c r="T52" s="197">
        <f t="shared" si="8"/>
        <v>0</v>
      </c>
      <c r="U52" s="118">
        <f t="shared" si="9"/>
        <v>24001.156666666619</v>
      </c>
      <c r="V52" s="197">
        <f t="shared" si="10"/>
        <v>3.660402420295978E-2</v>
      </c>
      <c r="W52" s="101"/>
    </row>
    <row r="53" spans="1:23" s="46" customFormat="1" outlineLevel="1">
      <c r="A53" s="101" t="s">
        <v>3547</v>
      </c>
      <c r="B53" s="140"/>
      <c r="C53" s="384"/>
      <c r="D53" s="141"/>
      <c r="E53" s="384" t="s">
        <v>3548</v>
      </c>
      <c r="F53" s="625" t="s">
        <v>3549</v>
      </c>
      <c r="G53" s="585"/>
      <c r="H53" s="117">
        <f>SUMIF('pdc2019'!$J$8:$J$1172,'CE-Vergleich'!$A53,'pdc2019'!$N$8:$N$1180)</f>
        <v>53296960.420000002</v>
      </c>
      <c r="I53" s="117">
        <f>SUMIF('pdc2019'!$J$8:$J$1172,'CE-Vergleich'!$A53,'pdc2019'!P$8:P$1180)</f>
        <v>52681718.866666667</v>
      </c>
      <c r="J53" s="118">
        <f t="shared" si="1"/>
        <v>-615241.55333333462</v>
      </c>
      <c r="K53" s="197">
        <f t="shared" si="2"/>
        <v>-1.1678463925796786E-2</v>
      </c>
      <c r="L53" s="117">
        <f>SUMIF('pdc2019'!$J$8:$J$1172,'CE-Vergleich'!$A53,'pdc2019'!Q$8:Q$1180)</f>
        <v>52876833.149999999</v>
      </c>
      <c r="M53" s="118">
        <f t="shared" si="3"/>
        <v>195114.28333333135</v>
      </c>
      <c r="N53" s="197">
        <f t="shared" si="4"/>
        <v>3.689976719669176E-3</v>
      </c>
      <c r="O53" s="117">
        <f>SUMIF('pdc2019'!$J$8:$J$1172,'CE-Vergleich'!$A53,'pdc2019'!R$8:R$1180)</f>
        <v>53876833.149999999</v>
      </c>
      <c r="P53" s="118">
        <f t="shared" si="5"/>
        <v>1000000</v>
      </c>
      <c r="Q53" s="197">
        <f t="shared" si="6"/>
        <v>1.8560853367455211E-2</v>
      </c>
      <c r="R53" s="117">
        <f>SUMIF('pdc2019'!$J$8:$J$1172,'CE-Vergleich'!$A53,'pdc2019'!S$8:S$1180)</f>
        <v>53876833.149999999</v>
      </c>
      <c r="S53" s="118">
        <f t="shared" si="7"/>
        <v>0</v>
      </c>
      <c r="T53" s="197">
        <f t="shared" si="8"/>
        <v>0</v>
      </c>
      <c r="U53" s="118">
        <f t="shared" si="9"/>
        <v>1195114.2833333313</v>
      </c>
      <c r="V53" s="197">
        <f t="shared" si="10"/>
        <v>2.2685559792725681E-2</v>
      </c>
      <c r="W53" s="101"/>
    </row>
    <row r="54" spans="1:23" s="46" customFormat="1" outlineLevel="1">
      <c r="A54" s="101" t="s">
        <v>3550</v>
      </c>
      <c r="B54" s="140"/>
      <c r="C54" s="384"/>
      <c r="D54" s="141"/>
      <c r="E54" s="384" t="s">
        <v>3551</v>
      </c>
      <c r="F54" s="625" t="s">
        <v>3552</v>
      </c>
      <c r="G54" s="585"/>
      <c r="H54" s="117">
        <f>SUMIF('pdc2019'!$J$8:$J$1172,'CE-Vergleich'!$A54,'pdc2019'!$N$8:$N$1180)</f>
        <v>72886571.919999972</v>
      </c>
      <c r="I54" s="117">
        <f>SUMIF('pdc2019'!$J$8:$J$1172,'CE-Vergleich'!$A54,'pdc2019'!P$8:P$1180)</f>
        <v>78189713.466666669</v>
      </c>
      <c r="J54" s="118">
        <f t="shared" si="1"/>
        <v>5303141.5466666967</v>
      </c>
      <c r="K54" s="197">
        <f t="shared" si="2"/>
        <v>6.7824030956802228E-2</v>
      </c>
      <c r="L54" s="117">
        <f>SUMIF('pdc2019'!$J$8:$J$1172,'CE-Vergleich'!$A54,'pdc2019'!Q$8:Q$1180)</f>
        <v>86230698.739999995</v>
      </c>
      <c r="M54" s="118">
        <f t="shared" si="3"/>
        <v>8040985.273333326</v>
      </c>
      <c r="N54" s="197">
        <f t="shared" si="4"/>
        <v>9.3249682431291017E-2</v>
      </c>
      <c r="O54" s="117">
        <f>SUMIF('pdc2019'!$J$8:$J$1172,'CE-Vergleich'!$A54,'pdc2019'!R$8:R$1180)</f>
        <v>89392348.75</v>
      </c>
      <c r="P54" s="118">
        <f t="shared" si="5"/>
        <v>3161650.0100000054</v>
      </c>
      <c r="Q54" s="197">
        <f t="shared" si="6"/>
        <v>3.5368239611222936E-2</v>
      </c>
      <c r="R54" s="117">
        <f>SUMIF('pdc2019'!$J$8:$J$1172,'CE-Vergleich'!$A54,'pdc2019'!S$8:S$1180)</f>
        <v>89492348.75</v>
      </c>
      <c r="S54" s="118">
        <f t="shared" si="7"/>
        <v>100000</v>
      </c>
      <c r="T54" s="197">
        <f t="shared" si="8"/>
        <v>1.1174139621628826E-3</v>
      </c>
      <c r="U54" s="118">
        <f t="shared" si="9"/>
        <v>11302635.283333331</v>
      </c>
      <c r="V54" s="197">
        <f t="shared" si="10"/>
        <v>0.14455399287467394</v>
      </c>
      <c r="W54" s="101"/>
    </row>
    <row r="55" spans="1:23" s="46" customFormat="1" outlineLevel="1">
      <c r="A55" s="101" t="s">
        <v>3553</v>
      </c>
      <c r="B55" s="140"/>
      <c r="C55" s="384"/>
      <c r="D55" s="141"/>
      <c r="E55" s="384" t="s">
        <v>3554</v>
      </c>
      <c r="F55" s="625" t="s">
        <v>2329</v>
      </c>
      <c r="G55" s="585"/>
      <c r="H55" s="117">
        <f>SUMIF('pdc2019'!$J$8:$J$1172,'CE-Vergleich'!$A55,'pdc2019'!$N$8:$N$1180)</f>
        <v>3200851</v>
      </c>
      <c r="I55" s="117">
        <f>SUMIF('pdc2019'!$J$8:$J$1172,'CE-Vergleich'!$A55,'pdc2019'!P$8:P$1180)</f>
        <v>3167883.91</v>
      </c>
      <c r="J55" s="118">
        <f t="shared" si="1"/>
        <v>-32967.089999999851</v>
      </c>
      <c r="K55" s="197">
        <f t="shared" si="2"/>
        <v>-1.040665975667014E-2</v>
      </c>
      <c r="L55" s="117">
        <f>SUMIF('pdc2019'!$J$8:$J$1172,'CE-Vergleich'!$A55,'pdc2019'!Q$8:Q$1180)</f>
        <v>3256524.19</v>
      </c>
      <c r="M55" s="118">
        <f t="shared" si="3"/>
        <v>88640.279999999795</v>
      </c>
      <c r="N55" s="197">
        <f t="shared" si="4"/>
        <v>2.7219291130154262E-2</v>
      </c>
      <c r="O55" s="117">
        <f>SUMIF('pdc2019'!$J$8:$J$1172,'CE-Vergleich'!$A55,'pdc2019'!R$8:R$1180)</f>
        <v>3392764</v>
      </c>
      <c r="P55" s="118">
        <f t="shared" si="5"/>
        <v>136239.81000000006</v>
      </c>
      <c r="Q55" s="197">
        <f t="shared" si="6"/>
        <v>4.0155993756123345E-2</v>
      </c>
      <c r="R55" s="117">
        <f>SUMIF('pdc2019'!$J$8:$J$1172,'CE-Vergleich'!$A55,'pdc2019'!S$8:S$1180)</f>
        <v>3392764</v>
      </c>
      <c r="S55" s="118">
        <f t="shared" si="7"/>
        <v>0</v>
      </c>
      <c r="T55" s="197">
        <f t="shared" si="8"/>
        <v>0</v>
      </c>
      <c r="U55" s="118">
        <f t="shared" si="9"/>
        <v>224880.08999999985</v>
      </c>
      <c r="V55" s="197">
        <f t="shared" si="10"/>
        <v>7.0987478199603549E-2</v>
      </c>
      <c r="W55" s="101"/>
    </row>
    <row r="56" spans="1:23" s="46" customFormat="1" outlineLevel="1">
      <c r="A56" s="101" t="s">
        <v>3555</v>
      </c>
      <c r="B56" s="140"/>
      <c r="C56" s="384"/>
      <c r="D56" s="141"/>
      <c r="E56" s="384" t="s">
        <v>3556</v>
      </c>
      <c r="F56" s="625" t="s">
        <v>3557</v>
      </c>
      <c r="G56" s="585"/>
      <c r="H56" s="117">
        <f>SUMIF('pdc2019'!$J$8:$J$1172,'CE-Vergleich'!$A56,'pdc2019'!$N$8:$N$1180)</f>
        <v>3164012.9400000004</v>
      </c>
      <c r="I56" s="117">
        <f>SUMIF('pdc2019'!$J$8:$J$1172,'CE-Vergleich'!$A56,'pdc2019'!P$8:P$1180)</f>
        <v>3067874.2</v>
      </c>
      <c r="J56" s="118">
        <f t="shared" si="1"/>
        <v>-96138.740000000224</v>
      </c>
      <c r="K56" s="197">
        <f t="shared" si="2"/>
        <v>-3.1337249747724408E-2</v>
      </c>
      <c r="L56" s="117">
        <f>SUMIF('pdc2019'!$J$8:$J$1172,'CE-Vergleich'!$A56,'pdc2019'!Q$8:Q$1180)</f>
        <v>5418000</v>
      </c>
      <c r="M56" s="118">
        <f t="shared" si="3"/>
        <v>2350125.7999999998</v>
      </c>
      <c r="N56" s="197">
        <f t="shared" si="4"/>
        <v>0.43376260612772238</v>
      </c>
      <c r="O56" s="117">
        <f>SUMIF('pdc2019'!$J$8:$J$1172,'CE-Vergleich'!$A56,'pdc2019'!R$8:R$1180)</f>
        <v>5522000</v>
      </c>
      <c r="P56" s="118">
        <f t="shared" si="5"/>
        <v>104000</v>
      </c>
      <c r="Q56" s="197">
        <f t="shared" si="6"/>
        <v>1.8833755885548715E-2</v>
      </c>
      <c r="R56" s="117">
        <f>SUMIF('pdc2019'!$J$8:$J$1172,'CE-Vergleich'!$A56,'pdc2019'!S$8:S$1180)</f>
        <v>5522000</v>
      </c>
      <c r="S56" s="118">
        <f t="shared" si="7"/>
        <v>0</v>
      </c>
      <c r="T56" s="197">
        <f t="shared" si="8"/>
        <v>0</v>
      </c>
      <c r="U56" s="118">
        <f t="shared" si="9"/>
        <v>2454125.7999999998</v>
      </c>
      <c r="V56" s="197">
        <f t="shared" si="10"/>
        <v>0.79994342662420759</v>
      </c>
      <c r="W56" s="101"/>
    </row>
    <row r="57" spans="1:23" s="46" customFormat="1" ht="30" customHeight="1" outlineLevel="1">
      <c r="A57" s="101" t="s">
        <v>3558</v>
      </c>
      <c r="B57" s="140"/>
      <c r="C57" s="142"/>
      <c r="D57" s="143"/>
      <c r="E57" s="384" t="s">
        <v>3559</v>
      </c>
      <c r="F57" s="625" t="s">
        <v>2828</v>
      </c>
      <c r="G57" s="585"/>
      <c r="H57" s="117">
        <f>SUMIF('pdc2019'!$J$8:$J$1172,'CE-Vergleich'!$A57,'pdc2019'!$N$8:$N$1180)</f>
        <v>3099237.7399999998</v>
      </c>
      <c r="I57" s="117">
        <f>SUMIF('pdc2019'!$J$8:$J$1172,'CE-Vergleich'!$A57,'pdc2019'!P$8:P$1180)</f>
        <v>1457187</v>
      </c>
      <c r="J57" s="118">
        <f t="shared" si="1"/>
        <v>-1642050.7399999998</v>
      </c>
      <c r="K57" s="197">
        <f t="shared" si="2"/>
        <v>-1.1268634293333661</v>
      </c>
      <c r="L57" s="117">
        <f>SUMIF('pdc2019'!$J$8:$J$1172,'CE-Vergleich'!$A57,'pdc2019'!Q$8:Q$1180)</f>
        <v>1403187</v>
      </c>
      <c r="M57" s="118">
        <f t="shared" si="3"/>
        <v>-54000</v>
      </c>
      <c r="N57" s="197">
        <f t="shared" si="4"/>
        <v>-3.8483822897447027E-2</v>
      </c>
      <c r="O57" s="117">
        <f>SUMIF('pdc2019'!$J$8:$J$1172,'CE-Vergleich'!$A57,'pdc2019'!R$8:R$1180)</f>
        <v>1403187</v>
      </c>
      <c r="P57" s="118">
        <f t="shared" si="5"/>
        <v>0</v>
      </c>
      <c r="Q57" s="197">
        <f t="shared" si="6"/>
        <v>0</v>
      </c>
      <c r="R57" s="117">
        <f>SUMIF('pdc2019'!$J$8:$J$1172,'CE-Vergleich'!$A57,'pdc2019'!S$8:S$1180)</f>
        <v>1343187</v>
      </c>
      <c r="S57" s="118">
        <f t="shared" si="7"/>
        <v>-60000</v>
      </c>
      <c r="T57" s="197">
        <f t="shared" si="8"/>
        <v>-4.4669878430925854E-2</v>
      </c>
      <c r="U57" s="118">
        <f t="shared" si="9"/>
        <v>-114000</v>
      </c>
      <c r="V57" s="197">
        <f t="shared" si="10"/>
        <v>-7.8232924120239883E-2</v>
      </c>
      <c r="W57" s="101"/>
    </row>
    <row r="58" spans="1:23" s="46" customFormat="1" outlineLevel="1">
      <c r="A58" s="101" t="s">
        <v>2829</v>
      </c>
      <c r="B58" s="140"/>
      <c r="C58" s="142"/>
      <c r="D58" s="143"/>
      <c r="E58" s="384" t="s">
        <v>2830</v>
      </c>
      <c r="F58" s="625" t="s">
        <v>2831</v>
      </c>
      <c r="G58" s="585"/>
      <c r="H58" s="117">
        <f>SUMIF('pdc2019'!$J$8:$J$1172,'CE-Vergleich'!$A58,'pdc2019'!$N$8:$N$1180)</f>
        <v>35806858.189999998</v>
      </c>
      <c r="I58" s="117">
        <f>SUMIF('pdc2019'!$J$8:$J$1172,'CE-Vergleich'!$A58,'pdc2019'!P$8:P$1180)</f>
        <v>36601339.013333336</v>
      </c>
      <c r="J58" s="118">
        <f t="shared" si="1"/>
        <v>794480.8233333379</v>
      </c>
      <c r="K58" s="197">
        <f t="shared" si="2"/>
        <v>2.1706332193035891E-2</v>
      </c>
      <c r="L58" s="117">
        <f>SUMIF('pdc2019'!$J$8:$J$1172,'CE-Vergleich'!$A58,'pdc2019'!Q$8:Q$1180)</f>
        <v>41032990.32</v>
      </c>
      <c r="M58" s="118">
        <f t="shared" si="3"/>
        <v>4431651.3066666648</v>
      </c>
      <c r="N58" s="197">
        <f t="shared" si="4"/>
        <v>0.10800215319687831</v>
      </c>
      <c r="O58" s="117">
        <f>SUMIF('pdc2019'!$J$8:$J$1172,'CE-Vergleich'!$A58,'pdc2019'!R$8:R$1180)</f>
        <v>41071110.323294818</v>
      </c>
      <c r="P58" s="118">
        <f t="shared" si="5"/>
        <v>38120.003294818103</v>
      </c>
      <c r="Q58" s="197">
        <f t="shared" si="6"/>
        <v>9.2814640253826056E-4</v>
      </c>
      <c r="R58" s="117">
        <f>SUMIF('pdc2019'!$J$8:$J$1172,'CE-Vergleich'!$A58,'pdc2019'!S$8:S$1180)</f>
        <v>40831910.323294818</v>
      </c>
      <c r="S58" s="118">
        <f t="shared" si="7"/>
        <v>-239200</v>
      </c>
      <c r="T58" s="197">
        <f t="shared" si="8"/>
        <v>-5.8581633361281934E-3</v>
      </c>
      <c r="U58" s="118">
        <f t="shared" si="9"/>
        <v>4230571.3099614829</v>
      </c>
      <c r="V58" s="197">
        <f t="shared" si="10"/>
        <v>0.11558515136346097</v>
      </c>
      <c r="W58" s="101"/>
    </row>
    <row r="59" spans="1:23" s="46" customFormat="1" outlineLevel="1">
      <c r="A59" s="101" t="s">
        <v>2832</v>
      </c>
      <c r="B59" s="140"/>
      <c r="C59" s="142"/>
      <c r="D59" s="143"/>
      <c r="E59" s="384" t="s">
        <v>2833</v>
      </c>
      <c r="F59" s="625" t="s">
        <v>2834</v>
      </c>
      <c r="G59" s="585"/>
      <c r="H59" s="117">
        <f>SUMIF('pdc2019'!$J$8:$J$1172,'CE-Vergleich'!$A59,'pdc2019'!$N$8:$N$1180)</f>
        <v>0</v>
      </c>
      <c r="I59" s="117">
        <f>SUMIF('pdc2019'!$J$8:$J$1172,'CE-Vergleich'!$A59,'pdc2019'!P$8:P$1180)</f>
        <v>0</v>
      </c>
      <c r="J59" s="118">
        <f t="shared" si="1"/>
        <v>0</v>
      </c>
      <c r="K59" s="197" t="str">
        <f t="shared" si="2"/>
        <v xml:space="preserve">-    </v>
      </c>
      <c r="L59" s="117">
        <f>SUMIF('pdc2019'!$J$8:$J$1172,'CE-Vergleich'!$A59,'pdc2019'!Q$8:Q$1180)</f>
        <v>0</v>
      </c>
      <c r="M59" s="118">
        <f t="shared" si="3"/>
        <v>0</v>
      </c>
      <c r="N59" s="197" t="str">
        <f t="shared" si="4"/>
        <v xml:space="preserve">-    </v>
      </c>
      <c r="O59" s="117">
        <f>SUMIF('pdc2019'!$J$8:$J$1172,'CE-Vergleich'!$A59,'pdc2019'!R$8:R$1180)</f>
        <v>0</v>
      </c>
      <c r="P59" s="118">
        <f t="shared" si="5"/>
        <v>0</v>
      </c>
      <c r="Q59" s="197" t="str">
        <f t="shared" si="6"/>
        <v xml:space="preserve">-    </v>
      </c>
      <c r="R59" s="117">
        <f>SUMIF('pdc2019'!$J$8:$J$1172,'CE-Vergleich'!$A59,'pdc2019'!S$8:S$1180)</f>
        <v>0</v>
      </c>
      <c r="S59" s="118">
        <f t="shared" si="7"/>
        <v>0</v>
      </c>
      <c r="T59" s="197" t="str">
        <f t="shared" si="8"/>
        <v xml:space="preserve">-    </v>
      </c>
      <c r="U59" s="118">
        <f t="shared" si="9"/>
        <v>0</v>
      </c>
      <c r="V59" s="197" t="str">
        <f t="shared" si="10"/>
        <v xml:space="preserve">-    </v>
      </c>
      <c r="W59" s="101"/>
    </row>
    <row r="60" spans="1:23" s="46" customFormat="1">
      <c r="A60" s="101"/>
      <c r="B60" s="140"/>
      <c r="C60" s="385" t="s">
        <v>2821</v>
      </c>
      <c r="D60" s="626" t="s">
        <v>2835</v>
      </c>
      <c r="E60" s="626"/>
      <c r="F60" s="626"/>
      <c r="G60" s="580"/>
      <c r="H60" s="109">
        <f>SUM(H61:H63)</f>
        <v>95933120.480000004</v>
      </c>
      <c r="I60" s="109">
        <f>SUM(I61:I63)</f>
        <v>99038062.999999985</v>
      </c>
      <c r="J60" s="110">
        <f t="shared" si="1"/>
        <v>3104942.5199999809</v>
      </c>
      <c r="K60" s="196">
        <f t="shared" si="2"/>
        <v>3.1351002088964332E-2</v>
      </c>
      <c r="L60" s="109">
        <f t="shared" ref="L60:R60" si="17">SUM(L61:L63)</f>
        <v>110073535.52</v>
      </c>
      <c r="M60" s="110">
        <f t="shared" si="3"/>
        <v>11035472.520000011</v>
      </c>
      <c r="N60" s="196">
        <f t="shared" si="4"/>
        <v>0.10025545620813553</v>
      </c>
      <c r="O60" s="109">
        <f t="shared" si="17"/>
        <v>112213160.34999999</v>
      </c>
      <c r="P60" s="110">
        <f t="shared" si="5"/>
        <v>2139624.8299999982</v>
      </c>
      <c r="Q60" s="196">
        <f t="shared" si="6"/>
        <v>1.9067503520321254E-2</v>
      </c>
      <c r="R60" s="109">
        <f t="shared" si="17"/>
        <v>113264695.314</v>
      </c>
      <c r="S60" s="110">
        <f t="shared" si="7"/>
        <v>1051534.9640000015</v>
      </c>
      <c r="T60" s="196">
        <f t="shared" si="8"/>
        <v>9.2838722700384763E-3</v>
      </c>
      <c r="U60" s="110">
        <f t="shared" si="9"/>
        <v>14226632.31400001</v>
      </c>
      <c r="V60" s="196">
        <f t="shared" si="10"/>
        <v>0.14364812762947526</v>
      </c>
      <c r="W60" s="101"/>
    </row>
    <row r="61" spans="1:23" s="46" customFormat="1" outlineLevel="1">
      <c r="A61" s="101" t="s">
        <v>2836</v>
      </c>
      <c r="B61" s="140"/>
      <c r="C61" s="385"/>
      <c r="D61" s="388"/>
      <c r="E61" s="384" t="s">
        <v>2811</v>
      </c>
      <c r="F61" s="625" t="s">
        <v>2837</v>
      </c>
      <c r="G61" s="585"/>
      <c r="H61" s="117">
        <f>SUMIF('pdc2019'!$J$8:$J$1172,'CE-Vergleich'!$A61,'pdc2019'!$N$8:$N$1180)</f>
        <v>89889088.310000002</v>
      </c>
      <c r="I61" s="117">
        <f>SUMIF('pdc2019'!$J$8:$J$1172,'CE-Vergleich'!$A61,'pdc2019'!P$8:P$1180)</f>
        <v>91057222.62666665</v>
      </c>
      <c r="J61" s="118">
        <f t="shared" si="1"/>
        <v>1168134.3166666478</v>
      </c>
      <c r="K61" s="197">
        <f t="shared" si="2"/>
        <v>1.2828573977662181E-2</v>
      </c>
      <c r="L61" s="117">
        <f>SUMIF('pdc2019'!$J$8:$J$1172,'CE-Vergleich'!$A61,'pdc2019'!Q$8:Q$1180)</f>
        <v>101846549.52</v>
      </c>
      <c r="M61" s="118">
        <f t="shared" si="3"/>
        <v>10789326.893333346</v>
      </c>
      <c r="N61" s="197">
        <f t="shared" si="4"/>
        <v>0.10593708814076813</v>
      </c>
      <c r="O61" s="117">
        <f>SUMIF('pdc2019'!$J$8:$J$1172,'CE-Vergleich'!$A61,'pdc2019'!R$8:R$1180)</f>
        <v>103886174.34999999</v>
      </c>
      <c r="P61" s="118">
        <f t="shared" si="5"/>
        <v>2039624.8299999982</v>
      </c>
      <c r="Q61" s="197">
        <f t="shared" si="6"/>
        <v>1.9633265376857129E-2</v>
      </c>
      <c r="R61" s="117">
        <f>SUMIF('pdc2019'!$J$8:$J$1172,'CE-Vergleich'!$A61,'pdc2019'!S$8:S$1180)</f>
        <v>104836709.314</v>
      </c>
      <c r="S61" s="118">
        <f t="shared" si="7"/>
        <v>950534.96400000155</v>
      </c>
      <c r="T61" s="197">
        <f t="shared" si="8"/>
        <v>9.066814193423622E-3</v>
      </c>
      <c r="U61" s="118">
        <f t="shared" si="9"/>
        <v>13779486.687333345</v>
      </c>
      <c r="V61" s="197">
        <f t="shared" si="10"/>
        <v>0.15132777268892825</v>
      </c>
      <c r="W61" s="101"/>
    </row>
    <row r="62" spans="1:23" s="46" customFormat="1" ht="30" customHeight="1" outlineLevel="1">
      <c r="A62" s="101" t="s">
        <v>2838</v>
      </c>
      <c r="B62" s="140"/>
      <c r="C62" s="387"/>
      <c r="D62" s="384"/>
      <c r="E62" s="384" t="s">
        <v>2813</v>
      </c>
      <c r="F62" s="625" t="s">
        <v>2839</v>
      </c>
      <c r="G62" s="585"/>
      <c r="H62" s="117">
        <f>SUMIF('pdc2019'!$J$8:$J$1172,'CE-Vergleich'!$A62,'pdc2019'!$N$8:$N$1180)</f>
        <v>136447.91</v>
      </c>
      <c r="I62" s="117">
        <f>SUMIF('pdc2019'!$J$8:$J$1172,'CE-Vergleich'!$A62,'pdc2019'!P$8:P$1180)</f>
        <v>24224.373333333333</v>
      </c>
      <c r="J62" s="118">
        <f t="shared" si="1"/>
        <v>-112223.53666666667</v>
      </c>
      <c r="K62" s="197">
        <f t="shared" si="2"/>
        <v>-4.6326703738603765</v>
      </c>
      <c r="L62" s="117">
        <f>SUMIF('pdc2019'!$J$8:$J$1172,'CE-Vergleich'!$A62,'pdc2019'!Q$8:Q$1180)</f>
        <v>40370</v>
      </c>
      <c r="M62" s="118">
        <f t="shared" si="3"/>
        <v>16145.626666666667</v>
      </c>
      <c r="N62" s="197">
        <f t="shared" si="4"/>
        <v>0.39994121046982084</v>
      </c>
      <c r="O62" s="117">
        <f>SUMIF('pdc2019'!$J$8:$J$1172,'CE-Vergleich'!$A62,'pdc2019'!R$8:R$1180)</f>
        <v>40370</v>
      </c>
      <c r="P62" s="118">
        <f t="shared" si="5"/>
        <v>0</v>
      </c>
      <c r="Q62" s="197">
        <f t="shared" si="6"/>
        <v>0</v>
      </c>
      <c r="R62" s="117">
        <f>SUMIF('pdc2019'!$J$8:$J$1172,'CE-Vergleich'!$A62,'pdc2019'!S$8:S$1180)</f>
        <v>41370</v>
      </c>
      <c r="S62" s="118">
        <f t="shared" si="7"/>
        <v>1000</v>
      </c>
      <c r="T62" s="197">
        <f t="shared" si="8"/>
        <v>2.4172105390379502E-2</v>
      </c>
      <c r="U62" s="118">
        <f t="shared" si="9"/>
        <v>17145.626666666667</v>
      </c>
      <c r="V62" s="197">
        <f t="shared" si="10"/>
        <v>0.70778411605281299</v>
      </c>
      <c r="W62" s="101"/>
    </row>
    <row r="63" spans="1:23" s="46" customFormat="1" outlineLevel="1">
      <c r="A63" s="101" t="s">
        <v>2840</v>
      </c>
      <c r="B63" s="140"/>
      <c r="C63" s="387"/>
      <c r="D63" s="384"/>
      <c r="E63" s="384" t="s">
        <v>3493</v>
      </c>
      <c r="F63" s="625" t="s">
        <v>2841</v>
      </c>
      <c r="G63" s="585"/>
      <c r="H63" s="117">
        <f>SUMIF('pdc2019'!$J$8:$J$1172,'CE-Vergleich'!$A63,'pdc2019'!$N$8:$N$1180)</f>
        <v>5907584.2599999998</v>
      </c>
      <c r="I63" s="117">
        <f>SUMIF('pdc2019'!$J$8:$J$1172,'CE-Vergleich'!$A63,'pdc2019'!P$8:P$1180)</f>
        <v>7956616</v>
      </c>
      <c r="J63" s="118">
        <f t="shared" si="1"/>
        <v>2049031.7400000002</v>
      </c>
      <c r="K63" s="197">
        <f t="shared" si="2"/>
        <v>0.25752552844073412</v>
      </c>
      <c r="L63" s="117">
        <f>SUMIF('pdc2019'!$J$8:$J$1172,'CE-Vergleich'!$A63,'pdc2019'!Q$8:Q$1180)</f>
        <v>8186616</v>
      </c>
      <c r="M63" s="118">
        <f t="shared" si="3"/>
        <v>230000</v>
      </c>
      <c r="N63" s="197">
        <f t="shared" si="4"/>
        <v>2.8094636416316585E-2</v>
      </c>
      <c r="O63" s="117">
        <f>SUMIF('pdc2019'!$J$8:$J$1172,'CE-Vergleich'!$A63,'pdc2019'!R$8:R$1180)</f>
        <v>8286616</v>
      </c>
      <c r="P63" s="118">
        <f t="shared" si="5"/>
        <v>100000</v>
      </c>
      <c r="Q63" s="197">
        <f t="shared" si="6"/>
        <v>1.2067652223778681E-2</v>
      </c>
      <c r="R63" s="117">
        <f>SUMIF('pdc2019'!$J$8:$J$1172,'CE-Vergleich'!$A63,'pdc2019'!S$8:S$1180)</f>
        <v>8386616</v>
      </c>
      <c r="S63" s="118">
        <f t="shared" si="7"/>
        <v>100000</v>
      </c>
      <c r="T63" s="197">
        <f t="shared" si="8"/>
        <v>1.1923760429713248E-2</v>
      </c>
      <c r="U63" s="118">
        <f t="shared" si="9"/>
        <v>430000</v>
      </c>
      <c r="V63" s="197">
        <f t="shared" si="10"/>
        <v>5.4043075598973235E-2</v>
      </c>
      <c r="W63" s="101"/>
    </row>
    <row r="64" spans="1:23" s="46" customFormat="1">
      <c r="A64" s="101" t="s">
        <v>2842</v>
      </c>
      <c r="B64" s="140"/>
      <c r="C64" s="385" t="s">
        <v>2824</v>
      </c>
      <c r="D64" s="626" t="s">
        <v>2843</v>
      </c>
      <c r="E64" s="626"/>
      <c r="F64" s="626"/>
      <c r="G64" s="580"/>
      <c r="H64" s="109">
        <f>SUMIF('pdc2019'!$J$8:$J$1172,'CE-Vergleich'!$A64,'pdc2019'!$N$8:$N$1180)</f>
        <v>43388744.839999996</v>
      </c>
      <c r="I64" s="109">
        <f>SUMIF('pdc2019'!$J$8:$J$1172,'CE-Vergleich'!$A64,'pdc2019'!P$8:P$1180)</f>
        <v>43421891.333333336</v>
      </c>
      <c r="J64" s="110">
        <f t="shared" si="1"/>
        <v>33146.493333339691</v>
      </c>
      <c r="K64" s="196">
        <f t="shared" si="2"/>
        <v>7.6335904115476397E-4</v>
      </c>
      <c r="L64" s="109">
        <f>SUMIF('pdc2019'!$J$8:$J$1172,'CE-Vergleich'!$A64,'pdc2019'!Q$8:Q$1180)</f>
        <v>50873156</v>
      </c>
      <c r="M64" s="110">
        <f t="shared" si="3"/>
        <v>7451264.6666666642</v>
      </c>
      <c r="N64" s="196">
        <f t="shared" si="4"/>
        <v>0.14646751356779722</v>
      </c>
      <c r="O64" s="109">
        <f>SUMIF('pdc2019'!$J$8:$J$1172,'CE-Vergleich'!$A64,'pdc2019'!R$8:R$1180)</f>
        <v>53226988</v>
      </c>
      <c r="P64" s="110">
        <f t="shared" si="5"/>
        <v>2353832</v>
      </c>
      <c r="Q64" s="196">
        <f t="shared" si="6"/>
        <v>4.4222528616498079E-2</v>
      </c>
      <c r="R64" s="109">
        <f>SUMIF('pdc2019'!$J$8:$J$1172,'CE-Vergleich'!$A64,'pdc2019'!S$8:S$1180)</f>
        <v>53812151.175999999</v>
      </c>
      <c r="S64" s="110">
        <f t="shared" si="7"/>
        <v>585163.17599999905</v>
      </c>
      <c r="T64" s="196">
        <f t="shared" si="8"/>
        <v>1.0874182934745404E-2</v>
      </c>
      <c r="U64" s="110">
        <f t="shared" si="9"/>
        <v>10390259.842666663</v>
      </c>
      <c r="V64" s="196">
        <f t="shared" si="10"/>
        <v>0.23928621079410364</v>
      </c>
      <c r="W64" s="101"/>
    </row>
    <row r="65" spans="1:23" s="70" customFormat="1">
      <c r="A65" s="101" t="s">
        <v>2691</v>
      </c>
      <c r="B65" s="140"/>
      <c r="C65" s="385" t="s">
        <v>3488</v>
      </c>
      <c r="D65" s="626" t="s">
        <v>1460</v>
      </c>
      <c r="E65" s="626"/>
      <c r="F65" s="626"/>
      <c r="G65" s="580"/>
      <c r="H65" s="109">
        <f>SUMIF('pdc2019'!$J$8:$J$1172,'CE-Vergleich'!$A65,'pdc2019'!$N$8:$N$1180)</f>
        <v>21455645.869999997</v>
      </c>
      <c r="I65" s="109">
        <f>SUMIF('pdc2019'!$J$8:$J$1172,'CE-Vergleich'!$A65,'pdc2019'!P$8:P$1180)</f>
        <v>25023440.013333332</v>
      </c>
      <c r="J65" s="110">
        <f t="shared" si="1"/>
        <v>3567794.1433333345</v>
      </c>
      <c r="K65" s="196">
        <f t="shared" si="2"/>
        <v>0.14257808444531581</v>
      </c>
      <c r="L65" s="109">
        <f>SUMIF('pdc2019'!$J$8:$J$1172,'CE-Vergleich'!$A65,'pdc2019'!Q$8:Q$1180)</f>
        <v>30920140</v>
      </c>
      <c r="M65" s="110">
        <f t="shared" si="3"/>
        <v>5896699.9866666682</v>
      </c>
      <c r="N65" s="196">
        <f t="shared" si="4"/>
        <v>0.19070741551191775</v>
      </c>
      <c r="O65" s="109">
        <f>SUMIF('pdc2019'!$J$8:$J$1172,'CE-Vergleich'!$A65,'pdc2019'!R$8:R$1180)</f>
        <v>30639540</v>
      </c>
      <c r="P65" s="110">
        <f t="shared" si="5"/>
        <v>-280600</v>
      </c>
      <c r="Q65" s="196">
        <f t="shared" si="6"/>
        <v>-9.1581009375467128E-3</v>
      </c>
      <c r="R65" s="109">
        <f>SUMIF('pdc2019'!$J$8:$J$1172,'CE-Vergleich'!$A65,'pdc2019'!S$8:S$1180)</f>
        <v>30865115.199999999</v>
      </c>
      <c r="S65" s="110">
        <f t="shared" si="7"/>
        <v>225575.19999999925</v>
      </c>
      <c r="T65" s="196">
        <f t="shared" si="8"/>
        <v>7.3084191825727989E-3</v>
      </c>
      <c r="U65" s="110">
        <f t="shared" si="9"/>
        <v>5841675.1866666675</v>
      </c>
      <c r="V65" s="196">
        <f t="shared" si="10"/>
        <v>0.23344812637886822</v>
      </c>
      <c r="W65" s="106"/>
    </row>
    <row r="66" spans="1:23" s="70" customFormat="1">
      <c r="A66" s="101"/>
      <c r="B66" s="140"/>
      <c r="C66" s="385" t="s">
        <v>3491</v>
      </c>
      <c r="D66" s="626" t="s">
        <v>1462</v>
      </c>
      <c r="E66" s="626"/>
      <c r="F66" s="626"/>
      <c r="G66" s="580"/>
      <c r="H66" s="109">
        <f>SUM(H67:H71)</f>
        <v>798394134.26999998</v>
      </c>
      <c r="I66" s="109">
        <f>SUM(I67:I71)</f>
        <v>878634037</v>
      </c>
      <c r="J66" s="110">
        <f t="shared" si="1"/>
        <v>80239902.730000019</v>
      </c>
      <c r="K66" s="196">
        <f t="shared" si="2"/>
        <v>9.1323462728544413E-2</v>
      </c>
      <c r="L66" s="109">
        <f t="shared" ref="L66:R66" si="18">SUM(L67:L71)</f>
        <v>893737440</v>
      </c>
      <c r="M66" s="110">
        <f t="shared" si="3"/>
        <v>15103403</v>
      </c>
      <c r="N66" s="196">
        <f t="shared" si="4"/>
        <v>1.689914993378816E-2</v>
      </c>
      <c r="O66" s="109">
        <f t="shared" si="18"/>
        <v>896405131</v>
      </c>
      <c r="P66" s="110">
        <f t="shared" si="5"/>
        <v>2667691</v>
      </c>
      <c r="Q66" s="196">
        <f t="shared" si="6"/>
        <v>2.9759880970605468E-3</v>
      </c>
      <c r="R66" s="109">
        <f t="shared" si="18"/>
        <v>899692052</v>
      </c>
      <c r="S66" s="110">
        <f t="shared" si="7"/>
        <v>3286921</v>
      </c>
      <c r="T66" s="196">
        <f t="shared" si="8"/>
        <v>3.6533845027231608E-3</v>
      </c>
      <c r="U66" s="110">
        <f t="shared" si="9"/>
        <v>21058015</v>
      </c>
      <c r="V66" s="196">
        <f t="shared" si="10"/>
        <v>2.3966764447118726E-2</v>
      </c>
      <c r="W66" s="106"/>
    </row>
    <row r="67" spans="1:23" s="46" customFormat="1" outlineLevel="1">
      <c r="A67" s="101" t="s">
        <v>996</v>
      </c>
      <c r="B67" s="140"/>
      <c r="C67" s="384"/>
      <c r="D67" s="146"/>
      <c r="E67" s="384" t="s">
        <v>2811</v>
      </c>
      <c r="F67" s="625" t="s">
        <v>2844</v>
      </c>
      <c r="G67" s="585"/>
      <c r="H67" s="117">
        <f>SUMIF('pdc2019'!$J$8:$J$1172,'CE-Vergleich'!$A67,'pdc2019'!$N$8:$N$1180)</f>
        <v>278801040.18000001</v>
      </c>
      <c r="I67" s="117">
        <f>SUMIF('pdc2019'!$J$8:$J$1172,'CE-Vergleich'!$A67,'pdc2019'!P$8:P$1180)</f>
        <v>300445769</v>
      </c>
      <c r="J67" s="118">
        <f t="shared" si="1"/>
        <v>21644728.819999993</v>
      </c>
      <c r="K67" s="197">
        <f t="shared" si="2"/>
        <v>7.2042049026158836E-2</v>
      </c>
      <c r="L67" s="117">
        <f>SUMIF('pdc2019'!$J$8:$J$1172,'CE-Vergleich'!$A67,'pdc2019'!Q$8:Q$1180)</f>
        <v>304862135</v>
      </c>
      <c r="M67" s="118">
        <f t="shared" si="3"/>
        <v>4416366</v>
      </c>
      <c r="N67" s="197">
        <f t="shared" si="4"/>
        <v>1.4486436631430137E-2</v>
      </c>
      <c r="O67" s="117">
        <f>SUMIF('pdc2019'!$J$8:$J$1172,'CE-Vergleich'!$A67,'pdc2019'!R$8:R$1180)</f>
        <v>305519884</v>
      </c>
      <c r="P67" s="118">
        <f t="shared" si="5"/>
        <v>657749</v>
      </c>
      <c r="Q67" s="197">
        <f t="shared" si="6"/>
        <v>2.1528844256827485E-3</v>
      </c>
      <c r="R67" s="117">
        <f>SUMIF('pdc2019'!$J$8:$J$1172,'CE-Vergleich'!$A67,'pdc2019'!S$8:S$1180)</f>
        <v>306101031</v>
      </c>
      <c r="S67" s="118">
        <f t="shared" si="7"/>
        <v>581147</v>
      </c>
      <c r="T67" s="197">
        <f t="shared" si="8"/>
        <v>1.8985463658892413E-3</v>
      </c>
      <c r="U67" s="118">
        <f t="shared" si="9"/>
        <v>5655262</v>
      </c>
      <c r="V67" s="197">
        <f t="shared" si="10"/>
        <v>1.8822904442365437E-2</v>
      </c>
      <c r="W67" s="101"/>
    </row>
    <row r="68" spans="1:23" s="46" customFormat="1" outlineLevel="1">
      <c r="A68" s="101" t="s">
        <v>1019</v>
      </c>
      <c r="B68" s="140"/>
      <c r="C68" s="384"/>
      <c r="D68" s="146"/>
      <c r="E68" s="384" t="s">
        <v>2813</v>
      </c>
      <c r="F68" s="625" t="s">
        <v>2845</v>
      </c>
      <c r="G68" s="585"/>
      <c r="H68" s="117">
        <f>SUMIF('pdc2019'!$J$8:$J$1172,'CE-Vergleich'!$A68,'pdc2019'!$N$8:$N$1180)</f>
        <v>44961781.870000005</v>
      </c>
      <c r="I68" s="117">
        <f>SUMIF('pdc2019'!$J$8:$J$1172,'CE-Vergleich'!$A68,'pdc2019'!P$8:P$1180)</f>
        <v>47099900</v>
      </c>
      <c r="J68" s="118">
        <f t="shared" si="1"/>
        <v>2138118.1299999952</v>
      </c>
      <c r="K68" s="197">
        <f t="shared" si="2"/>
        <v>4.5395385765150141E-2</v>
      </c>
      <c r="L68" s="117">
        <f>SUMIF('pdc2019'!$J$8:$J$1172,'CE-Vergleich'!$A68,'pdc2019'!Q$8:Q$1180)</f>
        <v>47873822</v>
      </c>
      <c r="M68" s="118">
        <f t="shared" si="3"/>
        <v>773922</v>
      </c>
      <c r="N68" s="197">
        <f t="shared" si="4"/>
        <v>1.6165870358125993E-2</v>
      </c>
      <c r="O68" s="117">
        <f>SUMIF('pdc2019'!$J$8:$J$1172,'CE-Vergleich'!$A68,'pdc2019'!R$8:R$1180)</f>
        <v>48016930</v>
      </c>
      <c r="P68" s="118">
        <f t="shared" si="5"/>
        <v>143108</v>
      </c>
      <c r="Q68" s="197">
        <f t="shared" si="6"/>
        <v>2.9803654669301014E-3</v>
      </c>
      <c r="R68" s="117">
        <f>SUMIF('pdc2019'!$J$8:$J$1172,'CE-Vergleich'!$A68,'pdc2019'!S$8:S$1180)</f>
        <v>48159584</v>
      </c>
      <c r="S68" s="118">
        <f t="shared" si="7"/>
        <v>142654</v>
      </c>
      <c r="T68" s="197">
        <f t="shared" si="8"/>
        <v>2.9621103039428249E-3</v>
      </c>
      <c r="U68" s="118">
        <f t="shared" si="9"/>
        <v>1059684</v>
      </c>
      <c r="V68" s="197">
        <f t="shared" si="10"/>
        <v>2.24986464939416E-2</v>
      </c>
      <c r="W68" s="101"/>
    </row>
    <row r="69" spans="1:23" s="46" customFormat="1" outlineLevel="1">
      <c r="A69" s="101" t="s">
        <v>1051</v>
      </c>
      <c r="B69" s="140"/>
      <c r="C69" s="384"/>
      <c r="D69" s="146"/>
      <c r="E69" s="384" t="s">
        <v>3493</v>
      </c>
      <c r="F69" s="625" t="s">
        <v>2846</v>
      </c>
      <c r="G69" s="585"/>
      <c r="H69" s="117">
        <f>SUMIF('pdc2019'!$J$8:$J$1172,'CE-Vergleich'!$A69,'pdc2019'!$N$8:$N$1180)</f>
        <v>305193240.99000001</v>
      </c>
      <c r="I69" s="117">
        <f>SUMIF('pdc2019'!$J$8:$J$1172,'CE-Vergleich'!$A69,'pdc2019'!P$8:P$1180)</f>
        <v>340640461</v>
      </c>
      <c r="J69" s="118">
        <f t="shared" si="1"/>
        <v>35447220.00999999</v>
      </c>
      <c r="K69" s="197">
        <f t="shared" si="2"/>
        <v>0.10406050974079674</v>
      </c>
      <c r="L69" s="117">
        <f>SUMIF('pdc2019'!$J$8:$J$1172,'CE-Vergleich'!$A69,'pdc2019'!Q$8:Q$1180)</f>
        <v>347024782</v>
      </c>
      <c r="M69" s="118">
        <f t="shared" si="3"/>
        <v>6384321</v>
      </c>
      <c r="N69" s="197">
        <f t="shared" si="4"/>
        <v>1.8397305700202125E-2</v>
      </c>
      <c r="O69" s="117">
        <f>SUMIF('pdc2019'!$J$8:$J$1172,'CE-Vergleich'!$A69,'pdc2019'!R$8:R$1180)</f>
        <v>348284974</v>
      </c>
      <c r="P69" s="118">
        <f t="shared" si="5"/>
        <v>1260192</v>
      </c>
      <c r="Q69" s="197">
        <f t="shared" si="6"/>
        <v>3.6182784043965101E-3</v>
      </c>
      <c r="R69" s="117">
        <f>SUMIF('pdc2019'!$J$8:$J$1172,'CE-Vergleich'!$A69,'pdc2019'!S$8:S$1180)</f>
        <v>350109113</v>
      </c>
      <c r="S69" s="118">
        <f t="shared" si="7"/>
        <v>1824139</v>
      </c>
      <c r="T69" s="197">
        <f t="shared" si="8"/>
        <v>5.2102014265478433E-3</v>
      </c>
      <c r="U69" s="118">
        <f t="shared" si="9"/>
        <v>9468652</v>
      </c>
      <c r="V69" s="197">
        <f t="shared" si="10"/>
        <v>2.7796615740254063E-2</v>
      </c>
      <c r="W69" s="101"/>
    </row>
    <row r="70" spans="1:23" s="46" customFormat="1" outlineLevel="1">
      <c r="A70" s="101" t="s">
        <v>200</v>
      </c>
      <c r="B70" s="140"/>
      <c r="C70" s="384"/>
      <c r="D70" s="146"/>
      <c r="E70" s="384" t="s">
        <v>3501</v>
      </c>
      <c r="F70" s="625" t="s">
        <v>2847</v>
      </c>
      <c r="G70" s="585"/>
      <c r="H70" s="117">
        <f>SUMIF('pdc2019'!$J$8:$J$1172,'CE-Vergleich'!$A70,'pdc2019'!$N$8:$N$1180)</f>
        <v>10627265.360000001</v>
      </c>
      <c r="I70" s="117">
        <f>SUMIF('pdc2019'!$J$8:$J$1172,'CE-Vergleich'!$A70,'pdc2019'!P$8:P$1180)</f>
        <v>11769580</v>
      </c>
      <c r="J70" s="118">
        <f t="shared" si="1"/>
        <v>1142314.6399999987</v>
      </c>
      <c r="K70" s="197">
        <f t="shared" si="2"/>
        <v>9.7056533878014231E-2</v>
      </c>
      <c r="L70" s="117">
        <f>SUMIF('pdc2019'!$J$8:$J$1172,'CE-Vergleich'!$A70,'pdc2019'!Q$8:Q$1180)</f>
        <v>11769580</v>
      </c>
      <c r="M70" s="118">
        <f t="shared" si="3"/>
        <v>0</v>
      </c>
      <c r="N70" s="197">
        <f t="shared" si="4"/>
        <v>0</v>
      </c>
      <c r="O70" s="117">
        <f>SUMIF('pdc2019'!$J$8:$J$1172,'CE-Vergleich'!$A70,'pdc2019'!R$8:R$1180)</f>
        <v>11769580</v>
      </c>
      <c r="P70" s="118">
        <f t="shared" si="5"/>
        <v>0</v>
      </c>
      <c r="Q70" s="197">
        <f t="shared" si="6"/>
        <v>0</v>
      </c>
      <c r="R70" s="117">
        <f>SUMIF('pdc2019'!$J$8:$J$1172,'CE-Vergleich'!$A70,'pdc2019'!S$8:S$1180)</f>
        <v>11769580</v>
      </c>
      <c r="S70" s="118">
        <f t="shared" si="7"/>
        <v>0</v>
      </c>
      <c r="T70" s="197">
        <f t="shared" si="8"/>
        <v>0</v>
      </c>
      <c r="U70" s="118">
        <f t="shared" si="9"/>
        <v>0</v>
      </c>
      <c r="V70" s="197">
        <f t="shared" si="10"/>
        <v>0</v>
      </c>
      <c r="W70" s="101"/>
    </row>
    <row r="71" spans="1:23" s="46" customFormat="1" outlineLevel="1">
      <c r="A71" s="101" t="s">
        <v>2848</v>
      </c>
      <c r="B71" s="140"/>
      <c r="C71" s="384"/>
      <c r="D71" s="146"/>
      <c r="E71" s="384" t="s">
        <v>3534</v>
      </c>
      <c r="F71" s="625" t="s">
        <v>2849</v>
      </c>
      <c r="G71" s="585"/>
      <c r="H71" s="117">
        <f>SUMIF('pdc2019'!$J$8:$J$1172,'CE-Vergleich'!$A71,'pdc2019'!$N$8:$N$1180)</f>
        <v>158810805.86999997</v>
      </c>
      <c r="I71" s="117">
        <f>SUMIF('pdc2019'!$J$8:$J$1172,'CE-Vergleich'!$A71,'pdc2019'!P$8:P$1180)</f>
        <v>178678327</v>
      </c>
      <c r="J71" s="118">
        <f t="shared" si="1"/>
        <v>19867521.130000025</v>
      </c>
      <c r="K71" s="197">
        <f t="shared" si="2"/>
        <v>0.11119155559364526</v>
      </c>
      <c r="L71" s="117">
        <f>SUMIF('pdc2019'!$J$8:$J$1172,'CE-Vergleich'!$A71,'pdc2019'!Q$8:Q$1180)</f>
        <v>182207121</v>
      </c>
      <c r="M71" s="118">
        <f t="shared" si="3"/>
        <v>3528794</v>
      </c>
      <c r="N71" s="197">
        <f t="shared" si="4"/>
        <v>1.9366937914572505E-2</v>
      </c>
      <c r="O71" s="117">
        <f>SUMIF('pdc2019'!$J$8:$J$1172,'CE-Vergleich'!$A71,'pdc2019'!R$8:R$1180)</f>
        <v>182813763</v>
      </c>
      <c r="P71" s="118">
        <f t="shared" si="5"/>
        <v>606642</v>
      </c>
      <c r="Q71" s="197">
        <f t="shared" si="6"/>
        <v>3.3183606641257091E-3</v>
      </c>
      <c r="R71" s="117">
        <f>SUMIF('pdc2019'!$J$8:$J$1172,'CE-Vergleich'!$A71,'pdc2019'!S$8:S$1180)</f>
        <v>183552744</v>
      </c>
      <c r="S71" s="118">
        <f t="shared" si="7"/>
        <v>738981</v>
      </c>
      <c r="T71" s="197">
        <f t="shared" si="8"/>
        <v>4.0259872116104132E-3</v>
      </c>
      <c r="U71" s="118">
        <f t="shared" si="9"/>
        <v>4874417</v>
      </c>
      <c r="V71" s="197">
        <f t="shared" si="10"/>
        <v>2.7280404298838101E-2</v>
      </c>
      <c r="W71" s="101"/>
    </row>
    <row r="72" spans="1:23" s="46" customFormat="1">
      <c r="A72" s="101" t="s">
        <v>192</v>
      </c>
      <c r="B72" s="140"/>
      <c r="C72" s="385" t="s">
        <v>3518</v>
      </c>
      <c r="D72" s="626" t="s">
        <v>2850</v>
      </c>
      <c r="E72" s="626"/>
      <c r="F72" s="626"/>
      <c r="G72" s="580"/>
      <c r="H72" s="109">
        <f>SUMIF('pdc2019'!$J$8:$J$1172,'CE-Vergleich'!$A72,'pdc2019'!$N$8:$N$1180)</f>
        <v>4488753.8099999996</v>
      </c>
      <c r="I72" s="109">
        <f>SUMIF('pdc2019'!$J$8:$J$1172,'CE-Vergleich'!$A72,'pdc2019'!P$8:P$1180)</f>
        <v>4556349.5600000005</v>
      </c>
      <c r="J72" s="110">
        <f t="shared" si="1"/>
        <v>67595.750000000931</v>
      </c>
      <c r="K72" s="196">
        <f t="shared" si="2"/>
        <v>1.4835505728845117E-2</v>
      </c>
      <c r="L72" s="109">
        <f>SUMIF('pdc2019'!$J$8:$J$1172,'CE-Vergleich'!$A72,'pdc2019'!Q$8:Q$1180)</f>
        <v>4941874</v>
      </c>
      <c r="M72" s="110">
        <f t="shared" si="3"/>
        <v>385524.43999999948</v>
      </c>
      <c r="N72" s="196">
        <f t="shared" si="4"/>
        <v>7.8011790668883807E-2</v>
      </c>
      <c r="O72" s="109">
        <f>SUMIF('pdc2019'!$J$8:$J$1172,'CE-Vergleich'!$A72,'pdc2019'!R$8:R$1180)</f>
        <v>4756640.728662</v>
      </c>
      <c r="P72" s="110">
        <f t="shared" si="5"/>
        <v>-185233.27133799996</v>
      </c>
      <c r="Q72" s="196">
        <f t="shared" si="6"/>
        <v>-3.8942035336375802E-2</v>
      </c>
      <c r="R72" s="109">
        <f>SUMIF('pdc2019'!$J$8:$J$1172,'CE-Vergleich'!$A72,'pdc2019'!S$8:S$1180)</f>
        <v>4932940.728662</v>
      </c>
      <c r="S72" s="110">
        <f t="shared" si="7"/>
        <v>176300</v>
      </c>
      <c r="T72" s="196">
        <f t="shared" si="8"/>
        <v>3.573933069490158E-2</v>
      </c>
      <c r="U72" s="110">
        <f t="shared" si="9"/>
        <v>376591.16866199952</v>
      </c>
      <c r="V72" s="196">
        <f t="shared" si="10"/>
        <v>8.2651948386067084E-2</v>
      </c>
      <c r="W72" s="101"/>
    </row>
    <row r="73" spans="1:23" s="70" customFormat="1">
      <c r="A73" s="101"/>
      <c r="B73" s="140"/>
      <c r="C73" s="385" t="s">
        <v>3521</v>
      </c>
      <c r="D73" s="626" t="s">
        <v>964</v>
      </c>
      <c r="E73" s="626"/>
      <c r="F73" s="626"/>
      <c r="G73" s="580"/>
      <c r="H73" s="109">
        <f>SUM(H74:H76)</f>
        <v>34131079.719999999</v>
      </c>
      <c r="I73" s="109">
        <f>SUM(I74:I76)</f>
        <v>34531498.706666663</v>
      </c>
      <c r="J73" s="110">
        <f t="shared" si="1"/>
        <v>400418.98666666448</v>
      </c>
      <c r="K73" s="196">
        <f t="shared" si="2"/>
        <v>1.1595760440868425E-2</v>
      </c>
      <c r="L73" s="109">
        <f t="shared" ref="L73:R73" si="19">SUM(L74:L76)</f>
        <v>36132000</v>
      </c>
      <c r="M73" s="110">
        <f t="shared" si="3"/>
        <v>1600501.2933333367</v>
      </c>
      <c r="N73" s="196">
        <f t="shared" si="4"/>
        <v>4.4295950773091348E-2</v>
      </c>
      <c r="O73" s="109">
        <f t="shared" si="19"/>
        <v>37297000</v>
      </c>
      <c r="P73" s="110">
        <f t="shared" si="5"/>
        <v>1165000</v>
      </c>
      <c r="Q73" s="196">
        <f t="shared" si="6"/>
        <v>3.1235756227042388E-2</v>
      </c>
      <c r="R73" s="109">
        <f t="shared" si="19"/>
        <v>38097000</v>
      </c>
      <c r="S73" s="110">
        <f t="shared" si="7"/>
        <v>800000</v>
      </c>
      <c r="T73" s="196">
        <f t="shared" si="8"/>
        <v>2.0999028794918235E-2</v>
      </c>
      <c r="U73" s="110">
        <f t="shared" si="9"/>
        <v>3565501.2933333367</v>
      </c>
      <c r="V73" s="196">
        <f t="shared" si="10"/>
        <v>0.10325359242647003</v>
      </c>
      <c r="W73" s="106"/>
    </row>
    <row r="74" spans="1:23" s="46" customFormat="1" outlineLevel="1">
      <c r="A74" s="101" t="s">
        <v>2851</v>
      </c>
      <c r="B74" s="140"/>
      <c r="C74" s="384"/>
      <c r="D74" s="146"/>
      <c r="E74" s="384" t="s">
        <v>2811</v>
      </c>
      <c r="F74" s="625" t="s">
        <v>2852</v>
      </c>
      <c r="G74" s="585"/>
      <c r="H74" s="117">
        <f>SUMIF('pdc2019'!$J$8:$J$1172,'CE-Vergleich'!$A74,'pdc2019'!$N$8:$N$1180)</f>
        <v>14633861.030000001</v>
      </c>
      <c r="I74" s="117">
        <f>SUMIF('pdc2019'!$J$8:$J$1172,'CE-Vergleich'!$A74,'pdc2019'!P$8:P$1180)</f>
        <v>14634280</v>
      </c>
      <c r="J74" s="118">
        <f t="shared" si="1"/>
        <v>418.96999999880791</v>
      </c>
      <c r="K74" s="197">
        <f t="shared" si="2"/>
        <v>2.8629355185141183E-5</v>
      </c>
      <c r="L74" s="117">
        <f>SUMIF('pdc2019'!$J$8:$J$1172,'CE-Vergleich'!$A74,'pdc2019'!Q$8:Q$1180)</f>
        <v>15234000</v>
      </c>
      <c r="M74" s="118">
        <f t="shared" si="3"/>
        <v>599720</v>
      </c>
      <c r="N74" s="197">
        <f t="shared" si="4"/>
        <v>3.9367204936326637E-2</v>
      </c>
      <c r="O74" s="117">
        <f>SUMIF('pdc2019'!$J$8:$J$1172,'CE-Vergleich'!$A74,'pdc2019'!R$8:R$1180)</f>
        <v>15634000</v>
      </c>
      <c r="P74" s="118">
        <f t="shared" si="5"/>
        <v>400000</v>
      </c>
      <c r="Q74" s="197">
        <f t="shared" si="6"/>
        <v>2.5585262888576179E-2</v>
      </c>
      <c r="R74" s="117">
        <f>SUMIF('pdc2019'!$J$8:$J$1172,'CE-Vergleich'!$A74,'pdc2019'!S$8:S$1180)</f>
        <v>15634000</v>
      </c>
      <c r="S74" s="118">
        <f t="shared" si="7"/>
        <v>0</v>
      </c>
      <c r="T74" s="197">
        <f t="shared" si="8"/>
        <v>0</v>
      </c>
      <c r="U74" s="118">
        <f t="shared" si="9"/>
        <v>999720</v>
      </c>
      <c r="V74" s="197">
        <f t="shared" si="10"/>
        <v>6.8313576069338564E-2</v>
      </c>
      <c r="W74" s="101"/>
    </row>
    <row r="75" spans="1:23" s="70" customFormat="1" outlineLevel="1">
      <c r="A75" s="101" t="s">
        <v>2853</v>
      </c>
      <c r="B75" s="132"/>
      <c r="C75" s="385"/>
      <c r="D75" s="148"/>
      <c r="E75" s="384" t="s">
        <v>2813</v>
      </c>
      <c r="F75" s="625" t="s">
        <v>2854</v>
      </c>
      <c r="G75" s="585"/>
      <c r="H75" s="109">
        <f>SUMIF('pdc2019'!$J$8:$J$1172,'CE-Vergleich'!$A75,'pdc2019'!$N$8:$N$1180)</f>
        <v>0</v>
      </c>
      <c r="I75" s="109">
        <f>SUMIF('pdc2019'!$J$8:$J$1172,'CE-Vergleich'!$A75,'pdc2019'!P$8:P$1180)</f>
        <v>0</v>
      </c>
      <c r="J75" s="110">
        <f t="shared" ref="J75:J121" si="20">I75-H75</f>
        <v>0</v>
      </c>
      <c r="K75" s="196" t="str">
        <f t="shared" ref="K75:K121" si="21">IF(I75=0,"-    ",J75/I75)</f>
        <v xml:space="preserve">-    </v>
      </c>
      <c r="L75" s="109">
        <f>SUMIF('pdc2019'!$J$8:$J$1172,'CE-Vergleich'!$A75,'pdc2019'!Q$8:Q$1180)</f>
        <v>0</v>
      </c>
      <c r="M75" s="110">
        <f t="shared" ref="M75:M121" si="22">L75-I75</f>
        <v>0</v>
      </c>
      <c r="N75" s="196" t="str">
        <f t="shared" ref="N75:N121" si="23">IF(L75=0,"-    ",M75/L75)</f>
        <v xml:space="preserve">-    </v>
      </c>
      <c r="O75" s="109">
        <f>SUMIF('pdc2019'!$J$8:$J$1172,'CE-Vergleich'!$A75,'pdc2019'!R$8:R$1180)</f>
        <v>0</v>
      </c>
      <c r="P75" s="110">
        <f t="shared" ref="P75:P121" si="24">O75-L75</f>
        <v>0</v>
      </c>
      <c r="Q75" s="196" t="str">
        <f t="shared" ref="Q75:Q93" si="25">IF(O75=0,"-    ",P75/O75)</f>
        <v xml:space="preserve">-    </v>
      </c>
      <c r="R75" s="109">
        <f>SUMIF('pdc2019'!$J$8:$J$1172,'CE-Vergleich'!$A75,'pdc2019'!S$8:S$1180)</f>
        <v>0</v>
      </c>
      <c r="S75" s="110">
        <f t="shared" ref="S75:S121" si="26">R75-O75</f>
        <v>0</v>
      </c>
      <c r="T75" s="196" t="str">
        <f t="shared" ref="T75:T93" si="27">IF(R75=0,"-    ",S75/R75)</f>
        <v xml:space="preserve">-    </v>
      </c>
      <c r="U75" s="110">
        <f t="shared" ref="U75:U121" si="28">R75-I75</f>
        <v>0</v>
      </c>
      <c r="V75" s="196" t="str">
        <f t="shared" ref="V75:V121" si="29">IF(I75=0,"-    ",U75/I75)</f>
        <v xml:space="preserve">-    </v>
      </c>
      <c r="W75" s="106"/>
    </row>
    <row r="76" spans="1:23" s="70" customFormat="1" outlineLevel="1">
      <c r="A76" s="101" t="s">
        <v>2855</v>
      </c>
      <c r="B76" s="132"/>
      <c r="C76" s="385"/>
      <c r="D76" s="148"/>
      <c r="E76" s="384" t="s">
        <v>3493</v>
      </c>
      <c r="F76" s="625" t="s">
        <v>1024</v>
      </c>
      <c r="G76" s="585"/>
      <c r="H76" s="117">
        <f>SUMIF('pdc2019'!$J$8:$J$1172,'CE-Vergleich'!$A76,'pdc2019'!$N$8:$N$1180)</f>
        <v>19497218.690000001</v>
      </c>
      <c r="I76" s="117">
        <f>SUMIF('pdc2019'!$J$8:$J$1172,'CE-Vergleich'!$A76,'pdc2019'!P$8:P$1180)</f>
        <v>19897218.706666667</v>
      </c>
      <c r="J76" s="118">
        <f t="shared" si="20"/>
        <v>400000.01666666567</v>
      </c>
      <c r="K76" s="197">
        <f t="shared" si="21"/>
        <v>2.0103313059158544E-2</v>
      </c>
      <c r="L76" s="117">
        <f>SUMIF('pdc2019'!$J$8:$J$1172,'CE-Vergleich'!$A76,'pdc2019'!Q$8:Q$1180)</f>
        <v>20898000</v>
      </c>
      <c r="M76" s="118">
        <f t="shared" si="22"/>
        <v>1000781.293333333</v>
      </c>
      <c r="N76" s="197">
        <f t="shared" si="23"/>
        <v>4.7888855073850753E-2</v>
      </c>
      <c r="O76" s="117">
        <f>SUMIF('pdc2019'!$J$8:$J$1172,'CE-Vergleich'!$A76,'pdc2019'!R$8:R$1180)</f>
        <v>21663000</v>
      </c>
      <c r="P76" s="118">
        <f t="shared" si="24"/>
        <v>765000</v>
      </c>
      <c r="Q76" s="197">
        <f t="shared" si="25"/>
        <v>3.5313668466971336E-2</v>
      </c>
      <c r="R76" s="117">
        <f>SUMIF('pdc2019'!$J$8:$J$1172,'CE-Vergleich'!$A76,'pdc2019'!S$8:S$1180)</f>
        <v>22463000</v>
      </c>
      <c r="S76" s="118">
        <f t="shared" si="26"/>
        <v>800000</v>
      </c>
      <c r="T76" s="197">
        <f t="shared" si="27"/>
        <v>3.5614120998976095E-2</v>
      </c>
      <c r="U76" s="118">
        <f t="shared" si="28"/>
        <v>2565781.293333333</v>
      </c>
      <c r="V76" s="197">
        <f t="shared" si="29"/>
        <v>0.12895175608004222</v>
      </c>
      <c r="W76" s="106"/>
    </row>
    <row r="77" spans="1:23" s="70" customFormat="1">
      <c r="A77" s="101" t="s">
        <v>1061</v>
      </c>
      <c r="B77" s="132"/>
      <c r="C77" s="385" t="s">
        <v>3524</v>
      </c>
      <c r="D77" s="626" t="s">
        <v>2856</v>
      </c>
      <c r="E77" s="626"/>
      <c r="F77" s="626"/>
      <c r="G77" s="580"/>
      <c r="H77" s="109">
        <f>SUMIF('pdc2019'!$J$8:$J$1172,'CE-Vergleich'!$A77,'pdc2019'!$N$8:$N$1180)</f>
        <v>1863074.65</v>
      </c>
      <c r="I77" s="109">
        <f>SUMIF('pdc2019'!$J$8:$J$1172,'CE-Vergleich'!$A77,'pdc2019'!P$8:P$1180)</f>
        <v>1450000</v>
      </c>
      <c r="J77" s="110">
        <f t="shared" si="20"/>
        <v>-413074.64999999991</v>
      </c>
      <c r="K77" s="196">
        <f t="shared" si="21"/>
        <v>-0.28487906896551718</v>
      </c>
      <c r="L77" s="109">
        <f>SUMIF('pdc2019'!$J$8:$J$1172,'CE-Vergleich'!$A77,'pdc2019'!Q$8:Q$1180)</f>
        <v>1590000</v>
      </c>
      <c r="M77" s="110">
        <f t="shared" si="22"/>
        <v>140000</v>
      </c>
      <c r="N77" s="196">
        <f t="shared" si="23"/>
        <v>8.8050314465408799E-2</v>
      </c>
      <c r="O77" s="109">
        <f>SUMIF('pdc2019'!$J$8:$J$1172,'CE-Vergleich'!$A77,'pdc2019'!R$8:R$1180)</f>
        <v>1590000</v>
      </c>
      <c r="P77" s="110">
        <f t="shared" si="24"/>
        <v>0</v>
      </c>
      <c r="Q77" s="196">
        <f t="shared" si="25"/>
        <v>0</v>
      </c>
      <c r="R77" s="109">
        <f>SUMIF('pdc2019'!$J$8:$J$1172,'CE-Vergleich'!$A77,'pdc2019'!S$8:S$1180)</f>
        <v>1590000</v>
      </c>
      <c r="S77" s="110">
        <f t="shared" si="26"/>
        <v>0</v>
      </c>
      <c r="T77" s="196">
        <f t="shared" si="27"/>
        <v>0</v>
      </c>
      <c r="U77" s="110">
        <f t="shared" si="28"/>
        <v>140000</v>
      </c>
      <c r="V77" s="196">
        <f t="shared" si="29"/>
        <v>9.6551724137931033E-2</v>
      </c>
      <c r="W77" s="106"/>
    </row>
    <row r="78" spans="1:23" s="70" customFormat="1">
      <c r="A78" s="101"/>
      <c r="B78" s="132"/>
      <c r="C78" s="385" t="s">
        <v>2857</v>
      </c>
      <c r="D78" s="626" t="s">
        <v>1464</v>
      </c>
      <c r="E78" s="626"/>
      <c r="F78" s="626"/>
      <c r="G78" s="580"/>
      <c r="H78" s="109">
        <f>SUM(H79:H80)</f>
        <v>-2048149.6099999996</v>
      </c>
      <c r="I78" s="109">
        <f>SUM(I79:I80)</f>
        <v>5385276.6533333333</v>
      </c>
      <c r="J78" s="110">
        <f t="shared" si="20"/>
        <v>7433426.2633333327</v>
      </c>
      <c r="K78" s="196">
        <f t="shared" si="21"/>
        <v>1.3803239353974976</v>
      </c>
      <c r="L78" s="109">
        <f t="shared" ref="L78:R78" si="30">SUM(L79:L80)</f>
        <v>733000</v>
      </c>
      <c r="M78" s="110">
        <f t="shared" si="22"/>
        <v>-4652276.6533333333</v>
      </c>
      <c r="N78" s="196">
        <f t="shared" si="23"/>
        <v>-6.3468985720782172</v>
      </c>
      <c r="O78" s="109">
        <f t="shared" si="30"/>
        <v>733000</v>
      </c>
      <c r="P78" s="110">
        <f t="shared" si="24"/>
        <v>0</v>
      </c>
      <c r="Q78" s="196">
        <f t="shared" si="25"/>
        <v>0</v>
      </c>
      <c r="R78" s="109">
        <f t="shared" si="30"/>
        <v>733000</v>
      </c>
      <c r="S78" s="110">
        <f t="shared" si="26"/>
        <v>0</v>
      </c>
      <c r="T78" s="196">
        <f t="shared" si="27"/>
        <v>0</v>
      </c>
      <c r="U78" s="110">
        <f t="shared" si="28"/>
        <v>-4652276.6533333333</v>
      </c>
      <c r="V78" s="196">
        <f t="shared" si="29"/>
        <v>-0.86388814406660175</v>
      </c>
      <c r="W78" s="106"/>
    </row>
    <row r="79" spans="1:23" s="46" customFormat="1" outlineLevel="1">
      <c r="A79" s="101" t="s">
        <v>2858</v>
      </c>
      <c r="B79" s="149"/>
      <c r="C79" s="142"/>
      <c r="D79" s="146"/>
      <c r="E79" s="384" t="s">
        <v>2811</v>
      </c>
      <c r="F79" s="625" t="s">
        <v>2859</v>
      </c>
      <c r="G79" s="585"/>
      <c r="H79" s="117">
        <f>SUMIF('pdc2019'!$J$8:$J$1172,'CE-Vergleich'!$A79,'pdc2019'!$N$8:$N$1180)</f>
        <v>-2470310.3499999996</v>
      </c>
      <c r="I79" s="117">
        <f>SUMIF('pdc2019'!$J$8:$J$1172,'CE-Vergleich'!$A79,'pdc2019'!P$8:P$1180)</f>
        <v>4557694.6933333334</v>
      </c>
      <c r="J79" s="118">
        <f t="shared" si="20"/>
        <v>7028005.043333333</v>
      </c>
      <c r="K79" s="197">
        <f t="shared" si="21"/>
        <v>1.5420087382363261</v>
      </c>
      <c r="L79" s="117">
        <f>SUMIF('pdc2019'!$J$8:$J$1172,'CE-Vergleich'!$A79,'pdc2019'!Q$8:Q$1180)</f>
        <v>733000</v>
      </c>
      <c r="M79" s="118">
        <f t="shared" si="22"/>
        <v>-3824694.6933333334</v>
      </c>
      <c r="N79" s="197">
        <f t="shared" si="23"/>
        <v>-5.2178645202364713</v>
      </c>
      <c r="O79" s="117">
        <f>SUMIF('pdc2019'!$J$8:$J$1172,'CE-Vergleich'!$A79,'pdc2019'!R$8:R$1180)</f>
        <v>733000</v>
      </c>
      <c r="P79" s="118">
        <f t="shared" si="24"/>
        <v>0</v>
      </c>
      <c r="Q79" s="197">
        <f t="shared" si="25"/>
        <v>0</v>
      </c>
      <c r="R79" s="117">
        <f>SUMIF('pdc2019'!$J$8:$J$1172,'CE-Vergleich'!$A79,'pdc2019'!S$8:S$1180)</f>
        <v>733000</v>
      </c>
      <c r="S79" s="118">
        <f t="shared" si="26"/>
        <v>0</v>
      </c>
      <c r="T79" s="197">
        <f t="shared" si="27"/>
        <v>0</v>
      </c>
      <c r="U79" s="118">
        <f t="shared" si="28"/>
        <v>-3824694.6933333334</v>
      </c>
      <c r="V79" s="197">
        <f t="shared" si="29"/>
        <v>-0.83917307996251278</v>
      </c>
      <c r="W79" s="101"/>
    </row>
    <row r="80" spans="1:23" s="46" customFormat="1" outlineLevel="1">
      <c r="A80" s="101" t="s">
        <v>2860</v>
      </c>
      <c r="B80" s="149"/>
      <c r="C80" s="142"/>
      <c r="D80" s="146"/>
      <c r="E80" s="384" t="s">
        <v>2813</v>
      </c>
      <c r="F80" s="625" t="s">
        <v>2861</v>
      </c>
      <c r="G80" s="585"/>
      <c r="H80" s="117">
        <f>SUMIF('pdc2019'!$J$8:$J$1172,'CE-Vergleich'!$A80,'pdc2019'!$N$8:$N$1180)</f>
        <v>422160.74</v>
      </c>
      <c r="I80" s="117">
        <f>SUMIF('pdc2019'!$J$8:$J$1172,'CE-Vergleich'!$A80,'pdc2019'!P$8:P$1180)</f>
        <v>827581.96000000008</v>
      </c>
      <c r="J80" s="118">
        <f t="shared" si="20"/>
        <v>405421.22000000009</v>
      </c>
      <c r="K80" s="197">
        <f t="shared" si="21"/>
        <v>0.48988648810082819</v>
      </c>
      <c r="L80" s="117">
        <f>SUMIF('pdc2019'!$J$8:$J$1172,'CE-Vergleich'!$A80,'pdc2019'!Q$8:Q$1180)</f>
        <v>0</v>
      </c>
      <c r="M80" s="118">
        <f t="shared" si="22"/>
        <v>-827581.96000000008</v>
      </c>
      <c r="N80" s="197" t="str">
        <f t="shared" si="23"/>
        <v xml:space="preserve">-    </v>
      </c>
      <c r="O80" s="117">
        <f>SUMIF('pdc2019'!$J$8:$J$1172,'CE-Vergleich'!$A80,'pdc2019'!R$8:R$1180)</f>
        <v>0</v>
      </c>
      <c r="P80" s="118">
        <f t="shared" si="24"/>
        <v>0</v>
      </c>
      <c r="Q80" s="197" t="str">
        <f t="shared" si="25"/>
        <v xml:space="preserve">-    </v>
      </c>
      <c r="R80" s="117">
        <f>SUMIF('pdc2019'!$J$8:$J$1172,'CE-Vergleich'!$A80,'pdc2019'!S$8:S$1180)</f>
        <v>0</v>
      </c>
      <c r="S80" s="118">
        <f t="shared" si="26"/>
        <v>0</v>
      </c>
      <c r="T80" s="197" t="str">
        <f t="shared" si="27"/>
        <v xml:space="preserve">-    </v>
      </c>
      <c r="U80" s="118">
        <f t="shared" si="28"/>
        <v>-827581.96000000008</v>
      </c>
      <c r="V80" s="197">
        <f t="shared" si="29"/>
        <v>-1</v>
      </c>
      <c r="W80" s="101"/>
    </row>
    <row r="81" spans="1:23" s="70" customFormat="1">
      <c r="A81" s="101"/>
      <c r="B81" s="149"/>
      <c r="C81" s="385" t="s">
        <v>2862</v>
      </c>
      <c r="D81" s="626" t="s">
        <v>2863</v>
      </c>
      <c r="E81" s="626"/>
      <c r="F81" s="626"/>
      <c r="G81" s="580"/>
      <c r="H81" s="109">
        <f>SUM(H82:H85)</f>
        <v>28184739.400000006</v>
      </c>
      <c r="I81" s="109">
        <f>SUM(I82:I85)</f>
        <v>20684492.536666665</v>
      </c>
      <c r="J81" s="110">
        <f t="shared" si="20"/>
        <v>-7500246.8633333407</v>
      </c>
      <c r="K81" s="196">
        <f t="shared" si="21"/>
        <v>-0.36260241096260493</v>
      </c>
      <c r="L81" s="109">
        <f t="shared" ref="L81:R81" si="31">SUM(L82:L85)</f>
        <v>32358751.089999996</v>
      </c>
      <c r="M81" s="110">
        <f t="shared" si="22"/>
        <v>11674258.553333331</v>
      </c>
      <c r="N81" s="196">
        <f t="shared" si="23"/>
        <v>0.36077593108780676</v>
      </c>
      <c r="O81" s="109">
        <f t="shared" si="31"/>
        <v>38161856.250915885</v>
      </c>
      <c r="P81" s="110">
        <f t="shared" si="24"/>
        <v>5803105.1609158888</v>
      </c>
      <c r="Q81" s="196">
        <f t="shared" si="25"/>
        <v>0.15206558933507366</v>
      </c>
      <c r="R81" s="109">
        <f t="shared" si="31"/>
        <v>36601784.612152375</v>
      </c>
      <c r="S81" s="110">
        <f t="shared" si="26"/>
        <v>-1560071.6387635097</v>
      </c>
      <c r="T81" s="196">
        <f t="shared" si="27"/>
        <v>-4.2622829878233341E-2</v>
      </c>
      <c r="U81" s="110">
        <f t="shared" si="28"/>
        <v>15917292.07548571</v>
      </c>
      <c r="V81" s="196">
        <f t="shared" si="29"/>
        <v>0.76952780191584069</v>
      </c>
      <c r="W81" s="106"/>
    </row>
    <row r="82" spans="1:23" s="46" customFormat="1" outlineLevel="1">
      <c r="A82" s="101" t="s">
        <v>2864</v>
      </c>
      <c r="B82" s="149"/>
      <c r="C82" s="142"/>
      <c r="D82" s="146"/>
      <c r="E82" s="384" t="s">
        <v>2811</v>
      </c>
      <c r="F82" s="625" t="s">
        <v>1466</v>
      </c>
      <c r="G82" s="585"/>
      <c r="H82" s="117">
        <f>SUMIF('pdc2019'!$J$8:$J$1172,'CE-Vergleich'!$A82,'pdc2019'!$N$8:$N$1180)</f>
        <v>3712919.29</v>
      </c>
      <c r="I82" s="117">
        <f>SUMIF('pdc2019'!$J$8:$J$1172,'CE-Vergleich'!$A82,'pdc2019'!P$8:P$1180)</f>
        <v>850000</v>
      </c>
      <c r="J82" s="118">
        <f t="shared" si="20"/>
        <v>-2862919.29</v>
      </c>
      <c r="K82" s="197">
        <f t="shared" si="21"/>
        <v>-3.3681403411764705</v>
      </c>
      <c r="L82" s="117">
        <f>SUMIF('pdc2019'!$J$8:$J$1172,'CE-Vergleich'!$A82,'pdc2019'!Q$8:Q$1180)</f>
        <v>3710000</v>
      </c>
      <c r="M82" s="118">
        <f t="shared" si="22"/>
        <v>2860000</v>
      </c>
      <c r="N82" s="197">
        <f t="shared" si="23"/>
        <v>0.77088948787061995</v>
      </c>
      <c r="O82" s="117">
        <f>SUMIF('pdc2019'!$J$8:$J$1172,'CE-Vergleich'!$A82,'pdc2019'!R$8:R$1180)</f>
        <v>3710000</v>
      </c>
      <c r="P82" s="118">
        <f t="shared" si="24"/>
        <v>0</v>
      </c>
      <c r="Q82" s="197">
        <f t="shared" si="25"/>
        <v>0</v>
      </c>
      <c r="R82" s="117">
        <f>SUMIF('pdc2019'!$J$8:$J$1172,'CE-Vergleich'!$A82,'pdc2019'!S$8:S$1180)</f>
        <v>3710000</v>
      </c>
      <c r="S82" s="118">
        <f t="shared" si="26"/>
        <v>0</v>
      </c>
      <c r="T82" s="197">
        <f t="shared" si="27"/>
        <v>0</v>
      </c>
      <c r="U82" s="118">
        <f t="shared" si="28"/>
        <v>2860000</v>
      </c>
      <c r="V82" s="197">
        <f t="shared" si="29"/>
        <v>3.3647058823529412</v>
      </c>
      <c r="W82" s="101"/>
    </row>
    <row r="83" spans="1:23" s="46" customFormat="1" outlineLevel="1">
      <c r="A83" s="101" t="s">
        <v>2865</v>
      </c>
      <c r="B83" s="149"/>
      <c r="C83" s="142"/>
      <c r="D83" s="146"/>
      <c r="E83" s="384" t="s">
        <v>2813</v>
      </c>
      <c r="F83" s="625" t="s">
        <v>2866</v>
      </c>
      <c r="G83" s="585"/>
      <c r="H83" s="117">
        <f>SUMIF('pdc2019'!$J$8:$J$1172,'CE-Vergleich'!$A83,'pdc2019'!$N$8:$N$1180)</f>
        <v>60000</v>
      </c>
      <c r="I83" s="117">
        <f>SUMIF('pdc2019'!$J$8:$J$1172,'CE-Vergleich'!$A83,'pdc2019'!P$8:P$1180)</f>
        <v>60000</v>
      </c>
      <c r="J83" s="118">
        <f t="shared" si="20"/>
        <v>0</v>
      </c>
      <c r="K83" s="197">
        <f t="shared" si="21"/>
        <v>0</v>
      </c>
      <c r="L83" s="117">
        <f>SUMIF('pdc2019'!$J$8:$J$1172,'CE-Vergleich'!$A83,'pdc2019'!Q$8:Q$1180)</f>
        <v>60000</v>
      </c>
      <c r="M83" s="118">
        <f t="shared" si="22"/>
        <v>0</v>
      </c>
      <c r="N83" s="197">
        <f t="shared" si="23"/>
        <v>0</v>
      </c>
      <c r="O83" s="117">
        <f>SUMIF('pdc2019'!$J$8:$J$1172,'CE-Vergleich'!$A83,'pdc2019'!R$8:R$1180)</f>
        <v>50000</v>
      </c>
      <c r="P83" s="118">
        <f t="shared" si="24"/>
        <v>-10000</v>
      </c>
      <c r="Q83" s="197">
        <f t="shared" si="25"/>
        <v>-0.2</v>
      </c>
      <c r="R83" s="117">
        <f>SUMIF('pdc2019'!$J$8:$J$1172,'CE-Vergleich'!$A83,'pdc2019'!S$8:S$1180)</f>
        <v>50000</v>
      </c>
      <c r="S83" s="118">
        <f t="shared" si="26"/>
        <v>0</v>
      </c>
      <c r="T83" s="197">
        <f t="shared" si="27"/>
        <v>0</v>
      </c>
      <c r="U83" s="118">
        <f t="shared" si="28"/>
        <v>-10000</v>
      </c>
      <c r="V83" s="197">
        <f t="shared" si="29"/>
        <v>-0.16666666666666666</v>
      </c>
      <c r="W83" s="101"/>
    </row>
    <row r="84" spans="1:23" s="46" customFormat="1" outlineLevel="1">
      <c r="A84" s="101" t="s">
        <v>2867</v>
      </c>
      <c r="B84" s="149"/>
      <c r="C84" s="142"/>
      <c r="D84" s="146"/>
      <c r="E84" s="384" t="s">
        <v>3493</v>
      </c>
      <c r="F84" s="625" t="s">
        <v>2868</v>
      </c>
      <c r="G84" s="585"/>
      <c r="H84" s="117">
        <f>SUMIF('pdc2019'!$J$8:$J$1172,'CE-Vergleich'!$A84,'pdc2019'!$N$8:$N$1180)</f>
        <v>1322376.99</v>
      </c>
      <c r="I84" s="117">
        <f>SUMIF('pdc2019'!$J$8:$J$1172,'CE-Vergleich'!$A84,'pdc2019'!P$8:P$1180)</f>
        <v>14833131.309999999</v>
      </c>
      <c r="J84" s="118">
        <f t="shared" si="20"/>
        <v>13510754.319999998</v>
      </c>
      <c r="K84" s="197">
        <f t="shared" si="21"/>
        <v>0.91084977525220867</v>
      </c>
      <c r="L84" s="117">
        <f>SUMIF('pdc2019'!$J$8:$J$1172,'CE-Vergleich'!$A84,'pdc2019'!Q$8:Q$1180)</f>
        <v>7796433.2200000007</v>
      </c>
      <c r="M84" s="118">
        <f t="shared" si="22"/>
        <v>-7036698.089999998</v>
      </c>
      <c r="N84" s="197">
        <f t="shared" si="23"/>
        <v>-0.9025534999708491</v>
      </c>
      <c r="O84" s="117">
        <f>SUMIF('pdc2019'!$J$8:$J$1172,'CE-Vergleich'!$A84,'pdc2019'!R$8:R$1180)</f>
        <v>6041908.8700000001</v>
      </c>
      <c r="P84" s="118">
        <f t="shared" si="24"/>
        <v>-1754524.3500000006</v>
      </c>
      <c r="Q84" s="197">
        <f t="shared" si="25"/>
        <v>-0.29039238885441854</v>
      </c>
      <c r="R84" s="117">
        <f>SUMIF('pdc2019'!$J$8:$J$1172,'CE-Vergleich'!$A84,'pdc2019'!S$8:S$1180)</f>
        <v>4008082.47</v>
      </c>
      <c r="S84" s="118">
        <f t="shared" si="26"/>
        <v>-2033826.4</v>
      </c>
      <c r="T84" s="197">
        <f t="shared" si="27"/>
        <v>-0.50743127548470823</v>
      </c>
      <c r="U84" s="118">
        <f t="shared" si="28"/>
        <v>-10825048.839999998</v>
      </c>
      <c r="V84" s="197">
        <f t="shared" si="29"/>
        <v>-0.72978851287469648</v>
      </c>
      <c r="W84" s="101"/>
    </row>
    <row r="85" spans="1:23" s="46" customFormat="1" outlineLevel="1">
      <c r="A85" s="101" t="s">
        <v>2869</v>
      </c>
      <c r="B85" s="149"/>
      <c r="C85" s="142"/>
      <c r="D85" s="146"/>
      <c r="E85" s="384" t="s">
        <v>3501</v>
      </c>
      <c r="F85" s="625" t="s">
        <v>2701</v>
      </c>
      <c r="G85" s="585"/>
      <c r="H85" s="117">
        <f>SUMIF('pdc2019'!$J$8:$J$1172,'CE-Vergleich'!$A85,'pdc2019'!$N$8:$N$1180)</f>
        <v>23089443.120000005</v>
      </c>
      <c r="I85" s="117">
        <f>SUMIF('pdc2019'!$J$8:$J$1172,'CE-Vergleich'!$A85,'pdc2019'!P$8:P$1180)</f>
        <v>4941361.2266666666</v>
      </c>
      <c r="J85" s="118">
        <f t="shared" si="20"/>
        <v>-18148081.893333338</v>
      </c>
      <c r="K85" s="197">
        <f t="shared" si="21"/>
        <v>-3.672688771546385</v>
      </c>
      <c r="L85" s="117">
        <f>SUMIF('pdc2019'!$J$8:$J$1172,'CE-Vergleich'!$A85,'pdc2019'!Q$8:Q$1180)</f>
        <v>20792317.869999997</v>
      </c>
      <c r="M85" s="118">
        <f t="shared" si="22"/>
        <v>15850956.643333331</v>
      </c>
      <c r="N85" s="197">
        <f t="shared" si="23"/>
        <v>0.76234678319360138</v>
      </c>
      <c r="O85" s="117">
        <f>SUMIF('pdc2019'!$J$8:$J$1172,'CE-Vergleich'!$A85,'pdc2019'!R$8:R$1180)</f>
        <v>28359947.38091588</v>
      </c>
      <c r="P85" s="118">
        <f t="shared" si="24"/>
        <v>7567629.5109158829</v>
      </c>
      <c r="Q85" s="197">
        <f t="shared" si="25"/>
        <v>0.26684215627312236</v>
      </c>
      <c r="R85" s="117">
        <f>SUMIF('pdc2019'!$J$8:$J$1172,'CE-Vergleich'!$A85,'pdc2019'!S$8:S$1180)</f>
        <v>28833702.142152373</v>
      </c>
      <c r="S85" s="118">
        <f t="shared" si="26"/>
        <v>473754.76123649254</v>
      </c>
      <c r="T85" s="197">
        <f t="shared" si="27"/>
        <v>1.6430590803111062E-2</v>
      </c>
      <c r="U85" s="118">
        <f t="shared" si="28"/>
        <v>23892340.915485706</v>
      </c>
      <c r="V85" s="197">
        <f t="shared" si="29"/>
        <v>4.8351739165612377</v>
      </c>
      <c r="W85" s="101"/>
    </row>
    <row r="86" spans="1:23" s="70" customFormat="1">
      <c r="A86" s="101"/>
      <c r="B86" s="133"/>
      <c r="C86" s="134" t="s">
        <v>2870</v>
      </c>
      <c r="D86" s="134"/>
      <c r="E86" s="134"/>
      <c r="F86" s="134"/>
      <c r="G86" s="135"/>
      <c r="H86" s="136">
        <f>H39+H42+H60+H64+H65+H66+H72+H73+H77+H78+H81</f>
        <v>1717104868.8600001</v>
      </c>
      <c r="I86" s="136">
        <f>I39+I42+I60+I64+I65+I66+I72+I73+I77+I78+I81</f>
        <v>1836656883.0733335</v>
      </c>
      <c r="J86" s="137">
        <f t="shared" si="20"/>
        <v>119552014.21333337</v>
      </c>
      <c r="K86" s="201">
        <f t="shared" si="21"/>
        <v>6.5092187503897503E-2</v>
      </c>
      <c r="L86" s="136">
        <f t="shared" ref="L86:R86" si="32">L39+L42+L60+L64+L65+L66+L72+L73+L77+L78+L81</f>
        <v>1942278282.8</v>
      </c>
      <c r="M86" s="137">
        <f t="shared" si="22"/>
        <v>105621399.72666645</v>
      </c>
      <c r="N86" s="201">
        <f t="shared" si="23"/>
        <v>5.4380157911461592E-2</v>
      </c>
      <c r="O86" s="136">
        <f t="shared" si="32"/>
        <v>1986112159.192873</v>
      </c>
      <c r="P86" s="137">
        <f t="shared" si="24"/>
        <v>43833876.392873049</v>
      </c>
      <c r="Q86" s="201">
        <f t="shared" si="25"/>
        <v>2.2070191851947824E-2</v>
      </c>
      <c r="R86" s="136">
        <f t="shared" si="32"/>
        <v>2010348514.6541092</v>
      </c>
      <c r="S86" s="137">
        <f t="shared" si="26"/>
        <v>24236355.461236238</v>
      </c>
      <c r="T86" s="201">
        <f t="shared" si="27"/>
        <v>1.2055797929846124E-2</v>
      </c>
      <c r="U86" s="137">
        <f t="shared" si="28"/>
        <v>173691631.58077574</v>
      </c>
      <c r="V86" s="201">
        <f t="shared" si="29"/>
        <v>9.4569450168684899E-2</v>
      </c>
      <c r="W86" s="106"/>
    </row>
    <row r="87" spans="1:23" s="46" customFormat="1" ht="6.75" customHeight="1" thickBot="1">
      <c r="A87" s="101"/>
      <c r="B87" s="149"/>
      <c r="C87" s="384"/>
      <c r="D87" s="146"/>
      <c r="E87" s="143"/>
      <c r="F87" s="146"/>
      <c r="G87" s="147"/>
      <c r="H87" s="117"/>
      <c r="I87" s="117"/>
      <c r="J87" s="118">
        <f t="shared" si="20"/>
        <v>0</v>
      </c>
      <c r="K87" s="197" t="str">
        <f t="shared" si="21"/>
        <v xml:space="preserve">-    </v>
      </c>
      <c r="L87" s="117"/>
      <c r="M87" s="118">
        <f t="shared" si="22"/>
        <v>0</v>
      </c>
      <c r="N87" s="197" t="str">
        <f t="shared" si="23"/>
        <v xml:space="preserve">-    </v>
      </c>
      <c r="O87" s="117"/>
      <c r="P87" s="118">
        <f t="shared" si="24"/>
        <v>0</v>
      </c>
      <c r="Q87" s="197" t="str">
        <f t="shared" si="25"/>
        <v xml:space="preserve">-    </v>
      </c>
      <c r="R87" s="117"/>
      <c r="S87" s="118">
        <f t="shared" si="26"/>
        <v>0</v>
      </c>
      <c r="T87" s="197" t="str">
        <f t="shared" si="27"/>
        <v xml:space="preserve">-    </v>
      </c>
      <c r="U87" s="118">
        <f t="shared" si="28"/>
        <v>0</v>
      </c>
      <c r="V87" s="197" t="str">
        <f t="shared" si="29"/>
        <v xml:space="preserve">-    </v>
      </c>
      <c r="W87" s="101"/>
    </row>
    <row r="88" spans="1:23" s="70" customFormat="1" ht="16.5" thickTop="1" thickBot="1">
      <c r="A88" s="101"/>
      <c r="B88" s="581" t="s">
        <v>2871</v>
      </c>
      <c r="C88" s="582"/>
      <c r="D88" s="582"/>
      <c r="E88" s="582"/>
      <c r="F88" s="582"/>
      <c r="G88" s="583"/>
      <c r="H88" s="153">
        <f>H36-H86</f>
        <v>88573731.289999962</v>
      </c>
      <c r="I88" s="153">
        <f>I36-I86</f>
        <v>75575545.366666555</v>
      </c>
      <c r="J88" s="154">
        <f t="shared" si="20"/>
        <v>-12998185.923333406</v>
      </c>
      <c r="K88" s="202">
        <f t="shared" si="21"/>
        <v>-0.17198931030230319</v>
      </c>
      <c r="L88" s="153">
        <f t="shared" ref="L88:R88" si="33">L36-L86</f>
        <v>59172750.879999876</v>
      </c>
      <c r="M88" s="154">
        <f t="shared" si="22"/>
        <v>-16402794.486666679</v>
      </c>
      <c r="N88" s="202">
        <f t="shared" si="23"/>
        <v>-0.27720182419659573</v>
      </c>
      <c r="O88" s="153">
        <f t="shared" si="33"/>
        <v>48488949.251977205</v>
      </c>
      <c r="P88" s="154">
        <f t="shared" si="24"/>
        <v>-10683801.628022671</v>
      </c>
      <c r="Q88" s="202">
        <f t="shared" si="25"/>
        <v>-0.22033477303257964</v>
      </c>
      <c r="R88" s="153">
        <f t="shared" si="33"/>
        <v>20935430.592724562</v>
      </c>
      <c r="S88" s="154">
        <f t="shared" si="26"/>
        <v>-27553518.659252644</v>
      </c>
      <c r="T88" s="202">
        <f t="shared" si="27"/>
        <v>-1.3161190326234793</v>
      </c>
      <c r="U88" s="154">
        <f t="shared" si="28"/>
        <v>-54640114.773941994</v>
      </c>
      <c r="V88" s="202">
        <f t="shared" si="29"/>
        <v>-0.72298670831744516</v>
      </c>
      <c r="W88" s="106"/>
    </row>
    <row r="89" spans="1:23" s="70" customFormat="1" ht="15.75" thickTop="1">
      <c r="A89" s="101"/>
      <c r="B89" s="157"/>
      <c r="C89" s="158"/>
      <c r="D89" s="158"/>
      <c r="E89" s="159"/>
      <c r="F89" s="160"/>
      <c r="G89" s="161"/>
      <c r="H89" s="162"/>
      <c r="I89" s="162"/>
      <c r="J89" s="163">
        <f t="shared" si="20"/>
        <v>0</v>
      </c>
      <c r="K89" s="203" t="str">
        <f t="shared" si="21"/>
        <v xml:space="preserve">-    </v>
      </c>
      <c r="L89" s="162"/>
      <c r="M89" s="163">
        <f t="shared" si="22"/>
        <v>0</v>
      </c>
      <c r="N89" s="203" t="str">
        <f t="shared" si="23"/>
        <v xml:space="preserve">-    </v>
      </c>
      <c r="O89" s="162"/>
      <c r="P89" s="163">
        <f t="shared" si="24"/>
        <v>0</v>
      </c>
      <c r="Q89" s="203" t="str">
        <f t="shared" si="25"/>
        <v xml:space="preserve">-    </v>
      </c>
      <c r="R89" s="162"/>
      <c r="S89" s="163">
        <f t="shared" si="26"/>
        <v>0</v>
      </c>
      <c r="T89" s="203" t="str">
        <f t="shared" si="27"/>
        <v xml:space="preserve">-    </v>
      </c>
      <c r="U89" s="163"/>
      <c r="V89" s="203"/>
      <c r="W89" s="106"/>
    </row>
    <row r="90" spans="1:23" s="70" customFormat="1">
      <c r="A90" s="101"/>
      <c r="B90" s="107" t="s">
        <v>2240</v>
      </c>
      <c r="C90" s="586" t="s">
        <v>1469</v>
      </c>
      <c r="D90" s="586"/>
      <c r="E90" s="586"/>
      <c r="F90" s="586"/>
      <c r="G90" s="587"/>
      <c r="H90" s="109"/>
      <c r="I90" s="109"/>
      <c r="J90" s="110">
        <f t="shared" si="20"/>
        <v>0</v>
      </c>
      <c r="K90" s="196" t="str">
        <f t="shared" si="21"/>
        <v xml:space="preserve">-    </v>
      </c>
      <c r="L90" s="109"/>
      <c r="M90" s="110">
        <f t="shared" si="22"/>
        <v>0</v>
      </c>
      <c r="N90" s="196" t="str">
        <f t="shared" si="23"/>
        <v xml:space="preserve">-    </v>
      </c>
      <c r="O90" s="109"/>
      <c r="P90" s="110">
        <f t="shared" si="24"/>
        <v>0</v>
      </c>
      <c r="Q90" s="196" t="str">
        <f t="shared" si="25"/>
        <v xml:space="preserve">-    </v>
      </c>
      <c r="R90" s="109"/>
      <c r="S90" s="110">
        <f t="shared" si="26"/>
        <v>0</v>
      </c>
      <c r="T90" s="196" t="str">
        <f t="shared" si="27"/>
        <v xml:space="preserve">-    </v>
      </c>
      <c r="U90" s="110"/>
      <c r="V90" s="196"/>
      <c r="W90" s="106"/>
    </row>
    <row r="91" spans="1:23" s="70" customFormat="1">
      <c r="A91" s="101" t="s">
        <v>2872</v>
      </c>
      <c r="B91" s="132"/>
      <c r="C91" s="385" t="s">
        <v>2809</v>
      </c>
      <c r="D91" s="626" t="s">
        <v>2873</v>
      </c>
      <c r="E91" s="626"/>
      <c r="F91" s="626"/>
      <c r="G91" s="580"/>
      <c r="H91" s="109">
        <f>SUMIF('pdc2019'!$J$8:$J$1172,'CE-Vergleich'!$A91,'pdc2019'!$N$8:$N$1180)</f>
        <v>92942.819999999992</v>
      </c>
      <c r="I91" s="109">
        <f>SUMIF('pdc2019'!$J$8:$J$1172,'CE-Vergleich'!$A91,'pdc2019'!P$8:P$1180)</f>
        <v>51549.173333333332</v>
      </c>
      <c r="J91" s="110">
        <f t="shared" si="20"/>
        <v>-41393.64666666666</v>
      </c>
      <c r="K91" s="196">
        <f t="shared" si="21"/>
        <v>-0.80299341366741595</v>
      </c>
      <c r="L91" s="109">
        <f>SUMIF('pdc2019'!$J$8:$J$1172,'CE-Vergleich'!$A91,'pdc2019'!Q$8:Q$1180)</f>
        <v>28000</v>
      </c>
      <c r="M91" s="110">
        <f t="shared" si="22"/>
        <v>-23549.173333333332</v>
      </c>
      <c r="N91" s="196">
        <f t="shared" si="23"/>
        <v>-0.84104190476190477</v>
      </c>
      <c r="O91" s="109">
        <f>SUMIF('pdc2019'!$J$8:$J$1172,'CE-Vergleich'!$A91,'pdc2019'!R$8:R$1180)</f>
        <v>28000</v>
      </c>
      <c r="P91" s="110">
        <f t="shared" si="24"/>
        <v>0</v>
      </c>
      <c r="Q91" s="196">
        <f t="shared" si="25"/>
        <v>0</v>
      </c>
      <c r="R91" s="109">
        <f>SUMIF('pdc2019'!$J$8:$J$1172,'CE-Vergleich'!$A91,'pdc2019'!S$8:S$1180)</f>
        <v>28000</v>
      </c>
      <c r="S91" s="110">
        <f t="shared" si="26"/>
        <v>0</v>
      </c>
      <c r="T91" s="196">
        <f t="shared" si="27"/>
        <v>0</v>
      </c>
      <c r="U91" s="110">
        <f t="shared" si="28"/>
        <v>-23549.173333333332</v>
      </c>
      <c r="V91" s="196">
        <f t="shared" si="29"/>
        <v>-0.45682931093883689</v>
      </c>
      <c r="W91" s="106"/>
    </row>
    <row r="92" spans="1:23" s="70" customFormat="1">
      <c r="A92" s="101" t="s">
        <v>2874</v>
      </c>
      <c r="B92" s="132"/>
      <c r="C92" s="385" t="s">
        <v>2818</v>
      </c>
      <c r="D92" s="626" t="s">
        <v>2875</v>
      </c>
      <c r="E92" s="626"/>
      <c r="F92" s="626"/>
      <c r="G92" s="580"/>
      <c r="H92" s="109">
        <f>SUMIF('pdc2019'!$J$8:$J$1172,'CE-Vergleich'!$A92,'pdc2019'!$N$8:$N$1180)</f>
        <v>36116.869999999995</v>
      </c>
      <c r="I92" s="109">
        <f>SUMIF('pdc2019'!$J$8:$J$1172,'CE-Vergleich'!$A92,'pdc2019'!P$8:P$1180)</f>
        <v>6479.6399999999994</v>
      </c>
      <c r="J92" s="110">
        <f t="shared" si="20"/>
        <v>-29637.229999999996</v>
      </c>
      <c r="K92" s="196">
        <f t="shared" si="21"/>
        <v>-4.5739007105333007</v>
      </c>
      <c r="L92" s="109">
        <f>SUMIF('pdc2019'!$J$8:$J$1172,'CE-Vergleich'!$A92,'pdc2019'!Q$8:Q$1180)</f>
        <v>48137</v>
      </c>
      <c r="M92" s="110">
        <f t="shared" si="22"/>
        <v>41657.360000000001</v>
      </c>
      <c r="N92" s="196">
        <f t="shared" si="23"/>
        <v>0.86539169453850473</v>
      </c>
      <c r="O92" s="109">
        <f>SUMIF('pdc2019'!$J$8:$J$1172,'CE-Vergleich'!$A92,'pdc2019'!R$8:R$1180)</f>
        <v>48137</v>
      </c>
      <c r="P92" s="110">
        <f t="shared" si="24"/>
        <v>0</v>
      </c>
      <c r="Q92" s="196">
        <f t="shared" si="25"/>
        <v>0</v>
      </c>
      <c r="R92" s="109">
        <f>SUMIF('pdc2019'!$J$8:$J$1172,'CE-Vergleich'!$A92,'pdc2019'!S$8:S$1180)</f>
        <v>48137</v>
      </c>
      <c r="S92" s="110">
        <f t="shared" si="26"/>
        <v>0</v>
      </c>
      <c r="T92" s="196">
        <f t="shared" si="27"/>
        <v>0</v>
      </c>
      <c r="U92" s="110">
        <f t="shared" si="28"/>
        <v>41657.360000000001</v>
      </c>
      <c r="V92" s="196">
        <f t="shared" si="29"/>
        <v>6.4289621028328741</v>
      </c>
      <c r="W92" s="106"/>
    </row>
    <row r="93" spans="1:23" s="70" customFormat="1">
      <c r="A93" s="101"/>
      <c r="B93" s="133"/>
      <c r="C93" s="134" t="s">
        <v>2876</v>
      </c>
      <c r="D93" s="134"/>
      <c r="E93" s="134"/>
      <c r="F93" s="134"/>
      <c r="G93" s="135"/>
      <c r="H93" s="136">
        <f>+H91-H92</f>
        <v>56825.95</v>
      </c>
      <c r="I93" s="136">
        <f>+I91-I92</f>
        <v>45069.533333333333</v>
      </c>
      <c r="J93" s="137">
        <f t="shared" si="20"/>
        <v>-11756.416666666664</v>
      </c>
      <c r="K93" s="201">
        <f t="shared" si="21"/>
        <v>-0.26085064115744111</v>
      </c>
      <c r="L93" s="136">
        <f t="shared" ref="L93:R93" si="34">+L91-L92</f>
        <v>-20137</v>
      </c>
      <c r="M93" s="137">
        <f t="shared" si="22"/>
        <v>-65206.533333333333</v>
      </c>
      <c r="N93" s="201">
        <f t="shared" si="23"/>
        <v>3.2381453708761647</v>
      </c>
      <c r="O93" s="136">
        <f t="shared" si="34"/>
        <v>-20137</v>
      </c>
      <c r="P93" s="137">
        <f t="shared" si="24"/>
        <v>0</v>
      </c>
      <c r="Q93" s="201">
        <f t="shared" si="25"/>
        <v>0</v>
      </c>
      <c r="R93" s="136">
        <f t="shared" si="34"/>
        <v>-20137</v>
      </c>
      <c r="S93" s="137">
        <f t="shared" si="26"/>
        <v>0</v>
      </c>
      <c r="T93" s="201">
        <f t="shared" si="27"/>
        <v>0</v>
      </c>
      <c r="U93" s="137">
        <f t="shared" si="28"/>
        <v>-65206.533333333333</v>
      </c>
      <c r="V93" s="201">
        <f t="shared" si="29"/>
        <v>-1.4467985024621215</v>
      </c>
      <c r="W93" s="106"/>
    </row>
    <row r="94" spans="1:23" s="46" customFormat="1">
      <c r="A94" s="101"/>
      <c r="B94" s="140"/>
      <c r="C94" s="384"/>
      <c r="D94" s="146"/>
      <c r="E94" s="141"/>
      <c r="F94" s="146"/>
      <c r="G94" s="147"/>
      <c r="H94" s="117"/>
      <c r="I94" s="117"/>
      <c r="J94" s="118"/>
      <c r="K94" s="197"/>
      <c r="L94" s="117"/>
      <c r="M94" s="118">
        <f t="shared" si="22"/>
        <v>0</v>
      </c>
      <c r="N94" s="197"/>
      <c r="O94" s="117"/>
      <c r="P94" s="118">
        <f t="shared" si="24"/>
        <v>0</v>
      </c>
      <c r="Q94" s="197"/>
      <c r="R94" s="117"/>
      <c r="S94" s="118">
        <f t="shared" si="26"/>
        <v>0</v>
      </c>
      <c r="T94" s="197"/>
      <c r="U94" s="118"/>
      <c r="V94" s="197"/>
      <c r="W94" s="101"/>
    </row>
    <row r="95" spans="1:23" s="70" customFormat="1">
      <c r="A95" s="101"/>
      <c r="B95" s="107" t="s">
        <v>2341</v>
      </c>
      <c r="C95" s="586" t="s">
        <v>1471</v>
      </c>
      <c r="D95" s="586"/>
      <c r="E95" s="586"/>
      <c r="F95" s="586"/>
      <c r="G95" s="587"/>
      <c r="H95" s="109"/>
      <c r="I95" s="109"/>
      <c r="J95" s="110"/>
      <c r="K95" s="196"/>
      <c r="L95" s="109"/>
      <c r="M95" s="110">
        <f t="shared" si="22"/>
        <v>0</v>
      </c>
      <c r="N95" s="196"/>
      <c r="O95" s="109"/>
      <c r="P95" s="110">
        <f t="shared" si="24"/>
        <v>0</v>
      </c>
      <c r="Q95" s="196"/>
      <c r="R95" s="109"/>
      <c r="S95" s="110">
        <f t="shared" si="26"/>
        <v>0</v>
      </c>
      <c r="T95" s="196"/>
      <c r="U95" s="110"/>
      <c r="V95" s="196"/>
      <c r="W95" s="106"/>
    </row>
    <row r="96" spans="1:23" s="70" customFormat="1">
      <c r="A96" s="101" t="s">
        <v>760</v>
      </c>
      <c r="B96" s="132"/>
      <c r="C96" s="385" t="s">
        <v>2809</v>
      </c>
      <c r="D96" s="626" t="s">
        <v>759</v>
      </c>
      <c r="E96" s="626"/>
      <c r="F96" s="626"/>
      <c r="G96" s="580"/>
      <c r="H96" s="109">
        <f>SUMIF('pdc2019'!$J$8:$J$1172,'CE-Vergleich'!$A96,'pdc2019'!$N$8:$N$1180)</f>
        <v>0</v>
      </c>
      <c r="I96" s="109">
        <v>0</v>
      </c>
      <c r="J96" s="110">
        <f t="shared" si="20"/>
        <v>0</v>
      </c>
      <c r="K96" s="196" t="str">
        <f t="shared" si="21"/>
        <v xml:space="preserve">-    </v>
      </c>
      <c r="L96" s="109">
        <v>0</v>
      </c>
      <c r="M96" s="196">
        <f t="shared" si="22"/>
        <v>0</v>
      </c>
      <c r="N96" s="196" t="str">
        <f t="shared" si="23"/>
        <v xml:space="preserve">-    </v>
      </c>
      <c r="O96" s="109">
        <f>SUMIF('pdc2019'!$J$8:$J$1172,'CE-Vergleich'!$A96,'pdc2019'!R$8:R$1180)</f>
        <v>0</v>
      </c>
      <c r="P96" s="196">
        <f t="shared" si="24"/>
        <v>0</v>
      </c>
      <c r="Q96" s="196" t="str">
        <f t="shared" ref="Q96:Q101" si="35">IF(O96=0,"-    ",P96/O96)</f>
        <v xml:space="preserve">-    </v>
      </c>
      <c r="R96" s="109">
        <f>SUMIF('pdc2019'!$J$8:$J$1172,'CE-Vergleich'!$A96,'pdc2019'!S$8:S$1180)</f>
        <v>0</v>
      </c>
      <c r="S96" s="196">
        <f t="shared" si="26"/>
        <v>0</v>
      </c>
      <c r="T96" s="196" t="str">
        <f t="shared" ref="T96:T101" si="36">IF(R96=0,"-    ",S96/R96)</f>
        <v xml:space="preserve">-    </v>
      </c>
      <c r="U96" s="110">
        <f t="shared" si="28"/>
        <v>0</v>
      </c>
      <c r="V96" s="196" t="str">
        <f t="shared" si="29"/>
        <v xml:space="preserve">-    </v>
      </c>
      <c r="W96" s="106"/>
    </row>
    <row r="97" spans="1:23" s="70" customFormat="1">
      <c r="A97" s="101" t="s">
        <v>1784</v>
      </c>
      <c r="B97" s="132"/>
      <c r="C97" s="385" t="s">
        <v>2818</v>
      </c>
      <c r="D97" s="626" t="s">
        <v>1783</v>
      </c>
      <c r="E97" s="626"/>
      <c r="F97" s="626"/>
      <c r="G97" s="580"/>
      <c r="H97" s="109">
        <f>SUMIF('pdc2019'!$J$8:$J$1172,'CE-Vergleich'!$A97,'pdc2019'!$N$8:$N$1180)</f>
        <v>0</v>
      </c>
      <c r="I97" s="109">
        <f>SUMIF('pdc2019'!$J$8:$J$1172,'CE-Vergleich'!$A97,'pdc2019'!P$8:P$1180)</f>
        <v>0</v>
      </c>
      <c r="J97" s="110">
        <f t="shared" si="20"/>
        <v>0</v>
      </c>
      <c r="K97" s="196" t="str">
        <f t="shared" si="21"/>
        <v xml:space="preserve">-    </v>
      </c>
      <c r="L97" s="109">
        <f>SUMIF('pdc2019'!$J$8:$J$1172,'CE-Vergleich'!$A97,'pdc2019'!Q$8:Q$1180)</f>
        <v>0</v>
      </c>
      <c r="M97" s="196">
        <f t="shared" si="22"/>
        <v>0</v>
      </c>
      <c r="N97" s="196" t="str">
        <f t="shared" si="23"/>
        <v xml:space="preserve">-    </v>
      </c>
      <c r="O97" s="109">
        <f>SUMIF('pdc2019'!$J$8:$J$1172,'CE-Vergleich'!$A97,'pdc2019'!R$8:R$1180)</f>
        <v>0</v>
      </c>
      <c r="P97" s="196">
        <f t="shared" si="24"/>
        <v>0</v>
      </c>
      <c r="Q97" s="196" t="str">
        <f t="shared" si="35"/>
        <v xml:space="preserve">-    </v>
      </c>
      <c r="R97" s="109">
        <f>SUMIF('pdc2019'!$J$8:$J$1172,'CE-Vergleich'!$A97,'pdc2019'!S$8:S$1180)</f>
        <v>0</v>
      </c>
      <c r="S97" s="196">
        <f t="shared" si="26"/>
        <v>0</v>
      </c>
      <c r="T97" s="196" t="str">
        <f t="shared" si="36"/>
        <v xml:space="preserve">-    </v>
      </c>
      <c r="U97" s="110">
        <f t="shared" si="28"/>
        <v>0</v>
      </c>
      <c r="V97" s="196" t="str">
        <f t="shared" si="29"/>
        <v xml:space="preserve">-    </v>
      </c>
      <c r="W97" s="106"/>
    </row>
    <row r="98" spans="1:23" s="70" customFormat="1">
      <c r="A98" s="101"/>
      <c r="B98" s="133"/>
      <c r="C98" s="134" t="s">
        <v>2877</v>
      </c>
      <c r="D98" s="134"/>
      <c r="E98" s="134"/>
      <c r="F98" s="134"/>
      <c r="G98" s="135"/>
      <c r="H98" s="136">
        <f>H96-H97</f>
        <v>0</v>
      </c>
      <c r="I98" s="136">
        <f>I96-I97</f>
        <v>0</v>
      </c>
      <c r="J98" s="137">
        <f t="shared" si="20"/>
        <v>0</v>
      </c>
      <c r="K98" s="201" t="str">
        <f t="shared" si="21"/>
        <v xml:space="preserve">-    </v>
      </c>
      <c r="L98" s="136">
        <f t="shared" ref="L98:R98" si="37">L96-L97</f>
        <v>0</v>
      </c>
      <c r="M98" s="137">
        <f t="shared" si="22"/>
        <v>0</v>
      </c>
      <c r="N98" s="201" t="str">
        <f t="shared" si="23"/>
        <v xml:space="preserve">-    </v>
      </c>
      <c r="O98" s="136">
        <f t="shared" si="37"/>
        <v>0</v>
      </c>
      <c r="P98" s="137">
        <f t="shared" si="24"/>
        <v>0</v>
      </c>
      <c r="Q98" s="201" t="str">
        <f t="shared" si="35"/>
        <v xml:space="preserve">-    </v>
      </c>
      <c r="R98" s="136">
        <f t="shared" si="37"/>
        <v>0</v>
      </c>
      <c r="S98" s="137">
        <f t="shared" si="26"/>
        <v>0</v>
      </c>
      <c r="T98" s="201" t="str">
        <f t="shared" si="36"/>
        <v xml:space="preserve">-    </v>
      </c>
      <c r="U98" s="137">
        <f t="shared" si="28"/>
        <v>0</v>
      </c>
      <c r="V98" s="201" t="str">
        <f t="shared" si="29"/>
        <v xml:space="preserve">-    </v>
      </c>
      <c r="W98" s="106"/>
    </row>
    <row r="99" spans="1:23" s="46" customFormat="1">
      <c r="A99" s="101"/>
      <c r="B99" s="140"/>
      <c r="C99" s="384"/>
      <c r="D99" s="143"/>
      <c r="E99" s="141"/>
      <c r="F99" s="386"/>
      <c r="G99" s="116"/>
      <c r="H99" s="117"/>
      <c r="I99" s="117"/>
      <c r="J99" s="118">
        <f t="shared" si="20"/>
        <v>0</v>
      </c>
      <c r="K99" s="197" t="str">
        <f t="shared" si="21"/>
        <v xml:space="preserve">-    </v>
      </c>
      <c r="L99" s="117"/>
      <c r="M99" s="118">
        <f t="shared" si="22"/>
        <v>0</v>
      </c>
      <c r="N99" s="197" t="str">
        <f t="shared" si="23"/>
        <v xml:space="preserve">-    </v>
      </c>
      <c r="O99" s="117"/>
      <c r="P99" s="118">
        <f t="shared" si="24"/>
        <v>0</v>
      </c>
      <c r="Q99" s="197" t="str">
        <f t="shared" si="35"/>
        <v xml:space="preserve">-    </v>
      </c>
      <c r="R99" s="117"/>
      <c r="S99" s="118">
        <f t="shared" si="26"/>
        <v>0</v>
      </c>
      <c r="T99" s="197" t="str">
        <f t="shared" si="36"/>
        <v xml:space="preserve">-    </v>
      </c>
      <c r="U99" s="118"/>
      <c r="V99" s="197"/>
      <c r="W99" s="101"/>
    </row>
    <row r="100" spans="1:23" s="70" customFormat="1">
      <c r="A100" s="101"/>
      <c r="B100" s="107" t="s">
        <v>1474</v>
      </c>
      <c r="C100" s="586" t="s">
        <v>1476</v>
      </c>
      <c r="D100" s="586"/>
      <c r="E100" s="586"/>
      <c r="F100" s="586"/>
      <c r="G100" s="587"/>
      <c r="H100" s="109"/>
      <c r="I100" s="109"/>
      <c r="J100" s="110">
        <f t="shared" si="20"/>
        <v>0</v>
      </c>
      <c r="K100" s="196" t="str">
        <f t="shared" si="21"/>
        <v xml:space="preserve">-    </v>
      </c>
      <c r="L100" s="109"/>
      <c r="M100" s="110">
        <f t="shared" si="22"/>
        <v>0</v>
      </c>
      <c r="N100" s="196" t="str">
        <f t="shared" si="23"/>
        <v xml:space="preserve">-    </v>
      </c>
      <c r="O100" s="109"/>
      <c r="P100" s="110">
        <f t="shared" si="24"/>
        <v>0</v>
      </c>
      <c r="Q100" s="196" t="str">
        <f t="shared" si="35"/>
        <v xml:space="preserve">-    </v>
      </c>
      <c r="R100" s="109"/>
      <c r="S100" s="110">
        <f t="shared" si="26"/>
        <v>0</v>
      </c>
      <c r="T100" s="196" t="str">
        <f t="shared" si="36"/>
        <v xml:space="preserve">-    </v>
      </c>
      <c r="U100" s="110"/>
      <c r="V100" s="196"/>
      <c r="W100" s="106"/>
    </row>
    <row r="101" spans="1:23" s="70" customFormat="1">
      <c r="A101" s="101"/>
      <c r="B101" s="132"/>
      <c r="C101" s="385" t="s">
        <v>2809</v>
      </c>
      <c r="D101" s="626" t="s">
        <v>2878</v>
      </c>
      <c r="E101" s="626"/>
      <c r="F101" s="626"/>
      <c r="G101" s="580"/>
      <c r="H101" s="109">
        <f>SUM(H102:H103)</f>
        <v>35632823.499999993</v>
      </c>
      <c r="I101" s="109">
        <f>SUM(I102:I103)</f>
        <v>30890088.733333331</v>
      </c>
      <c r="J101" s="110">
        <f t="shared" si="20"/>
        <v>-4742734.7666666619</v>
      </c>
      <c r="K101" s="196">
        <f t="shared" si="21"/>
        <v>-0.15353580909428732</v>
      </c>
      <c r="L101" s="109">
        <f t="shared" ref="L101:R101" si="38">SUM(L102:L103)</f>
        <v>20000</v>
      </c>
      <c r="M101" s="110">
        <f t="shared" si="22"/>
        <v>-30870088.733333331</v>
      </c>
      <c r="N101" s="196">
        <f t="shared" si="23"/>
        <v>-1543.5044366666666</v>
      </c>
      <c r="O101" s="109">
        <f t="shared" si="38"/>
        <v>20000</v>
      </c>
      <c r="P101" s="110">
        <f t="shared" si="24"/>
        <v>0</v>
      </c>
      <c r="Q101" s="196">
        <f t="shared" si="35"/>
        <v>0</v>
      </c>
      <c r="R101" s="109">
        <f t="shared" si="38"/>
        <v>20000</v>
      </c>
      <c r="S101" s="110">
        <f t="shared" si="26"/>
        <v>0</v>
      </c>
      <c r="T101" s="196">
        <f t="shared" si="36"/>
        <v>0</v>
      </c>
      <c r="U101" s="110">
        <f t="shared" si="28"/>
        <v>-30870088.733333331</v>
      </c>
      <c r="V101" s="196">
        <f t="shared" si="29"/>
        <v>-0.99935254313535138</v>
      </c>
      <c r="W101" s="106"/>
    </row>
    <row r="102" spans="1:23" s="46" customFormat="1" outlineLevel="1">
      <c r="A102" s="101" t="s">
        <v>2</v>
      </c>
      <c r="B102" s="140"/>
      <c r="C102" s="142"/>
      <c r="D102" s="146"/>
      <c r="E102" s="384" t="s">
        <v>2811</v>
      </c>
      <c r="F102" s="625" t="s">
        <v>1</v>
      </c>
      <c r="G102" s="585"/>
      <c r="H102" s="117"/>
      <c r="I102" s="117"/>
      <c r="J102" s="118"/>
      <c r="K102" s="197"/>
      <c r="L102" s="117"/>
      <c r="M102" s="118">
        <f t="shared" si="22"/>
        <v>0</v>
      </c>
      <c r="N102" s="197"/>
      <c r="O102" s="117">
        <f>SUMIF('pdc2019'!$J$8:$J$1172,'CE-Vergleich'!$A102,'pdc2019'!R$8:R$1180)</f>
        <v>0</v>
      </c>
      <c r="P102" s="118">
        <f t="shared" si="24"/>
        <v>0</v>
      </c>
      <c r="Q102" s="197"/>
      <c r="R102" s="117">
        <f>SUMIF('pdc2019'!$J$8:$J$1172,'CE-Vergleich'!$A102,'pdc2019'!S$8:S$1180)</f>
        <v>0</v>
      </c>
      <c r="S102" s="118">
        <f t="shared" si="26"/>
        <v>0</v>
      </c>
      <c r="T102" s="197"/>
      <c r="U102" s="118">
        <f t="shared" si="28"/>
        <v>0</v>
      </c>
      <c r="V102" s="197" t="str">
        <f t="shared" si="29"/>
        <v xml:space="preserve">-    </v>
      </c>
      <c r="W102" s="101"/>
    </row>
    <row r="103" spans="1:23" s="46" customFormat="1" outlineLevel="1">
      <c r="A103" s="101" t="s">
        <v>729</v>
      </c>
      <c r="B103" s="140"/>
      <c r="C103" s="142"/>
      <c r="D103" s="146"/>
      <c r="E103" s="384" t="s">
        <v>2813</v>
      </c>
      <c r="F103" s="625" t="s">
        <v>734</v>
      </c>
      <c r="G103" s="585"/>
      <c r="H103" s="117">
        <f>SUMIF('pdc2019'!$J$8:$J$1172,'CE-Vergleich'!$A103,'pdc2019'!$N$8:$N$1180)</f>
        <v>35632823.499999993</v>
      </c>
      <c r="I103" s="117">
        <f>SUMIF('pdc2019'!$J$8:$J$1172,'CE-Vergleich'!$A103,'pdc2019'!P$8:P$1180)</f>
        <v>30890088.733333331</v>
      </c>
      <c r="J103" s="118">
        <f t="shared" si="20"/>
        <v>-4742734.7666666619</v>
      </c>
      <c r="K103" s="197">
        <f t="shared" si="21"/>
        <v>-0.15353580909428732</v>
      </c>
      <c r="L103" s="117">
        <f>SUMIF('pdc2019'!$J$8:$J$1172,'CE-Vergleich'!$A103,'pdc2019'!Q$8:Q$1180)</f>
        <v>20000</v>
      </c>
      <c r="M103" s="118">
        <f t="shared" si="22"/>
        <v>-30870088.733333331</v>
      </c>
      <c r="N103" s="197">
        <f t="shared" si="23"/>
        <v>-1543.5044366666666</v>
      </c>
      <c r="O103" s="117">
        <f>SUMIF('pdc2019'!$J$8:$J$1172,'CE-Vergleich'!$A103,'pdc2019'!R$8:R$1180)</f>
        <v>20000</v>
      </c>
      <c r="P103" s="118">
        <f t="shared" si="24"/>
        <v>0</v>
      </c>
      <c r="Q103" s="197">
        <f>IF(O103=0,"-    ",P103/O103)</f>
        <v>0</v>
      </c>
      <c r="R103" s="117">
        <f>SUMIF('pdc2019'!$J$8:$J$1172,'CE-Vergleich'!$A103,'pdc2019'!S$8:S$1180)</f>
        <v>20000</v>
      </c>
      <c r="S103" s="118">
        <f t="shared" si="26"/>
        <v>0</v>
      </c>
      <c r="T103" s="197">
        <f>IF(R103=0,"-    ",S103/R103)</f>
        <v>0</v>
      </c>
      <c r="U103" s="118">
        <f t="shared" si="28"/>
        <v>-30870088.733333331</v>
      </c>
      <c r="V103" s="197">
        <f t="shared" si="29"/>
        <v>-0.99935254313535138</v>
      </c>
      <c r="W103" s="101"/>
    </row>
    <row r="104" spans="1:23" s="70" customFormat="1">
      <c r="A104" s="101"/>
      <c r="B104" s="132"/>
      <c r="C104" s="385" t="s">
        <v>2818</v>
      </c>
      <c r="D104" s="626" t="s">
        <v>2879</v>
      </c>
      <c r="E104" s="626"/>
      <c r="F104" s="626"/>
      <c r="G104" s="580"/>
      <c r="H104" s="109">
        <f>SUM(H105:H106)</f>
        <v>36472794.349999994</v>
      </c>
      <c r="I104" s="109">
        <f>SUM(I105:I106)</f>
        <v>35064166.666666664</v>
      </c>
      <c r="J104" s="110">
        <f t="shared" si="20"/>
        <v>-1408627.6833333299</v>
      </c>
      <c r="K104" s="196">
        <f t="shared" si="21"/>
        <v>-4.0172855003921287E-2</v>
      </c>
      <c r="L104" s="109">
        <f t="shared" ref="L104:R104" si="39">SUM(L105:L106)</f>
        <v>580572.88</v>
      </c>
      <c r="M104" s="110">
        <f t="shared" si="22"/>
        <v>-34483593.786666662</v>
      </c>
      <c r="N104" s="196">
        <f t="shared" si="23"/>
        <v>-59.395805375315952</v>
      </c>
      <c r="O104" s="109">
        <f t="shared" si="39"/>
        <v>580572.88</v>
      </c>
      <c r="P104" s="110">
        <f t="shared" si="24"/>
        <v>0</v>
      </c>
      <c r="Q104" s="196">
        <f>IF(O104=0,"-    ",P104/O104)</f>
        <v>0</v>
      </c>
      <c r="R104" s="109">
        <f t="shared" si="39"/>
        <v>580572.88</v>
      </c>
      <c r="S104" s="110">
        <f t="shared" si="26"/>
        <v>0</v>
      </c>
      <c r="T104" s="196">
        <f>IF(R104=0,"-    ",S104/R104)</f>
        <v>0</v>
      </c>
      <c r="U104" s="110">
        <f t="shared" si="28"/>
        <v>-34483593.786666662</v>
      </c>
      <c r="V104" s="196">
        <f t="shared" si="29"/>
        <v>-0.98344255873755249</v>
      </c>
      <c r="W104" s="106"/>
    </row>
    <row r="105" spans="1:23" s="46" customFormat="1" outlineLevel="1">
      <c r="A105" s="101" t="s">
        <v>1807</v>
      </c>
      <c r="B105" s="140"/>
      <c r="C105" s="142"/>
      <c r="D105" s="146"/>
      <c r="E105" s="384" t="s">
        <v>2811</v>
      </c>
      <c r="F105" s="625" t="s">
        <v>1804</v>
      </c>
      <c r="G105" s="585"/>
      <c r="H105" s="117">
        <f>SUMIF('pdc2019'!$J$8:$J$1172,'CE-Vergleich'!$A105,'pdc2019'!$N$8:$N$1180)</f>
        <v>0</v>
      </c>
      <c r="I105" s="117">
        <f>SUMIF('pdc2019'!$J$8:$J$1172,'CE-Vergleich'!$A105,'pdc2019'!P$8:P$1180)</f>
        <v>26666.666666666668</v>
      </c>
      <c r="J105" s="118">
        <f t="shared" si="20"/>
        <v>26666.666666666668</v>
      </c>
      <c r="K105" s="197">
        <f t="shared" si="21"/>
        <v>1</v>
      </c>
      <c r="L105" s="117">
        <f>SUMIF('pdc2019'!$J$8:$J$1172,'CE-Vergleich'!$A105,'pdc2019'!Q$8:Q$1180)</f>
        <v>0</v>
      </c>
      <c r="M105" s="118">
        <f t="shared" si="22"/>
        <v>-26666.666666666668</v>
      </c>
      <c r="N105" s="197" t="str">
        <f t="shared" si="23"/>
        <v xml:space="preserve">-    </v>
      </c>
      <c r="O105" s="117">
        <f>SUMIF('pdc2019'!$J$8:$J$1172,'CE-Vergleich'!$A105,'pdc2019'!R$8:R$1180)</f>
        <v>0</v>
      </c>
      <c r="P105" s="118">
        <f t="shared" si="24"/>
        <v>0</v>
      </c>
      <c r="Q105" s="197" t="str">
        <f>IF(O105=0,"-    ",P105/O105)</f>
        <v xml:space="preserve">-    </v>
      </c>
      <c r="R105" s="117">
        <f>SUMIF('pdc2019'!$J$8:$J$1172,'CE-Vergleich'!$A105,'pdc2019'!S$8:S$1180)</f>
        <v>0</v>
      </c>
      <c r="S105" s="118">
        <f t="shared" si="26"/>
        <v>0</v>
      </c>
      <c r="T105" s="197" t="str">
        <f>IF(R105=0,"-    ",S105/R105)</f>
        <v xml:space="preserve">-    </v>
      </c>
      <c r="U105" s="118">
        <f t="shared" si="28"/>
        <v>-26666.666666666668</v>
      </c>
      <c r="V105" s="197">
        <f t="shared" si="29"/>
        <v>-1</v>
      </c>
      <c r="W105" s="101"/>
    </row>
    <row r="106" spans="1:23" s="46" customFormat="1" outlineLevel="1">
      <c r="A106" s="101" t="s">
        <v>1761</v>
      </c>
      <c r="B106" s="140"/>
      <c r="C106" s="142"/>
      <c r="D106" s="146"/>
      <c r="E106" s="384" t="s">
        <v>2813</v>
      </c>
      <c r="F106" s="625" t="s">
        <v>1765</v>
      </c>
      <c r="G106" s="585"/>
      <c r="H106" s="117">
        <f>SUMIF('pdc2019'!$J$8:$J$1172,'CE-Vergleich'!$A106,'pdc2019'!$N$8:$N$1180)</f>
        <v>36472794.349999994</v>
      </c>
      <c r="I106" s="117">
        <f>SUMIF('pdc2019'!$J$8:$J$1172,'CE-Vergleich'!$A106,'pdc2019'!P$8:P$1180)</f>
        <v>35037500</v>
      </c>
      <c r="J106" s="118">
        <f t="shared" si="20"/>
        <v>-1435294.349999994</v>
      </c>
      <c r="K106" s="197">
        <f t="shared" si="21"/>
        <v>-4.0964519443453272E-2</v>
      </c>
      <c r="L106" s="117">
        <f>SUMIF('pdc2019'!$J$8:$J$1172,'CE-Vergleich'!$A106,'pdc2019'!Q$8:Q$1180)</f>
        <v>580572.88</v>
      </c>
      <c r="M106" s="118">
        <f t="shared" si="22"/>
        <v>-34456927.119999997</v>
      </c>
      <c r="N106" s="197">
        <f t="shared" si="23"/>
        <v>-59.349873731614878</v>
      </c>
      <c r="O106" s="117">
        <f>SUMIF('pdc2019'!$J$8:$J$1172,'CE-Vergleich'!$A106,'pdc2019'!R$8:R$1180)</f>
        <v>580572.88</v>
      </c>
      <c r="P106" s="118">
        <f t="shared" si="24"/>
        <v>0</v>
      </c>
      <c r="Q106" s="197">
        <f>IF(O106=0,"-    ",P106/O106)</f>
        <v>0</v>
      </c>
      <c r="R106" s="117">
        <f>SUMIF('pdc2019'!$J$8:$J$1172,'CE-Vergleich'!$A106,'pdc2019'!S$8:S$1180)</f>
        <v>580572.88</v>
      </c>
      <c r="S106" s="118">
        <f t="shared" si="26"/>
        <v>0</v>
      </c>
      <c r="T106" s="197">
        <f>IF(R106=0,"-    ",S106/R106)</f>
        <v>0</v>
      </c>
      <c r="U106" s="118">
        <f t="shared" si="28"/>
        <v>-34456927.119999997</v>
      </c>
      <c r="V106" s="197">
        <f t="shared" si="29"/>
        <v>-0.9834299570460221</v>
      </c>
      <c r="W106" s="101"/>
    </row>
    <row r="107" spans="1:23" s="70" customFormat="1">
      <c r="A107" s="101"/>
      <c r="B107" s="133"/>
      <c r="C107" s="134" t="s">
        <v>2880</v>
      </c>
      <c r="D107" s="134"/>
      <c r="E107" s="134"/>
      <c r="F107" s="134"/>
      <c r="G107" s="135"/>
      <c r="H107" s="136">
        <f>H101-H104</f>
        <v>-839970.85000000149</v>
      </c>
      <c r="I107" s="136">
        <f>I101-I104</f>
        <v>-4174077.9333333336</v>
      </c>
      <c r="J107" s="137">
        <f t="shared" si="20"/>
        <v>-3334107.0833333321</v>
      </c>
      <c r="K107" s="201">
        <f t="shared" si="21"/>
        <v>0.79876493361751444</v>
      </c>
      <c r="L107" s="136">
        <f t="shared" ref="L107:R107" si="40">L101-L104</f>
        <v>-560572.88</v>
      </c>
      <c r="M107" s="137">
        <f t="shared" si="22"/>
        <v>3613505.0533333337</v>
      </c>
      <c r="N107" s="201">
        <f t="shared" si="23"/>
        <v>-6.4460932418516812</v>
      </c>
      <c r="O107" s="136">
        <f t="shared" si="40"/>
        <v>-560572.88</v>
      </c>
      <c r="P107" s="137">
        <f t="shared" si="24"/>
        <v>0</v>
      </c>
      <c r="Q107" s="201">
        <f>IF(O107=0,"-    ",P107/O107)</f>
        <v>0</v>
      </c>
      <c r="R107" s="136">
        <f t="shared" si="40"/>
        <v>-560572.88</v>
      </c>
      <c r="S107" s="137">
        <f t="shared" si="26"/>
        <v>0</v>
      </c>
      <c r="T107" s="201">
        <f>IF(R107=0,"-    ",S107/R107)</f>
        <v>0</v>
      </c>
      <c r="U107" s="137">
        <f t="shared" si="28"/>
        <v>3613505.0533333337</v>
      </c>
      <c r="V107" s="201">
        <f t="shared" si="29"/>
        <v>-0.86570138628141569</v>
      </c>
      <c r="W107" s="106"/>
    </row>
    <row r="108" spans="1:23" s="46" customFormat="1" ht="15.75" thickBot="1">
      <c r="A108" s="101"/>
      <c r="B108" s="149"/>
      <c r="C108" s="384"/>
      <c r="D108" s="146"/>
      <c r="E108" s="143"/>
      <c r="F108" s="146"/>
      <c r="G108" s="147"/>
      <c r="H108" s="117"/>
      <c r="I108" s="117"/>
      <c r="J108" s="118"/>
      <c r="K108" s="197"/>
      <c r="L108" s="117"/>
      <c r="M108" s="118">
        <f t="shared" si="22"/>
        <v>0</v>
      </c>
      <c r="N108" s="197"/>
      <c r="O108" s="117"/>
      <c r="P108" s="118">
        <f t="shared" si="24"/>
        <v>0</v>
      </c>
      <c r="Q108" s="197"/>
      <c r="R108" s="117"/>
      <c r="S108" s="118">
        <f t="shared" si="26"/>
        <v>0</v>
      </c>
      <c r="T108" s="197"/>
      <c r="U108" s="118"/>
      <c r="V108" s="197"/>
      <c r="W108" s="101"/>
    </row>
    <row r="109" spans="1:23" s="70" customFormat="1" ht="16.5" thickTop="1" thickBot="1">
      <c r="A109" s="101"/>
      <c r="B109" s="150" t="s">
        <v>2881</v>
      </c>
      <c r="C109" s="151"/>
      <c r="D109" s="151"/>
      <c r="E109" s="151"/>
      <c r="F109" s="151"/>
      <c r="G109" s="152"/>
      <c r="H109" s="153">
        <f>H88+H93+H98+H107</f>
        <v>87790586.389999956</v>
      </c>
      <c r="I109" s="153">
        <f>I88+I93+I98+I107</f>
        <v>71446536.966666549</v>
      </c>
      <c r="J109" s="154">
        <f t="shared" si="20"/>
        <v>-16344049.423333406</v>
      </c>
      <c r="K109" s="202">
        <f t="shared" si="21"/>
        <v>-0.22875915498827801</v>
      </c>
      <c r="L109" s="153">
        <f t="shared" ref="L109:R109" si="41">L88+L93+L98+L107</f>
        <v>58592040.999999873</v>
      </c>
      <c r="M109" s="154">
        <f t="shared" si="22"/>
        <v>-12854495.966666676</v>
      </c>
      <c r="N109" s="202">
        <f t="shared" si="23"/>
        <v>-0.21938979675868783</v>
      </c>
      <c r="O109" s="153">
        <f t="shared" si="41"/>
        <v>47908239.371977203</v>
      </c>
      <c r="P109" s="154">
        <f t="shared" si="24"/>
        <v>-10683801.628022671</v>
      </c>
      <c r="Q109" s="202">
        <f>IF(O109=0,"-    ",P109/O109)</f>
        <v>-0.22300551571243732</v>
      </c>
      <c r="R109" s="153">
        <f t="shared" si="41"/>
        <v>20354720.712724563</v>
      </c>
      <c r="S109" s="154">
        <f t="shared" si="26"/>
        <v>-27553518.65925264</v>
      </c>
      <c r="T109" s="202">
        <f>IF(R109=0,"-    ",S109/R109)</f>
        <v>-1.3536672425098821</v>
      </c>
      <c r="U109" s="154">
        <f t="shared" si="28"/>
        <v>-51091816.253941983</v>
      </c>
      <c r="V109" s="202">
        <f t="shared" si="29"/>
        <v>-0.7151055659671639</v>
      </c>
      <c r="W109" s="106"/>
    </row>
    <row r="110" spans="1:23" s="70" customFormat="1" ht="15.75" thickTop="1">
      <c r="A110" s="101"/>
      <c r="B110" s="157"/>
      <c r="C110" s="158"/>
      <c r="D110" s="158"/>
      <c r="E110" s="159"/>
      <c r="F110" s="160"/>
      <c r="G110" s="161"/>
      <c r="H110" s="162"/>
      <c r="I110" s="162"/>
      <c r="J110" s="163"/>
      <c r="K110" s="203"/>
      <c r="L110" s="162"/>
      <c r="M110" s="163">
        <f t="shared" si="22"/>
        <v>0</v>
      </c>
      <c r="N110" s="203"/>
      <c r="O110" s="162"/>
      <c r="P110" s="163">
        <f t="shared" si="24"/>
        <v>0</v>
      </c>
      <c r="Q110" s="203"/>
      <c r="R110" s="162"/>
      <c r="S110" s="163">
        <f t="shared" si="26"/>
        <v>0</v>
      </c>
      <c r="T110" s="203"/>
      <c r="U110" s="163"/>
      <c r="V110" s="203"/>
      <c r="W110" s="106"/>
    </row>
    <row r="111" spans="1:23" s="70" customFormat="1">
      <c r="A111" s="101"/>
      <c r="B111" s="107" t="s">
        <v>2882</v>
      </c>
      <c r="C111" s="586" t="s">
        <v>2883</v>
      </c>
      <c r="D111" s="586"/>
      <c r="E111" s="586"/>
      <c r="F111" s="586"/>
      <c r="G111" s="587"/>
      <c r="H111" s="109"/>
      <c r="I111" s="109"/>
      <c r="J111" s="110"/>
      <c r="K111" s="196"/>
      <c r="L111" s="109"/>
      <c r="M111" s="110">
        <f t="shared" si="22"/>
        <v>0</v>
      </c>
      <c r="N111" s="196"/>
      <c r="O111" s="109"/>
      <c r="P111" s="110">
        <f t="shared" si="24"/>
        <v>0</v>
      </c>
      <c r="Q111" s="196"/>
      <c r="R111" s="109"/>
      <c r="S111" s="110">
        <f t="shared" si="26"/>
        <v>0</v>
      </c>
      <c r="T111" s="196"/>
      <c r="U111" s="110"/>
      <c r="V111" s="196"/>
      <c r="W111" s="106"/>
    </row>
    <row r="112" spans="1:23" s="70" customFormat="1">
      <c r="A112" s="101"/>
      <c r="B112" s="132"/>
      <c r="C112" s="385" t="s">
        <v>2809</v>
      </c>
      <c r="D112" s="626" t="s">
        <v>1827</v>
      </c>
      <c r="E112" s="626"/>
      <c r="F112" s="626"/>
      <c r="G112" s="580"/>
      <c r="H112" s="109">
        <f>SUM(H113:H116)</f>
        <v>51730870.619999997</v>
      </c>
      <c r="I112" s="109">
        <f>SUM(I113:I116)</f>
        <v>57218189.242349997</v>
      </c>
      <c r="J112" s="110">
        <f t="shared" si="20"/>
        <v>5487318.6223499998</v>
      </c>
      <c r="K112" s="196">
        <f t="shared" si="21"/>
        <v>9.5901647623070282E-2</v>
      </c>
      <c r="L112" s="109">
        <f t="shared" ref="L112:R112" si="42">SUM(L113:L116)</f>
        <v>58592041</v>
      </c>
      <c r="M112" s="110">
        <f t="shared" si="22"/>
        <v>1373851.7576500028</v>
      </c>
      <c r="N112" s="196">
        <f t="shared" si="23"/>
        <v>2.3447753896301424E-2</v>
      </c>
      <c r="O112" s="109">
        <f t="shared" si="42"/>
        <v>58807140</v>
      </c>
      <c r="P112" s="110">
        <f t="shared" si="24"/>
        <v>215099</v>
      </c>
      <c r="Q112" s="196">
        <f t="shared" ref="Q112:Q121" si="43">IF(O112=0,"-    ",P112/O112)</f>
        <v>3.6577021089615989E-3</v>
      </c>
      <c r="R112" s="109">
        <f t="shared" si="42"/>
        <v>59022884</v>
      </c>
      <c r="S112" s="110">
        <f t="shared" si="26"/>
        <v>215744</v>
      </c>
      <c r="T112" s="196">
        <f t="shared" ref="T112:T121" si="44">IF(R112=0,"-    ",S112/R112)</f>
        <v>3.655260220764543E-3</v>
      </c>
      <c r="U112" s="110">
        <f t="shared" si="28"/>
        <v>1804694.7576500028</v>
      </c>
      <c r="V112" s="196">
        <f t="shared" si="29"/>
        <v>3.1540577944648755E-2</v>
      </c>
      <c r="W112" s="106"/>
    </row>
    <row r="113" spans="1:23" s="46" customFormat="1" outlineLevel="1">
      <c r="A113" s="101" t="s">
        <v>2884</v>
      </c>
      <c r="B113" s="149"/>
      <c r="C113" s="142"/>
      <c r="D113" s="146"/>
      <c r="E113" s="384" t="s">
        <v>2811</v>
      </c>
      <c r="F113" s="625" t="s">
        <v>2499</v>
      </c>
      <c r="G113" s="585"/>
      <c r="H113" s="117">
        <f>SUMIF('pdc2019'!$J$8:$J$1172,'CE-Vergleich'!$A113,'pdc2019'!$N$8:$N$1180)</f>
        <v>51216954.899999999</v>
      </c>
      <c r="I113" s="117">
        <f>SUMIF('pdc2019'!$J$8:$J$1172,'CE-Vergleich'!$A113,'pdc2019'!P$8:P$1180)</f>
        <v>56663580</v>
      </c>
      <c r="J113" s="118">
        <f t="shared" si="20"/>
        <v>5446625.1000000015</v>
      </c>
      <c r="K113" s="197">
        <f t="shared" si="21"/>
        <v>9.6122149359429837E-2</v>
      </c>
      <c r="L113" s="117">
        <f>SUMIF('pdc2019'!$J$8:$J$1172,'CE-Vergleich'!$A113,'pdc2019'!Q$8:Q$1180)</f>
        <v>58012548</v>
      </c>
      <c r="M113" s="118">
        <f t="shared" si="22"/>
        <v>1348968</v>
      </c>
      <c r="N113" s="197">
        <f t="shared" si="23"/>
        <v>2.3253038290957328E-2</v>
      </c>
      <c r="O113" s="117">
        <f>SUMIF('pdc2019'!$J$8:$J$1172,'CE-Vergleich'!$A113,'pdc2019'!R$8:R$1180)</f>
        <v>58187647</v>
      </c>
      <c r="P113" s="118">
        <f t="shared" si="24"/>
        <v>175099</v>
      </c>
      <c r="Q113" s="197">
        <f t="shared" si="43"/>
        <v>3.0092125911192111E-3</v>
      </c>
      <c r="R113" s="117">
        <f>SUMIF('pdc2019'!$J$8:$J$1172,'CE-Vergleich'!$A113,'pdc2019'!S$8:S$1180)</f>
        <v>58403391</v>
      </c>
      <c r="S113" s="118">
        <f t="shared" si="26"/>
        <v>215744</v>
      </c>
      <c r="T113" s="197">
        <f t="shared" si="44"/>
        <v>3.6940320811166597E-3</v>
      </c>
      <c r="U113" s="118">
        <f t="shared" si="28"/>
        <v>1739811</v>
      </c>
      <c r="V113" s="197">
        <f t="shared" si="29"/>
        <v>3.0704219535722947E-2</v>
      </c>
      <c r="W113" s="101"/>
    </row>
    <row r="114" spans="1:23" s="46" customFormat="1" outlineLevel="1">
      <c r="A114" s="101" t="s">
        <v>2885</v>
      </c>
      <c r="B114" s="149"/>
      <c r="C114" s="142"/>
      <c r="D114" s="146"/>
      <c r="E114" s="384" t="s">
        <v>2813</v>
      </c>
      <c r="F114" s="625" t="s">
        <v>2502</v>
      </c>
      <c r="G114" s="585"/>
      <c r="H114" s="117">
        <f>SUMIF('pdc2019'!$J$8:$J$1172,'CE-Vergleich'!$A114,'pdc2019'!$N$8:$N$1180)</f>
        <v>259687.1</v>
      </c>
      <c r="I114" s="117">
        <f>SUMIF('pdc2019'!$J$8:$J$1172,'CE-Vergleich'!$A114,'pdc2019'!P$8:P$1180)</f>
        <v>266224.24235000001</v>
      </c>
      <c r="J114" s="118">
        <f t="shared" si="20"/>
        <v>6537.1423500000092</v>
      </c>
      <c r="K114" s="197">
        <f t="shared" si="21"/>
        <v>2.4555022834493602E-2</v>
      </c>
      <c r="L114" s="117">
        <f>SUMIF('pdc2019'!$J$8:$J$1172,'CE-Vergleich'!$A114,'pdc2019'!Q$8:Q$1180)</f>
        <v>291108</v>
      </c>
      <c r="M114" s="118">
        <f t="shared" si="22"/>
        <v>24883.757649999985</v>
      </c>
      <c r="N114" s="197">
        <f t="shared" si="23"/>
        <v>8.5479470334034052E-2</v>
      </c>
      <c r="O114" s="117">
        <f>SUMIF('pdc2019'!$J$8:$J$1172,'CE-Vergleich'!$A114,'pdc2019'!R$8:R$1180)</f>
        <v>331108</v>
      </c>
      <c r="P114" s="118">
        <f t="shared" si="24"/>
        <v>40000</v>
      </c>
      <c r="Q114" s="197">
        <f t="shared" si="43"/>
        <v>0.12080650422218732</v>
      </c>
      <c r="R114" s="117">
        <f>SUMIF('pdc2019'!$J$8:$J$1172,'CE-Vergleich'!$A114,'pdc2019'!S$8:S$1180)</f>
        <v>331108</v>
      </c>
      <c r="S114" s="118">
        <f t="shared" si="26"/>
        <v>0</v>
      </c>
      <c r="T114" s="197">
        <f t="shared" si="44"/>
        <v>0</v>
      </c>
      <c r="U114" s="118">
        <f t="shared" si="28"/>
        <v>64883.757649999985</v>
      </c>
      <c r="V114" s="197">
        <f t="shared" si="29"/>
        <v>0.24371844230736331</v>
      </c>
      <c r="W114" s="101"/>
    </row>
    <row r="115" spans="1:23" s="46" customFormat="1" outlineLevel="1">
      <c r="A115" s="101" t="s">
        <v>2886</v>
      </c>
      <c r="B115" s="149"/>
      <c r="C115" s="142"/>
      <c r="D115" s="146"/>
      <c r="E115" s="384" t="s">
        <v>3493</v>
      </c>
      <c r="F115" s="625" t="s">
        <v>1850</v>
      </c>
      <c r="G115" s="585"/>
      <c r="H115" s="117">
        <f>SUMIF('pdc2019'!$J$8:$J$1172,'CE-Vergleich'!$A115,'pdc2019'!$N$8:$N$1180)</f>
        <v>254228.62</v>
      </c>
      <c r="I115" s="117">
        <f>SUMIF('pdc2019'!$J$8:$J$1172,'CE-Vergleich'!$A115,'pdc2019'!P$8:P$1180)</f>
        <v>288385</v>
      </c>
      <c r="J115" s="118">
        <f t="shared" si="20"/>
        <v>34156.380000000005</v>
      </c>
      <c r="K115" s="197">
        <f t="shared" si="21"/>
        <v>0.11844021013575604</v>
      </c>
      <c r="L115" s="117">
        <f>SUMIF('pdc2019'!$J$8:$J$1172,'CE-Vergleich'!$A115,'pdc2019'!Q$8:Q$1180)</f>
        <v>288385</v>
      </c>
      <c r="M115" s="118">
        <f t="shared" si="22"/>
        <v>0</v>
      </c>
      <c r="N115" s="197">
        <f t="shared" si="23"/>
        <v>0</v>
      </c>
      <c r="O115" s="117">
        <f>SUMIF('pdc2019'!$J$8:$J$1172,'CE-Vergleich'!$A115,'pdc2019'!R$8:R$1180)</f>
        <v>288385</v>
      </c>
      <c r="P115" s="118">
        <f t="shared" si="24"/>
        <v>0</v>
      </c>
      <c r="Q115" s="197">
        <f t="shared" si="43"/>
        <v>0</v>
      </c>
      <c r="R115" s="117">
        <f>SUMIF('pdc2019'!$J$8:$J$1172,'CE-Vergleich'!$A115,'pdc2019'!S$8:S$1180)</f>
        <v>288385</v>
      </c>
      <c r="S115" s="118">
        <f t="shared" si="26"/>
        <v>0</v>
      </c>
      <c r="T115" s="197">
        <f t="shared" si="44"/>
        <v>0</v>
      </c>
      <c r="U115" s="118">
        <f t="shared" si="28"/>
        <v>0</v>
      </c>
      <c r="V115" s="197">
        <f t="shared" si="29"/>
        <v>0</v>
      </c>
      <c r="W115" s="101"/>
    </row>
    <row r="116" spans="1:23" s="46" customFormat="1" outlineLevel="1">
      <c r="A116" s="101" t="s">
        <v>2887</v>
      </c>
      <c r="B116" s="149"/>
      <c r="C116" s="142"/>
      <c r="D116" s="146"/>
      <c r="E116" s="384" t="s">
        <v>3501</v>
      </c>
      <c r="F116" s="625" t="s">
        <v>2506</v>
      </c>
      <c r="G116" s="585"/>
      <c r="H116" s="117"/>
      <c r="I116" s="117"/>
      <c r="J116" s="118"/>
      <c r="K116" s="197"/>
      <c r="L116" s="117"/>
      <c r="M116" s="118">
        <f t="shared" si="22"/>
        <v>0</v>
      </c>
      <c r="N116" s="197" t="str">
        <f t="shared" si="23"/>
        <v xml:space="preserve">-    </v>
      </c>
      <c r="O116" s="117">
        <f>SUMIF('pdc2019'!$J$8:$J$1172,'CE-Vergleich'!$A116,'pdc2019'!R$8:R$1180)</f>
        <v>0</v>
      </c>
      <c r="P116" s="118">
        <f t="shared" si="24"/>
        <v>0</v>
      </c>
      <c r="Q116" s="197" t="str">
        <f t="shared" si="43"/>
        <v xml:space="preserve">-    </v>
      </c>
      <c r="R116" s="117">
        <f>SUMIF('pdc2019'!$J$8:$J$1172,'CE-Vergleich'!$A116,'pdc2019'!S$8:S$1180)</f>
        <v>0</v>
      </c>
      <c r="S116" s="118">
        <f t="shared" si="26"/>
        <v>0</v>
      </c>
      <c r="T116" s="197" t="str">
        <f t="shared" si="44"/>
        <v xml:space="preserve">-    </v>
      </c>
      <c r="U116" s="118">
        <f t="shared" si="28"/>
        <v>0</v>
      </c>
      <c r="V116" s="197" t="str">
        <f t="shared" si="29"/>
        <v xml:space="preserve">-    </v>
      </c>
      <c r="W116" s="101"/>
    </row>
    <row r="117" spans="1:23" s="70" customFormat="1" outlineLevel="1">
      <c r="A117" s="101" t="s">
        <v>2888</v>
      </c>
      <c r="B117" s="132"/>
      <c r="C117" s="385" t="s">
        <v>2818</v>
      </c>
      <c r="D117" s="626" t="s">
        <v>1813</v>
      </c>
      <c r="E117" s="626"/>
      <c r="F117" s="626"/>
      <c r="G117" s="580"/>
      <c r="H117" s="109"/>
      <c r="I117" s="109"/>
      <c r="J117" s="110"/>
      <c r="K117" s="196"/>
      <c r="L117" s="109"/>
      <c r="M117" s="110">
        <f t="shared" si="22"/>
        <v>0</v>
      </c>
      <c r="N117" s="196" t="str">
        <f t="shared" si="23"/>
        <v xml:space="preserve">-    </v>
      </c>
      <c r="O117" s="109">
        <f>SUMIF('pdc2019'!$J$8:$J$1172,'CE-Vergleich'!$A117,'pdc2019'!R$8:R$1180)</f>
        <v>0</v>
      </c>
      <c r="P117" s="110">
        <f t="shared" si="24"/>
        <v>0</v>
      </c>
      <c r="Q117" s="196" t="str">
        <f t="shared" si="43"/>
        <v xml:space="preserve">-    </v>
      </c>
      <c r="R117" s="109">
        <f>SUMIF('pdc2019'!$J$8:$J$1172,'CE-Vergleich'!$A117,'pdc2019'!S$8:S$1180)</f>
        <v>0</v>
      </c>
      <c r="S117" s="110">
        <f t="shared" si="26"/>
        <v>0</v>
      </c>
      <c r="T117" s="196" t="str">
        <f t="shared" si="44"/>
        <v xml:space="preserve">-    </v>
      </c>
      <c r="U117" s="110">
        <f t="shared" si="28"/>
        <v>0</v>
      </c>
      <c r="V117" s="196" t="str">
        <f t="shared" si="29"/>
        <v xml:space="preserve">-    </v>
      </c>
      <c r="W117" s="106"/>
    </row>
    <row r="118" spans="1:23" s="70" customFormat="1">
      <c r="A118" s="101" t="s">
        <v>1060</v>
      </c>
      <c r="B118" s="132"/>
      <c r="C118" s="385" t="s">
        <v>2821</v>
      </c>
      <c r="D118" s="626" t="s">
        <v>2889</v>
      </c>
      <c r="E118" s="626"/>
      <c r="F118" s="626"/>
      <c r="G118" s="580"/>
      <c r="H118" s="109"/>
      <c r="I118" s="109"/>
      <c r="J118" s="110"/>
      <c r="K118" s="196"/>
      <c r="L118" s="109"/>
      <c r="M118" s="110">
        <f t="shared" si="22"/>
        <v>0</v>
      </c>
      <c r="N118" s="196" t="str">
        <f t="shared" si="23"/>
        <v xml:space="preserve">-    </v>
      </c>
      <c r="O118" s="109">
        <f>SUMIF('pdc2019'!$J$8:$J$1172,'CE-Vergleich'!$A118,'pdc2019'!R$8:R$1180)</f>
        <v>0</v>
      </c>
      <c r="P118" s="110">
        <f t="shared" si="24"/>
        <v>0</v>
      </c>
      <c r="Q118" s="196" t="str">
        <f t="shared" si="43"/>
        <v xml:space="preserve">-    </v>
      </c>
      <c r="R118" s="109">
        <f>SUMIF('pdc2019'!$J$8:$J$1172,'CE-Vergleich'!$A118,'pdc2019'!S$8:S$1180)</f>
        <v>0</v>
      </c>
      <c r="S118" s="110">
        <f t="shared" si="26"/>
        <v>0</v>
      </c>
      <c r="T118" s="196" t="str">
        <f t="shared" si="44"/>
        <v xml:space="preserve">-    </v>
      </c>
      <c r="U118" s="110">
        <f t="shared" si="28"/>
        <v>0</v>
      </c>
      <c r="V118" s="196" t="str">
        <f t="shared" si="29"/>
        <v xml:space="preserve">-    </v>
      </c>
      <c r="W118" s="106"/>
    </row>
    <row r="119" spans="1:23" s="70" customFormat="1">
      <c r="A119" s="101"/>
      <c r="B119" s="133"/>
      <c r="C119" s="134" t="s">
        <v>2890</v>
      </c>
      <c r="D119" s="134"/>
      <c r="E119" s="134"/>
      <c r="F119" s="134"/>
      <c r="G119" s="135"/>
      <c r="H119" s="136">
        <f>H112+H117+H118</f>
        <v>51730870.619999997</v>
      </c>
      <c r="I119" s="136">
        <f>I112+I117+I118</f>
        <v>57218189.242349997</v>
      </c>
      <c r="J119" s="137">
        <f t="shared" si="20"/>
        <v>5487318.6223499998</v>
      </c>
      <c r="K119" s="201">
        <f t="shared" si="21"/>
        <v>9.5901647623070282E-2</v>
      </c>
      <c r="L119" s="136">
        <f t="shared" ref="L119:R119" si="45">L112+L117+L118</f>
        <v>58592041</v>
      </c>
      <c r="M119" s="137">
        <f t="shared" si="22"/>
        <v>1373851.7576500028</v>
      </c>
      <c r="N119" s="201">
        <f t="shared" si="23"/>
        <v>2.3447753896301424E-2</v>
      </c>
      <c r="O119" s="136">
        <f t="shared" si="45"/>
        <v>58807140</v>
      </c>
      <c r="P119" s="137">
        <f t="shared" si="24"/>
        <v>215099</v>
      </c>
      <c r="Q119" s="201">
        <f t="shared" si="43"/>
        <v>3.6577021089615989E-3</v>
      </c>
      <c r="R119" s="136">
        <f t="shared" si="45"/>
        <v>59022884</v>
      </c>
      <c r="S119" s="137">
        <f t="shared" si="26"/>
        <v>215744</v>
      </c>
      <c r="T119" s="201">
        <f t="shared" si="44"/>
        <v>3.655260220764543E-3</v>
      </c>
      <c r="U119" s="137">
        <f t="shared" si="28"/>
        <v>1804694.7576500028</v>
      </c>
      <c r="V119" s="201">
        <f t="shared" si="29"/>
        <v>3.1540577944648755E-2</v>
      </c>
      <c r="W119" s="106"/>
    </row>
    <row r="120" spans="1:23" s="46" customFormat="1">
      <c r="A120" s="101"/>
      <c r="B120" s="149"/>
      <c r="C120" s="384"/>
      <c r="D120" s="146"/>
      <c r="E120" s="143"/>
      <c r="F120" s="146"/>
      <c r="G120" s="147"/>
      <c r="H120" s="117"/>
      <c r="I120" s="117"/>
      <c r="J120" s="118">
        <f t="shared" si="20"/>
        <v>0</v>
      </c>
      <c r="K120" s="197" t="str">
        <f t="shared" si="21"/>
        <v xml:space="preserve">-    </v>
      </c>
      <c r="L120" s="117"/>
      <c r="M120" s="118">
        <f t="shared" si="22"/>
        <v>0</v>
      </c>
      <c r="N120" s="197" t="str">
        <f t="shared" si="23"/>
        <v xml:space="preserve">-    </v>
      </c>
      <c r="O120" s="117"/>
      <c r="P120" s="118">
        <f t="shared" si="24"/>
        <v>0</v>
      </c>
      <c r="Q120" s="197" t="str">
        <f t="shared" si="43"/>
        <v xml:space="preserve">-    </v>
      </c>
      <c r="R120" s="117"/>
      <c r="S120" s="118">
        <f t="shared" si="26"/>
        <v>0</v>
      </c>
      <c r="T120" s="197" t="str">
        <f t="shared" si="44"/>
        <v xml:space="preserve">-    </v>
      </c>
      <c r="U120" s="118"/>
      <c r="V120" s="197"/>
      <c r="W120" s="101"/>
    </row>
    <row r="121" spans="1:23" s="70" customFormat="1" ht="15.75" thickBot="1">
      <c r="A121" s="101"/>
      <c r="B121" s="166" t="s">
        <v>1477</v>
      </c>
      <c r="C121" s="167"/>
      <c r="D121" s="168"/>
      <c r="E121" s="167"/>
      <c r="F121" s="169"/>
      <c r="G121" s="170"/>
      <c r="H121" s="171">
        <f>H109-H119</f>
        <v>36059715.769999959</v>
      </c>
      <c r="I121" s="171">
        <f>I109-I119</f>
        <v>14228347.724316552</v>
      </c>
      <c r="J121" s="172">
        <f t="shared" si="20"/>
        <v>-21831368.045683406</v>
      </c>
      <c r="K121" s="204">
        <f t="shared" si="21"/>
        <v>-1.5343572190306489</v>
      </c>
      <c r="L121" s="171">
        <f t="shared" ref="L121:R121" si="46">L109-L119</f>
        <v>-1.2665987014770508E-7</v>
      </c>
      <c r="M121" s="172">
        <f t="shared" si="22"/>
        <v>-14228347.724316679</v>
      </c>
      <c r="N121" s="204">
        <f t="shared" si="23"/>
        <v>112335088514809.13</v>
      </c>
      <c r="O121" s="171">
        <f t="shared" si="46"/>
        <v>-10898900.628022797</v>
      </c>
      <c r="P121" s="172">
        <f t="shared" si="24"/>
        <v>-10898900.628022671</v>
      </c>
      <c r="Q121" s="204">
        <f t="shared" si="43"/>
        <v>0.99999999999998834</v>
      </c>
      <c r="R121" s="171">
        <f t="shared" si="46"/>
        <v>-38668163.287275434</v>
      </c>
      <c r="S121" s="172">
        <f t="shared" si="26"/>
        <v>-27769262.659252636</v>
      </c>
      <c r="T121" s="204">
        <f t="shared" si="44"/>
        <v>0.71814278979189816</v>
      </c>
      <c r="U121" s="172">
        <f t="shared" si="28"/>
        <v>-52896511.011591986</v>
      </c>
      <c r="V121" s="204">
        <f t="shared" si="29"/>
        <v>-3.7176847260480366</v>
      </c>
      <c r="W121" s="106"/>
    </row>
    <row r="122" spans="1:23" s="46" customFormat="1">
      <c r="B122" s="72"/>
      <c r="C122" s="72"/>
      <c r="D122" s="73"/>
      <c r="E122" s="73"/>
      <c r="F122" s="74"/>
      <c r="G122" s="74"/>
      <c r="H122" s="75"/>
      <c r="I122" s="75"/>
      <c r="J122" s="76"/>
      <c r="K122" s="205"/>
      <c r="L122" s="75"/>
      <c r="M122" s="76"/>
      <c r="N122" s="205"/>
      <c r="O122" s="75"/>
      <c r="P122" s="76"/>
      <c r="Q122" s="205"/>
      <c r="R122" s="75"/>
      <c r="S122" s="76"/>
      <c r="T122" s="205"/>
      <c r="U122" s="76"/>
      <c r="V122" s="205"/>
    </row>
    <row r="123" spans="1:23">
      <c r="B123" s="78"/>
      <c r="C123" s="78"/>
      <c r="D123" s="45"/>
      <c r="E123" s="45"/>
      <c r="F123" s="45"/>
      <c r="G123" s="45"/>
      <c r="H123" s="43"/>
      <c r="I123" s="79"/>
      <c r="L123" s="79"/>
      <c r="O123" s="79"/>
      <c r="R123" s="79"/>
    </row>
    <row r="124" spans="1:23">
      <c r="B124" s="80"/>
      <c r="C124" s="80"/>
      <c r="D124" s="81"/>
      <c r="E124" s="81"/>
      <c r="F124" s="81"/>
      <c r="G124" s="82"/>
      <c r="H124" s="79"/>
      <c r="I124" s="79"/>
      <c r="L124" s="79"/>
      <c r="O124" s="79"/>
      <c r="R124" s="79"/>
    </row>
    <row r="125" spans="1:23">
      <c r="B125" s="80"/>
      <c r="C125" s="80"/>
      <c r="D125" s="81"/>
      <c r="E125" s="81"/>
      <c r="F125" s="81"/>
      <c r="G125" s="82"/>
      <c r="H125" s="79"/>
      <c r="I125" s="79"/>
      <c r="L125" s="79"/>
      <c r="O125" s="79"/>
      <c r="R125" s="79"/>
    </row>
    <row r="126" spans="1:23">
      <c r="B126" s="80"/>
      <c r="C126" s="80"/>
      <c r="D126" s="81"/>
      <c r="E126" s="81"/>
      <c r="F126" s="81"/>
      <c r="G126" s="82"/>
      <c r="H126" s="79"/>
      <c r="I126" s="79"/>
      <c r="L126" s="79"/>
      <c r="O126" s="79"/>
      <c r="R126" s="79"/>
    </row>
    <row r="127" spans="1:23">
      <c r="B127" s="80"/>
      <c r="C127" s="80"/>
      <c r="D127" s="81"/>
      <c r="E127" s="81"/>
      <c r="F127" s="81"/>
      <c r="G127" s="82"/>
      <c r="H127" s="79"/>
      <c r="I127" s="79"/>
      <c r="L127" s="79"/>
      <c r="O127" s="79"/>
      <c r="R127" s="79"/>
    </row>
    <row r="128" spans="1:23">
      <c r="B128" s="80"/>
      <c r="C128" s="80"/>
      <c r="D128" s="81"/>
      <c r="E128" s="81"/>
      <c r="F128" s="81"/>
      <c r="G128" s="82"/>
      <c r="H128" s="79"/>
      <c r="I128" s="79"/>
      <c r="L128" s="79"/>
      <c r="O128" s="79"/>
      <c r="R128" s="79"/>
    </row>
    <row r="129" spans="2:23">
      <c r="B129" s="80"/>
      <c r="C129" s="80"/>
      <c r="D129" s="81"/>
      <c r="E129" s="81"/>
      <c r="F129" s="81"/>
      <c r="G129" s="82"/>
      <c r="H129" s="79"/>
      <c r="I129" s="79"/>
      <c r="L129" s="79"/>
      <c r="O129" s="79"/>
      <c r="R129" s="79"/>
    </row>
    <row r="130" spans="2:23">
      <c r="B130" s="80"/>
      <c r="C130" s="80"/>
      <c r="D130" s="81"/>
      <c r="E130" s="81"/>
      <c r="F130" s="81"/>
      <c r="G130" s="82"/>
      <c r="H130" s="79"/>
      <c r="I130" s="79"/>
      <c r="L130" s="79"/>
      <c r="O130" s="79"/>
      <c r="R130" s="79"/>
    </row>
    <row r="131" spans="2:23">
      <c r="B131" s="80"/>
      <c r="C131" s="80"/>
      <c r="D131" s="81"/>
      <c r="E131" s="81"/>
      <c r="F131" s="81"/>
      <c r="G131" s="82"/>
      <c r="H131" s="79"/>
      <c r="I131" s="79"/>
      <c r="L131" s="79"/>
      <c r="O131" s="79"/>
      <c r="R131" s="79"/>
    </row>
    <row r="132" spans="2:23">
      <c r="B132" s="80"/>
      <c r="C132" s="80"/>
      <c r="D132" s="81"/>
      <c r="E132" s="81"/>
      <c r="F132" s="81"/>
      <c r="G132" s="82"/>
      <c r="H132" s="79"/>
      <c r="I132" s="79"/>
      <c r="L132" s="79"/>
      <c r="O132" s="79"/>
      <c r="R132" s="79"/>
    </row>
    <row r="133" spans="2:23">
      <c r="B133" s="80"/>
      <c r="C133" s="80"/>
      <c r="D133" s="81"/>
      <c r="E133" s="81"/>
      <c r="F133" s="81"/>
      <c r="G133" s="82"/>
      <c r="H133" s="79"/>
      <c r="I133" s="79"/>
      <c r="L133" s="79"/>
      <c r="O133" s="79"/>
      <c r="R133" s="79"/>
    </row>
    <row r="134" spans="2:23">
      <c r="B134" s="80"/>
      <c r="C134" s="80"/>
      <c r="D134" s="81"/>
      <c r="E134" s="81"/>
      <c r="F134" s="81"/>
      <c r="G134" s="82"/>
      <c r="H134" s="79"/>
      <c r="I134" s="79"/>
      <c r="L134" s="79"/>
      <c r="O134" s="79"/>
      <c r="R134" s="79"/>
    </row>
    <row r="135" spans="2:23">
      <c r="B135" s="80"/>
      <c r="C135" s="80"/>
      <c r="D135" s="81"/>
      <c r="E135" s="81"/>
      <c r="F135" s="81"/>
      <c r="G135" s="82"/>
    </row>
    <row r="136" spans="2:23">
      <c r="B136" s="80"/>
      <c r="C136" s="80"/>
      <c r="D136" s="81"/>
      <c r="E136" s="81"/>
      <c r="F136" s="81"/>
      <c r="G136" s="82"/>
    </row>
    <row r="137" spans="2:23">
      <c r="B137" s="80"/>
      <c r="C137" s="80"/>
      <c r="D137" s="81"/>
      <c r="E137" s="81"/>
      <c r="F137" s="81"/>
      <c r="G137" s="82"/>
    </row>
    <row r="138" spans="2:23">
      <c r="B138" s="80"/>
      <c r="C138" s="80"/>
      <c r="D138" s="81"/>
      <c r="E138" s="81"/>
      <c r="F138" s="81"/>
      <c r="G138" s="82"/>
    </row>
    <row r="139" spans="2:23">
      <c r="B139" s="80"/>
      <c r="C139" s="80"/>
      <c r="D139" s="81"/>
      <c r="E139" s="81"/>
      <c r="F139" s="81"/>
      <c r="G139" s="82"/>
    </row>
    <row r="140" spans="2:23">
      <c r="B140" s="80"/>
      <c r="C140" s="80"/>
      <c r="D140" s="81"/>
      <c r="E140" s="81"/>
      <c r="F140" s="81"/>
      <c r="G140" s="82"/>
    </row>
    <row r="141" spans="2:23">
      <c r="B141" s="80"/>
      <c r="C141" s="80"/>
      <c r="D141" s="81"/>
      <c r="E141" s="81"/>
      <c r="F141" s="81"/>
      <c r="G141" s="82"/>
    </row>
    <row r="142" spans="2:23">
      <c r="B142" s="80"/>
      <c r="C142" s="80"/>
      <c r="D142" s="81"/>
      <c r="E142" s="81"/>
      <c r="F142" s="81"/>
      <c r="G142" s="82"/>
    </row>
    <row r="143" spans="2:23" s="83" customFormat="1">
      <c r="B143" s="80"/>
      <c r="C143" s="80"/>
      <c r="D143" s="81"/>
      <c r="E143" s="81"/>
      <c r="F143" s="81"/>
      <c r="G143" s="82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</row>
    <row r="144" spans="2:23" s="83" customFormat="1">
      <c r="B144" s="80"/>
      <c r="C144" s="80"/>
      <c r="D144" s="81"/>
      <c r="E144" s="81"/>
      <c r="F144" s="81"/>
      <c r="G144" s="82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</row>
    <row r="145" spans="2:23" s="83" customFormat="1">
      <c r="B145" s="80"/>
      <c r="C145" s="80"/>
      <c r="D145" s="81"/>
      <c r="E145" s="81"/>
      <c r="F145" s="81"/>
      <c r="G145" s="82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</row>
    <row r="146" spans="2:23" s="83" customFormat="1">
      <c r="B146" s="80"/>
      <c r="C146" s="80"/>
      <c r="D146" s="81"/>
      <c r="E146" s="81"/>
      <c r="F146" s="81"/>
      <c r="G146" s="82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</row>
    <row r="147" spans="2:23" s="83" customFormat="1">
      <c r="B147" s="80"/>
      <c r="C147" s="80"/>
      <c r="D147" s="81"/>
      <c r="E147" s="81"/>
      <c r="F147" s="81"/>
      <c r="G147" s="82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</row>
    <row r="148" spans="2:23" s="83" customFormat="1">
      <c r="B148" s="80"/>
      <c r="C148" s="80"/>
      <c r="D148" s="81"/>
      <c r="E148" s="81"/>
      <c r="F148" s="81"/>
      <c r="G148" s="82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</row>
    <row r="149" spans="2:23" s="83" customFormat="1">
      <c r="B149" s="80"/>
      <c r="C149" s="80"/>
      <c r="D149" s="81"/>
      <c r="E149" s="81"/>
      <c r="F149" s="81"/>
      <c r="G149" s="82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</row>
    <row r="150" spans="2:23" s="83" customFormat="1">
      <c r="B150" s="80"/>
      <c r="C150" s="80"/>
      <c r="D150" s="81"/>
      <c r="E150" s="81"/>
      <c r="F150" s="81"/>
      <c r="G150" s="82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</row>
    <row r="151" spans="2:23" s="83" customFormat="1">
      <c r="B151" s="80"/>
      <c r="C151" s="80"/>
      <c r="D151" s="81"/>
      <c r="E151" s="81"/>
      <c r="F151" s="81"/>
      <c r="G151" s="82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</row>
    <row r="152" spans="2:23" s="83" customFormat="1">
      <c r="B152" s="80"/>
      <c r="C152" s="80"/>
      <c r="D152" s="81"/>
      <c r="E152" s="81"/>
      <c r="F152" s="81"/>
      <c r="G152" s="82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</row>
    <row r="153" spans="2:23" s="83" customFormat="1">
      <c r="B153" s="80"/>
      <c r="C153" s="80"/>
      <c r="D153" s="81"/>
      <c r="E153" s="81"/>
      <c r="F153" s="81"/>
      <c r="G153" s="82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</row>
    <row r="154" spans="2:23" s="83" customFormat="1">
      <c r="B154" s="80"/>
      <c r="C154" s="80"/>
      <c r="D154" s="81"/>
      <c r="E154" s="81"/>
      <c r="F154" s="81"/>
      <c r="G154" s="82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</row>
    <row r="155" spans="2:23" s="83" customFormat="1">
      <c r="B155" s="80"/>
      <c r="C155" s="80"/>
      <c r="D155" s="81"/>
      <c r="E155" s="81"/>
      <c r="F155" s="81"/>
      <c r="G155" s="82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</row>
    <row r="156" spans="2:23" s="83" customFormat="1">
      <c r="B156" s="80"/>
      <c r="C156" s="80"/>
      <c r="D156" s="81"/>
      <c r="E156" s="81"/>
      <c r="F156" s="81"/>
      <c r="G156" s="82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</row>
    <row r="157" spans="2:23" s="83" customFormat="1">
      <c r="B157" s="80"/>
      <c r="C157" s="80"/>
      <c r="D157" s="81"/>
      <c r="E157" s="81"/>
      <c r="F157" s="81"/>
      <c r="G157" s="82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</row>
    <row r="158" spans="2:23" s="83" customFormat="1">
      <c r="B158" s="80"/>
      <c r="C158" s="80"/>
      <c r="D158" s="81"/>
      <c r="E158" s="81"/>
      <c r="F158" s="81"/>
      <c r="G158" s="82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</row>
    <row r="159" spans="2:23" s="83" customFormat="1">
      <c r="B159" s="80"/>
      <c r="C159" s="80"/>
      <c r="D159" s="81"/>
      <c r="E159" s="81"/>
      <c r="F159" s="81"/>
      <c r="G159" s="82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</row>
    <row r="160" spans="2:23" s="83" customFormat="1">
      <c r="B160" s="80"/>
      <c r="C160" s="80"/>
      <c r="D160" s="81"/>
      <c r="E160" s="81"/>
      <c r="F160" s="81"/>
      <c r="G160" s="82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</row>
    <row r="161" spans="2:23" s="83" customFormat="1">
      <c r="B161" s="80"/>
      <c r="C161" s="80"/>
      <c r="D161" s="81"/>
      <c r="E161" s="81"/>
      <c r="F161" s="81"/>
      <c r="G161" s="82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</row>
    <row r="162" spans="2:23" s="83" customFormat="1">
      <c r="B162" s="80"/>
      <c r="C162" s="80"/>
      <c r="D162" s="81"/>
      <c r="E162" s="81"/>
      <c r="F162" s="81"/>
      <c r="G162" s="82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</row>
    <row r="163" spans="2:23" s="83" customFormat="1">
      <c r="B163" s="80"/>
      <c r="C163" s="80"/>
      <c r="D163" s="81"/>
      <c r="E163" s="81"/>
      <c r="F163" s="81"/>
      <c r="G163" s="82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</row>
    <row r="164" spans="2:23" s="83" customFormat="1">
      <c r="B164" s="80"/>
      <c r="C164" s="80"/>
      <c r="D164" s="81"/>
      <c r="E164" s="81"/>
      <c r="F164" s="81"/>
      <c r="G164" s="82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</row>
    <row r="165" spans="2:23" s="83" customFormat="1">
      <c r="B165" s="80"/>
      <c r="C165" s="80"/>
      <c r="D165" s="81"/>
      <c r="E165" s="81"/>
      <c r="F165" s="81"/>
      <c r="G165" s="82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</row>
    <row r="166" spans="2:23" s="83" customFormat="1">
      <c r="B166" s="80"/>
      <c r="C166" s="80"/>
      <c r="D166" s="81"/>
      <c r="E166" s="81"/>
      <c r="F166" s="81"/>
      <c r="G166" s="82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</row>
    <row r="167" spans="2:23" s="83" customFormat="1">
      <c r="B167" s="80"/>
      <c r="C167" s="80"/>
      <c r="D167" s="81"/>
      <c r="E167" s="81"/>
      <c r="F167" s="81"/>
      <c r="G167" s="82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</row>
    <row r="168" spans="2:23" s="83" customFormat="1">
      <c r="B168" s="84"/>
      <c r="C168" s="84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</row>
    <row r="169" spans="2:23" s="83" customFormat="1">
      <c r="B169" s="84"/>
      <c r="C169" s="84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</row>
    <row r="170" spans="2:23" s="83" customFormat="1">
      <c r="B170" s="84"/>
      <c r="C170" s="84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</row>
    <row r="171" spans="2:23" s="83" customFormat="1">
      <c r="B171" s="84"/>
      <c r="C171" s="84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</row>
    <row r="172" spans="2:23" s="83" customFormat="1">
      <c r="B172" s="84"/>
      <c r="C172" s="84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</row>
    <row r="173" spans="2:23" s="83" customFormat="1">
      <c r="B173" s="84"/>
      <c r="C173" s="84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</row>
    <row r="174" spans="2:23" s="83" customFormat="1">
      <c r="B174" s="84"/>
      <c r="C174" s="84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</row>
    <row r="175" spans="2:23" s="83" customFormat="1">
      <c r="B175" s="84"/>
      <c r="C175" s="84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</row>
    <row r="176" spans="2:23" s="83" customFormat="1">
      <c r="B176" s="84"/>
      <c r="C176" s="84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</row>
    <row r="177" spans="2:23" s="83" customFormat="1">
      <c r="B177" s="84"/>
      <c r="C177" s="84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</row>
    <row r="178" spans="2:23" s="83" customFormat="1">
      <c r="B178" s="84"/>
      <c r="C178" s="84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</row>
    <row r="179" spans="2:23" s="83" customFormat="1">
      <c r="B179" s="84"/>
      <c r="C179" s="84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</row>
    <row r="180" spans="2:23" s="83" customFormat="1">
      <c r="B180" s="84"/>
      <c r="C180" s="84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</row>
    <row r="181" spans="2:23" s="83" customFormat="1">
      <c r="B181" s="84"/>
      <c r="C181" s="84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</row>
    <row r="182" spans="2:23" s="83" customFormat="1">
      <c r="B182" s="84"/>
      <c r="C182" s="84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</row>
    <row r="183" spans="2:23" s="83" customFormat="1">
      <c r="B183" s="84"/>
      <c r="C183" s="84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</row>
    <row r="184" spans="2:23" s="83" customFormat="1">
      <c r="B184" s="84"/>
      <c r="C184" s="84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</row>
    <row r="185" spans="2:23" s="83" customFormat="1">
      <c r="B185" s="84"/>
      <c r="C185" s="84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</row>
    <row r="186" spans="2:23" s="83" customFormat="1">
      <c r="B186" s="84"/>
      <c r="C186" s="84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</row>
    <row r="187" spans="2:23" s="83" customFormat="1">
      <c r="B187" s="84"/>
      <c r="C187" s="84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</row>
    <row r="188" spans="2:23" s="83" customFormat="1">
      <c r="B188" s="84"/>
      <c r="C188" s="84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</row>
    <row r="189" spans="2:23" s="83" customFormat="1">
      <c r="B189" s="84"/>
      <c r="C189" s="84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</row>
    <row r="190" spans="2:23" s="83" customFormat="1">
      <c r="B190" s="84"/>
      <c r="C190" s="84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</row>
    <row r="191" spans="2:23" s="83" customFormat="1">
      <c r="B191" s="84"/>
      <c r="C191" s="84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</row>
    <row r="192" spans="2:23" s="83" customFormat="1">
      <c r="B192" s="84"/>
      <c r="C192" s="84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</row>
    <row r="193" spans="2:23" s="83" customFormat="1">
      <c r="B193" s="84"/>
      <c r="C193" s="84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</row>
    <row r="194" spans="2:23" s="83" customFormat="1">
      <c r="B194" s="84"/>
      <c r="C194" s="84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</row>
    <row r="195" spans="2:23" s="83" customFormat="1">
      <c r="B195" s="84"/>
      <c r="C195" s="84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</row>
    <row r="196" spans="2:23" s="83" customFormat="1">
      <c r="B196" s="84"/>
      <c r="C196" s="84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</row>
    <row r="197" spans="2:23" s="83" customFormat="1">
      <c r="B197" s="84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</row>
    <row r="198" spans="2:23" s="83" customFormat="1">
      <c r="B198" s="84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</row>
    <row r="199" spans="2:23" s="83" customFormat="1">
      <c r="B199" s="84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</row>
    <row r="200" spans="2:23" s="83" customFormat="1">
      <c r="B200" s="84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</row>
    <row r="201" spans="2:23" s="83" customFormat="1">
      <c r="B201" s="84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</row>
    <row r="202" spans="2:23" s="83" customFormat="1">
      <c r="B202" s="84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</row>
    <row r="203" spans="2:23" s="83" customFormat="1">
      <c r="B203" s="84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</row>
    <row r="204" spans="2:23" s="83" customFormat="1">
      <c r="B204" s="84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</row>
    <row r="205" spans="2:23" s="83" customFormat="1">
      <c r="B205" s="84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</row>
    <row r="206" spans="2:23" s="83" customFormat="1">
      <c r="B206" s="84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</row>
    <row r="207" spans="2:23" s="83" customFormat="1">
      <c r="B207" s="84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</row>
    <row r="208" spans="2:23" s="83" customFormat="1">
      <c r="B208" s="84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</row>
    <row r="209" spans="2:23" s="83" customFormat="1">
      <c r="B209" s="84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</row>
    <row r="210" spans="2:23" s="83" customFormat="1">
      <c r="B210" s="84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</row>
    <row r="211" spans="2:23" s="83" customFormat="1">
      <c r="B211" s="84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</row>
    <row r="212" spans="2:23" s="83" customFormat="1">
      <c r="B212" s="84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</row>
    <row r="213" spans="2:23" s="83" customFormat="1">
      <c r="B213" s="84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</row>
    <row r="214" spans="2:23" s="83" customFormat="1">
      <c r="B214" s="84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</row>
    <row r="215" spans="2:23" s="83" customFormat="1">
      <c r="B215" s="84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</row>
    <row r="216" spans="2:23" s="83" customFormat="1">
      <c r="B216" s="84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</row>
    <row r="217" spans="2:23" s="83" customFormat="1">
      <c r="B217" s="84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</row>
    <row r="218" spans="2:23" s="83" customFormat="1">
      <c r="B218" s="84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</row>
    <row r="219" spans="2:23" s="83" customFormat="1">
      <c r="B219" s="84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</row>
    <row r="220" spans="2:23" s="83" customFormat="1">
      <c r="B220" s="84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</row>
    <row r="221" spans="2:23" s="83" customFormat="1">
      <c r="B221" s="84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</row>
    <row r="222" spans="2:23" s="83" customFormat="1">
      <c r="B222" s="84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</row>
    <row r="223" spans="2:23" s="83" customFormat="1">
      <c r="B223" s="84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</row>
    <row r="224" spans="2:23" s="83" customFormat="1">
      <c r="B224" s="84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</row>
    <row r="225" spans="2:23" s="83" customFormat="1">
      <c r="B225" s="84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</row>
    <row r="226" spans="2:23" s="83" customFormat="1">
      <c r="B226" s="84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</row>
    <row r="227" spans="2:23" s="83" customFormat="1">
      <c r="B227" s="84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</row>
    <row r="228" spans="2:23" s="83" customFormat="1">
      <c r="B228" s="84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</row>
    <row r="229" spans="2:23" s="83" customFormat="1">
      <c r="B229" s="84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</row>
    <row r="230" spans="2:23" s="83" customFormat="1">
      <c r="B230" s="84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</row>
    <row r="231" spans="2:23" s="83" customFormat="1">
      <c r="B231" s="84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</row>
    <row r="232" spans="2:23" s="83" customFormat="1">
      <c r="B232" s="84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</row>
    <row r="233" spans="2:23" s="83" customFormat="1">
      <c r="B233" s="84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</row>
    <row r="234" spans="2:23" s="83" customFormat="1">
      <c r="B234" s="84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</row>
    <row r="235" spans="2:23" s="83" customFormat="1">
      <c r="B235" s="84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</row>
    <row r="236" spans="2:23" s="83" customFormat="1">
      <c r="B236" s="84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</row>
    <row r="237" spans="2:23" s="83" customFormat="1">
      <c r="B237" s="84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</row>
    <row r="238" spans="2:23" s="83" customFormat="1">
      <c r="B238" s="84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</row>
    <row r="239" spans="2:23" s="83" customFormat="1">
      <c r="B239" s="84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</row>
    <row r="240" spans="2:23" s="83" customFormat="1">
      <c r="B240" s="84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</row>
    <row r="241" spans="2:23" s="83" customFormat="1">
      <c r="B241" s="84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</row>
    <row r="242" spans="2:23" s="83" customFormat="1">
      <c r="B242" s="84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</row>
    <row r="243" spans="2:23" s="83" customFormat="1">
      <c r="B243" s="84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</row>
    <row r="244" spans="2:23" s="83" customFormat="1">
      <c r="B244" s="84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</row>
    <row r="245" spans="2:23" s="83" customFormat="1">
      <c r="B245" s="84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</row>
    <row r="246" spans="2:23" s="83" customFormat="1">
      <c r="B246" s="84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</row>
    <row r="247" spans="2:23" s="83" customFormat="1">
      <c r="B247" s="84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</row>
    <row r="248" spans="2:23" s="83" customFormat="1">
      <c r="B248" s="84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</row>
    <row r="249" spans="2:23" s="83" customFormat="1">
      <c r="B249" s="84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</row>
    <row r="250" spans="2:23" s="83" customFormat="1">
      <c r="B250" s="84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</row>
    <row r="251" spans="2:23" s="83" customFormat="1">
      <c r="B251" s="84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</row>
    <row r="252" spans="2:23" s="83" customFormat="1">
      <c r="B252" s="84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</row>
    <row r="253" spans="2:23" s="83" customFormat="1">
      <c r="B253" s="84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</row>
    <row r="254" spans="2:23" s="83" customFormat="1">
      <c r="B254" s="84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</row>
    <row r="255" spans="2:23" s="83" customFormat="1">
      <c r="B255" s="84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</row>
    <row r="256" spans="2:23" s="83" customFormat="1">
      <c r="B256" s="84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</row>
    <row r="257" spans="2:23" s="83" customFormat="1">
      <c r="B257" s="84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</row>
    <row r="258" spans="2:23" s="83" customFormat="1">
      <c r="B258" s="84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</row>
    <row r="259" spans="2:23" s="83" customFormat="1">
      <c r="B259" s="84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</row>
    <row r="260" spans="2:23" s="83" customFormat="1">
      <c r="B260" s="84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</row>
    <row r="261" spans="2:23" s="83" customFormat="1">
      <c r="B261" s="84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</row>
    <row r="262" spans="2:23" s="83" customFormat="1">
      <c r="B262" s="84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</row>
    <row r="263" spans="2:23" s="83" customFormat="1">
      <c r="B263" s="84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</row>
    <row r="264" spans="2:23" s="83" customFormat="1">
      <c r="B264" s="84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</row>
    <row r="265" spans="2:23" s="83" customFormat="1">
      <c r="B265" s="84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</row>
    <row r="266" spans="2:23" s="83" customFormat="1">
      <c r="B266" s="84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</row>
    <row r="267" spans="2:23" s="83" customFormat="1">
      <c r="B267" s="84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</row>
    <row r="268" spans="2:23" s="83" customFormat="1">
      <c r="B268" s="84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</row>
    <row r="269" spans="2:23" s="83" customFormat="1">
      <c r="B269" s="84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</row>
    <row r="270" spans="2:23" s="83" customFormat="1">
      <c r="B270" s="84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</row>
    <row r="271" spans="2:23" s="83" customFormat="1">
      <c r="B271" s="84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</row>
    <row r="272" spans="2:23" s="83" customFormat="1">
      <c r="B272" s="84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</row>
    <row r="273" spans="2:23" s="83" customFormat="1">
      <c r="B273" s="84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</row>
    <row r="274" spans="2:23" s="83" customFormat="1">
      <c r="B274" s="84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</row>
    <row r="275" spans="2:23" s="83" customFormat="1">
      <c r="B275" s="84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</row>
    <row r="276" spans="2:23" s="83" customFormat="1">
      <c r="B276" s="84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</row>
    <row r="277" spans="2:23" s="83" customFormat="1">
      <c r="B277" s="84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</row>
    <row r="278" spans="2:23" s="83" customFormat="1">
      <c r="B278" s="84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</row>
    <row r="279" spans="2:23" s="83" customFormat="1">
      <c r="B279" s="84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</row>
    <row r="280" spans="2:23" s="83" customFormat="1">
      <c r="B280" s="84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</row>
    <row r="281" spans="2:23" s="83" customFormat="1">
      <c r="B281" s="84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</row>
    <row r="282" spans="2:23" s="83" customFormat="1">
      <c r="B282" s="84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</row>
    <row r="283" spans="2:23" s="83" customFormat="1">
      <c r="B283" s="84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</row>
    <row r="284" spans="2:23" s="83" customFormat="1">
      <c r="B284" s="84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</row>
    <row r="285" spans="2:23" s="83" customFormat="1">
      <c r="B285" s="84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</row>
    <row r="286" spans="2:23" s="83" customFormat="1">
      <c r="B286" s="84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</row>
    <row r="287" spans="2:23" s="83" customFormat="1">
      <c r="B287" s="84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</row>
    <row r="288" spans="2:23" s="83" customFormat="1">
      <c r="B288" s="84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</row>
    <row r="289" spans="2:23" s="83" customFormat="1">
      <c r="B289" s="84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</row>
  </sheetData>
  <mergeCells count="95">
    <mergeCell ref="F19:G19"/>
    <mergeCell ref="B1:V1"/>
    <mergeCell ref="B4:G5"/>
    <mergeCell ref="H4:V5"/>
    <mergeCell ref="B7:G7"/>
    <mergeCell ref="M7:N7"/>
    <mergeCell ref="P7:Q7"/>
    <mergeCell ref="S7:T7"/>
    <mergeCell ref="B8:G8"/>
    <mergeCell ref="C9:G9"/>
    <mergeCell ref="D10:G10"/>
    <mergeCell ref="F11:G11"/>
    <mergeCell ref="F12:G12"/>
    <mergeCell ref="D35:G35"/>
    <mergeCell ref="F24:G24"/>
    <mergeCell ref="D25:G25"/>
    <mergeCell ref="D26:G26"/>
    <mergeCell ref="D27:G27"/>
    <mergeCell ref="F28:G28"/>
    <mergeCell ref="F29:G29"/>
    <mergeCell ref="F30:G30"/>
    <mergeCell ref="D31:G31"/>
    <mergeCell ref="D32:G32"/>
    <mergeCell ref="D33:G33"/>
    <mergeCell ref="D34:G34"/>
    <mergeCell ref="F49:G49"/>
    <mergeCell ref="C38:G38"/>
    <mergeCell ref="D39:G39"/>
    <mergeCell ref="F40:G40"/>
    <mergeCell ref="F41:G41"/>
    <mergeCell ref="D42:G42"/>
    <mergeCell ref="F43:G43"/>
    <mergeCell ref="F44:G44"/>
    <mergeCell ref="F45:G45"/>
    <mergeCell ref="F46:G46"/>
    <mergeCell ref="F47:G47"/>
    <mergeCell ref="F48:G48"/>
    <mergeCell ref="F61:G61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D60:G60"/>
    <mergeCell ref="D73:G73"/>
    <mergeCell ref="F62:G62"/>
    <mergeCell ref="F63:G63"/>
    <mergeCell ref="D64:G64"/>
    <mergeCell ref="D65:G65"/>
    <mergeCell ref="D66:G66"/>
    <mergeCell ref="F67:G67"/>
    <mergeCell ref="F68:G68"/>
    <mergeCell ref="F69:G69"/>
    <mergeCell ref="F70:G70"/>
    <mergeCell ref="F71:G71"/>
    <mergeCell ref="D72:G72"/>
    <mergeCell ref="F85:G85"/>
    <mergeCell ref="F74:G74"/>
    <mergeCell ref="F75:G75"/>
    <mergeCell ref="F76:G76"/>
    <mergeCell ref="D77:G77"/>
    <mergeCell ref="D78:G78"/>
    <mergeCell ref="F79:G79"/>
    <mergeCell ref="F80:G80"/>
    <mergeCell ref="D81:G81"/>
    <mergeCell ref="F82:G82"/>
    <mergeCell ref="F83:G83"/>
    <mergeCell ref="F84:G84"/>
    <mergeCell ref="D104:G104"/>
    <mergeCell ref="B88:G88"/>
    <mergeCell ref="C90:G90"/>
    <mergeCell ref="D91:G91"/>
    <mergeCell ref="D92:G92"/>
    <mergeCell ref="C95:G95"/>
    <mergeCell ref="D96:G96"/>
    <mergeCell ref="D97:G97"/>
    <mergeCell ref="C100:G100"/>
    <mergeCell ref="D101:G101"/>
    <mergeCell ref="F102:G102"/>
    <mergeCell ref="F103:G103"/>
    <mergeCell ref="F115:G115"/>
    <mergeCell ref="F116:G116"/>
    <mergeCell ref="D117:G117"/>
    <mergeCell ref="D118:G118"/>
    <mergeCell ref="F105:G105"/>
    <mergeCell ref="F106:G106"/>
    <mergeCell ref="C111:G111"/>
    <mergeCell ref="D112:G112"/>
    <mergeCell ref="F113:G113"/>
    <mergeCell ref="F114:G114"/>
  </mergeCells>
  <printOptions horizontalCentered="1"/>
  <pageMargins left="0.59055118110236227" right="0.62992125984251968" top="0.39370078740157483" bottom="0.39370078740157483" header="0.19685039370078741" footer="0.19685039370078741"/>
  <pageSetup paperSize="9" scale="35" fitToHeight="0" orientation="landscape" r:id="rId1"/>
  <headerFooter alignWithMargins="0">
    <oddFooter>&amp;C&amp;"Garamond,Corsivo"&amp;P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092"/>
  <sheetViews>
    <sheetView showGridLines="0" view="pageBreakPreview" zoomScale="85" zoomScaleNormal="75" zoomScaleSheetLayoutView="85" workbookViewId="0">
      <pane xSplit="7" ySplit="8" topLeftCell="H99" activePane="bottomRight" state="frozen"/>
      <selection activeCell="Q8" sqref="Q8:Q1092"/>
      <selection pane="topRight" activeCell="Q8" sqref="Q8:Q1092"/>
      <selection pane="bottomLeft" activeCell="Q8" sqref="Q8:Q1092"/>
      <selection pane="bottomRight" activeCell="I117" sqref="I117"/>
    </sheetView>
  </sheetViews>
  <sheetFormatPr defaultColWidth="10.42578125" defaultRowHeight="15"/>
  <cols>
    <col min="1" max="1" width="10.42578125" style="55"/>
    <col min="2" max="2" width="4" style="83" customWidth="1"/>
    <col min="3" max="3" width="4.5703125" style="83" customWidth="1"/>
    <col min="4" max="4" width="2.5703125" style="83" customWidth="1"/>
    <col min="5" max="6" width="4" style="83" customWidth="1"/>
    <col min="7" max="7" width="59.5703125" style="55" customWidth="1"/>
    <col min="8" max="8" width="21.85546875" style="55" customWidth="1"/>
    <col min="9" max="9" width="22.42578125" style="55" bestFit="1" customWidth="1"/>
    <col min="10" max="10" width="20.28515625" style="55" bestFit="1" customWidth="1"/>
    <col min="11" max="11" width="15.28515625" style="55" bestFit="1" customWidth="1"/>
    <col min="12" max="12" width="1.28515625" style="55" customWidth="1"/>
    <col min="13" max="13" width="23.42578125" style="55" customWidth="1"/>
    <col min="14" max="14" width="10.42578125" style="55"/>
    <col min="15" max="15" width="26.5703125" style="55" bestFit="1" customWidth="1"/>
    <col min="16" max="16" width="20.140625" style="55" bestFit="1" customWidth="1"/>
    <col min="17" max="17" width="18.28515625" style="55" bestFit="1" customWidth="1"/>
    <col min="18" max="16384" width="10.42578125" style="55"/>
  </cols>
  <sheetData>
    <row r="1" spans="1:20" s="43" customFormat="1" ht="36.75" customHeight="1">
      <c r="B1" s="588" t="s">
        <v>5991</v>
      </c>
      <c r="C1" s="588"/>
      <c r="D1" s="588"/>
      <c r="E1" s="588"/>
      <c r="F1" s="588"/>
      <c r="G1" s="588"/>
      <c r="H1" s="588"/>
      <c r="I1" s="588"/>
      <c r="J1" s="588"/>
      <c r="K1" s="588"/>
      <c r="L1" s="44"/>
      <c r="M1" s="44"/>
    </row>
    <row r="2" spans="1:20" s="43" customFormat="1">
      <c r="B2" s="45"/>
      <c r="C2" s="45"/>
      <c r="D2" s="45"/>
      <c r="E2" s="45"/>
      <c r="F2" s="45"/>
      <c r="G2" s="45"/>
    </row>
    <row r="3" spans="1:20" s="43" customFormat="1" ht="15.75" thickBot="1">
      <c r="B3" s="45"/>
      <c r="C3" s="45"/>
      <c r="D3" s="45"/>
      <c r="E3" s="45"/>
      <c r="F3" s="45"/>
      <c r="G3" s="45"/>
      <c r="N3" s="43">
        <v>2022</v>
      </c>
      <c r="O3" s="43">
        <v>2023</v>
      </c>
      <c r="P3" s="43">
        <v>2023</v>
      </c>
      <c r="Q3" s="43">
        <v>2024</v>
      </c>
      <c r="R3" s="43">
        <v>2025</v>
      </c>
      <c r="S3" s="43">
        <v>2026</v>
      </c>
      <c r="T3" s="43" t="str">
        <f>$N3&amp;" - "&amp;$Q3</f>
        <v>2022 - 2024</v>
      </c>
    </row>
    <row r="4" spans="1:20" s="46" customFormat="1" ht="27.6" customHeight="1">
      <c r="B4" s="47" t="s">
        <v>2805</v>
      </c>
      <c r="C4" s="48"/>
      <c r="D4" s="48"/>
      <c r="E4" s="48"/>
      <c r="F4" s="48"/>
      <c r="G4" s="48"/>
      <c r="H4" s="48"/>
      <c r="I4" s="178"/>
      <c r="J4" s="576" t="s">
        <v>4318</v>
      </c>
      <c r="K4" s="577"/>
      <c r="L4" s="577"/>
      <c r="M4" s="578"/>
    </row>
    <row r="5" spans="1:20" s="46" customFormat="1" ht="27.6" customHeight="1" thickBot="1">
      <c r="B5" s="51"/>
      <c r="C5" s="52"/>
      <c r="D5" s="52"/>
      <c r="E5" s="52"/>
      <c r="F5" s="52"/>
      <c r="G5" s="52"/>
      <c r="H5" s="52"/>
      <c r="I5" s="177"/>
      <c r="J5" s="179"/>
      <c r="K5" s="180"/>
      <c r="L5" s="181"/>
      <c r="M5" s="182"/>
    </row>
    <row r="6" spans="1:20" ht="15" customHeight="1" thickBot="1">
      <c r="B6" s="56"/>
      <c r="C6" s="56"/>
      <c r="D6" s="56"/>
      <c r="E6" s="56"/>
      <c r="F6" s="56"/>
      <c r="G6" s="56"/>
      <c r="H6" s="57"/>
    </row>
    <row r="7" spans="1:20" ht="39.75" customHeight="1">
      <c r="B7" s="58" t="s">
        <v>3635</v>
      </c>
      <c r="C7" s="59"/>
      <c r="D7" s="59"/>
      <c r="E7" s="59"/>
      <c r="F7" s="59"/>
      <c r="G7" s="60"/>
      <c r="H7" s="174" t="s">
        <v>3726</v>
      </c>
      <c r="I7" s="174" t="s">
        <v>4315</v>
      </c>
      <c r="J7" s="62" t="str">
        <f>CONCATENATE("VARIAZIONE ",  H8, " / ", I8)</f>
        <v>VARIAZIONE 2026 / 2025</v>
      </c>
      <c r="K7" s="63"/>
      <c r="M7" s="183" t="s">
        <v>275</v>
      </c>
    </row>
    <row r="8" spans="1:20" ht="23.25" customHeight="1">
      <c r="B8" s="64"/>
      <c r="C8" s="65"/>
      <c r="D8" s="65"/>
      <c r="E8" s="65"/>
      <c r="F8" s="65"/>
      <c r="G8" s="66"/>
      <c r="H8" s="67">
        <f>'pdc2019'!Q3</f>
        <v>2026</v>
      </c>
      <c r="I8" s="67">
        <v>2025</v>
      </c>
      <c r="J8" s="68" t="s">
        <v>2808</v>
      </c>
      <c r="K8" s="69" t="s">
        <v>3130</v>
      </c>
      <c r="M8" s="184">
        <f>'pdc2019'!N3</f>
        <v>2024</v>
      </c>
      <c r="P8" s="55">
        <v>109693952.2473637</v>
      </c>
      <c r="Q8" s="55">
        <v>118720000</v>
      </c>
    </row>
    <row r="9" spans="1:20" s="70" customFormat="1">
      <c r="A9" s="101"/>
      <c r="B9" s="102" t="s">
        <v>3137</v>
      </c>
      <c r="C9" s="586" t="s">
        <v>1427</v>
      </c>
      <c r="D9" s="586"/>
      <c r="E9" s="586"/>
      <c r="F9" s="586"/>
      <c r="G9" s="587"/>
      <c r="H9" s="103"/>
      <c r="I9" s="103"/>
      <c r="J9" s="104"/>
      <c r="K9" s="105"/>
      <c r="L9" s="106"/>
      <c r="M9" s="185"/>
      <c r="P9" s="70">
        <v>15663155.470000001</v>
      </c>
      <c r="Q9" s="70">
        <v>18000000</v>
      </c>
    </row>
    <row r="10" spans="1:20" s="70" customFormat="1">
      <c r="A10" s="101"/>
      <c r="B10" s="107"/>
      <c r="C10" s="108" t="s">
        <v>2809</v>
      </c>
      <c r="D10" s="579" t="s">
        <v>2810</v>
      </c>
      <c r="E10" s="579"/>
      <c r="F10" s="579"/>
      <c r="G10" s="580"/>
      <c r="H10" s="109">
        <f>H11+H12+H19+H24</f>
        <v>1835757267.3499999</v>
      </c>
      <c r="I10" s="109">
        <f>I11+I12+I19+I24</f>
        <v>1751397201.8000002</v>
      </c>
      <c r="J10" s="110">
        <f t="shared" ref="J10:J36" si="0">H10-I10</f>
        <v>84360065.549999714</v>
      </c>
      <c r="K10" s="111">
        <f t="shared" ref="K10:K36" si="1">IF(I10=0,"-    ",J10/I10)</f>
        <v>4.8167294925045318E-2</v>
      </c>
      <c r="L10" s="106"/>
      <c r="M10" s="186">
        <f>M11+M12+M19+M24</f>
        <v>1642807038.2900002</v>
      </c>
      <c r="O10" s="471">
        <f>H10-I10</f>
        <v>84360065.549999714</v>
      </c>
      <c r="P10" s="70">
        <v>1350363.474602039</v>
      </c>
      <c r="Q10" s="70">
        <v>1200000</v>
      </c>
    </row>
    <row r="11" spans="1:20" s="46" customFormat="1" ht="30" customHeight="1">
      <c r="A11" s="101" t="s">
        <v>443</v>
      </c>
      <c r="B11" s="113"/>
      <c r="C11" s="114"/>
      <c r="D11" s="115"/>
      <c r="E11" s="114" t="s">
        <v>2811</v>
      </c>
      <c r="F11" s="584" t="s">
        <v>2812</v>
      </c>
      <c r="G11" s="585"/>
      <c r="H11" s="117">
        <f>SUMIF('pdc2019'!$J$8:$J$1182,'CE statale'!$A11,'pdc2019'!$Q$8:$Q$1190)</f>
        <v>1122848288.22</v>
      </c>
      <c r="I11" s="117">
        <f>SUMIF('pdc2019'!$J$8:$J$1182,'CE statale'!$A11,'pdc2019'!$P$8:$P$1190)</f>
        <v>1685958920.1066668</v>
      </c>
      <c r="J11" s="118">
        <f t="shared" si="0"/>
        <v>-563110631.88666677</v>
      </c>
      <c r="K11" s="119">
        <f t="shared" si="1"/>
        <v>-0.33400020912196371</v>
      </c>
      <c r="L11" s="101"/>
      <c r="M11" s="187">
        <f>SUMIF('pdc2019'!$J$8:$J$1182,'CE statale'!$A11,'pdc2019'!$N$8:$N$1190)</f>
        <v>1582202892.5300002</v>
      </c>
      <c r="P11" s="46">
        <v>1112893.8666666667</v>
      </c>
      <c r="Q11" s="46">
        <v>1500000</v>
      </c>
    </row>
    <row r="12" spans="1:20" s="46" customFormat="1">
      <c r="A12" s="101"/>
      <c r="B12" s="113"/>
      <c r="C12" s="114"/>
      <c r="D12" s="115"/>
      <c r="E12" s="114" t="s">
        <v>2813</v>
      </c>
      <c r="F12" s="584" t="s">
        <v>2814</v>
      </c>
      <c r="G12" s="585"/>
      <c r="H12" s="117">
        <f>SUM(H13:H18)</f>
        <v>712248979.13</v>
      </c>
      <c r="I12" s="117">
        <f>SUM(I13:I18)</f>
        <v>64995345.946666665</v>
      </c>
      <c r="J12" s="118">
        <f t="shared" si="0"/>
        <v>647253633.18333328</v>
      </c>
      <c r="K12" s="119">
        <f t="shared" si="1"/>
        <v>9.9584612368161132</v>
      </c>
      <c r="L12" s="101"/>
      <c r="M12" s="187">
        <f>SUM(M13:M18)</f>
        <v>60446880.340000004</v>
      </c>
      <c r="P12" s="46">
        <v>147874.02433074842</v>
      </c>
      <c r="Q12" s="46">
        <v>200000</v>
      </c>
    </row>
    <row r="13" spans="1:20" s="71" customFormat="1">
      <c r="A13" s="101" t="s">
        <v>2815</v>
      </c>
      <c r="B13" s="121"/>
      <c r="C13" s="122"/>
      <c r="D13" s="123"/>
      <c r="E13" s="122"/>
      <c r="F13" s="124" t="s">
        <v>2809</v>
      </c>
      <c r="G13" s="128" t="s">
        <v>2816</v>
      </c>
      <c r="H13" s="125">
        <f>SUMIF('pdc2019'!$J$8:$J$1182,'CE statale'!$A13,'pdc2019'!$Q$8:$Q$1190)</f>
        <v>320000</v>
      </c>
      <c r="I13" s="125">
        <f>SUMIF('pdc2019'!$J$8:$J$1182,'CE statale'!$A13,'pdc2019'!$P$8:$P$1190)</f>
        <v>0</v>
      </c>
      <c r="J13" s="125">
        <f t="shared" si="0"/>
        <v>320000</v>
      </c>
      <c r="K13" s="119" t="str">
        <f t="shared" si="1"/>
        <v xml:space="preserve">-    </v>
      </c>
      <c r="L13" s="126"/>
      <c r="M13" s="188">
        <f>SUMIF('pdc2019'!$J$8:$J$1182,'CE statale'!$A13,'pdc2019'!$N$8:$N$1190)</f>
        <v>0</v>
      </c>
      <c r="P13" s="71">
        <v>0</v>
      </c>
      <c r="Q13" s="71">
        <v>0</v>
      </c>
    </row>
    <row r="14" spans="1:20" s="71" customFormat="1" ht="30" customHeight="1">
      <c r="A14" s="126" t="s">
        <v>2817</v>
      </c>
      <c r="B14" s="121"/>
      <c r="C14" s="122"/>
      <c r="D14" s="123"/>
      <c r="E14" s="122"/>
      <c r="F14" s="124" t="s">
        <v>2818</v>
      </c>
      <c r="G14" s="128" t="s">
        <v>2819</v>
      </c>
      <c r="H14" s="125">
        <f>SUMIF('pdc2019'!$J$8:$J$1182,'CE statale'!$A14,'pdc2019'!$Q$8:$Q$1190)</f>
        <v>665692919.87</v>
      </c>
      <c r="I14" s="125">
        <f>SUMIF('pdc2019'!$J$8:$J$1182,'CE statale'!$A14,'pdc2019'!$P$8:$P$1190)</f>
        <v>0</v>
      </c>
      <c r="J14" s="125">
        <f t="shared" si="0"/>
        <v>665692919.87</v>
      </c>
      <c r="K14" s="119" t="str">
        <f t="shared" si="1"/>
        <v xml:space="preserve">-    </v>
      </c>
      <c r="L14" s="126"/>
      <c r="M14" s="188">
        <f>SUMIF('pdc2019'!$J$8:$J$1182,'CE statale'!$A14,'pdc2019'!$N$8:$N$1190)</f>
        <v>0</v>
      </c>
      <c r="P14" s="71">
        <v>0</v>
      </c>
      <c r="Q14" s="71">
        <v>0</v>
      </c>
    </row>
    <row r="15" spans="1:20" s="71" customFormat="1" ht="30" customHeight="1">
      <c r="A15" s="101" t="s">
        <v>2820</v>
      </c>
      <c r="B15" s="121"/>
      <c r="C15" s="122"/>
      <c r="D15" s="123"/>
      <c r="E15" s="122"/>
      <c r="F15" s="124" t="s">
        <v>2821</v>
      </c>
      <c r="G15" s="128" t="s">
        <v>2822</v>
      </c>
      <c r="H15" s="125">
        <f>SUMIF('pdc2019'!$J$8:$J$1182,'CE statale'!$A15,'pdc2019'!$Q$8:$Q$1190)</f>
        <v>45400000</v>
      </c>
      <c r="I15" s="125">
        <f>SUMIF('pdc2019'!$J$8:$J$1182,'CE statale'!$A15,'pdc2019'!$P$8:$P$1190)</f>
        <v>48894000</v>
      </c>
      <c r="J15" s="125">
        <f t="shared" si="0"/>
        <v>-3494000</v>
      </c>
      <c r="K15" s="119">
        <f t="shared" si="1"/>
        <v>-7.1460710925675949E-2</v>
      </c>
      <c r="L15" s="126"/>
      <c r="M15" s="188">
        <f>SUMIF('pdc2019'!$J$8:$J$1182,'CE statale'!$A15,'pdc2019'!$N$8:$N$1190)</f>
        <v>45802021.670000002</v>
      </c>
      <c r="P15" s="71">
        <v>0</v>
      </c>
      <c r="Q15" s="71">
        <v>0</v>
      </c>
    </row>
    <row r="16" spans="1:20" s="71" customFormat="1">
      <c r="A16" s="126" t="s">
        <v>2823</v>
      </c>
      <c r="B16" s="121"/>
      <c r="C16" s="122"/>
      <c r="D16" s="123"/>
      <c r="E16" s="122"/>
      <c r="F16" s="124" t="s">
        <v>2824</v>
      </c>
      <c r="G16" s="128" t="s">
        <v>2825</v>
      </c>
      <c r="H16" s="125">
        <f>SUMIF('pdc2019'!$J$8:$J$1182,'CE statale'!$A16,'pdc2019'!$Q$8:$Q$1190)</f>
        <v>0</v>
      </c>
      <c r="I16" s="125">
        <f>SUMIF('pdc2019'!$J$8:$J$1182,'CE statale'!$A16,'pdc2019'!$P$8:$P$1190)</f>
        <v>0</v>
      </c>
      <c r="J16" s="125">
        <f t="shared" si="0"/>
        <v>0</v>
      </c>
      <c r="K16" s="119" t="str">
        <f t="shared" si="1"/>
        <v xml:space="preserve">-    </v>
      </c>
      <c r="L16" s="126"/>
      <c r="M16" s="188">
        <f>SUMIF('pdc2019'!$J$8:$J$1182,'CE statale'!$A16,'pdc2019'!$N$8:$N$1190)</f>
        <v>0</v>
      </c>
      <c r="P16" s="71">
        <v>101267.49</v>
      </c>
      <c r="Q16" s="71">
        <v>101267.49</v>
      </c>
    </row>
    <row r="17" spans="1:17" s="71" customFormat="1">
      <c r="A17" s="101" t="s">
        <v>3487</v>
      </c>
      <c r="B17" s="121"/>
      <c r="C17" s="122"/>
      <c r="D17" s="123"/>
      <c r="E17" s="122"/>
      <c r="F17" s="124" t="s">
        <v>3488</v>
      </c>
      <c r="G17" s="128" t="s">
        <v>3489</v>
      </c>
      <c r="H17" s="125">
        <f>SUMIF('pdc2019'!$J$8:$J$1182,'CE statale'!$A17,'pdc2019'!$Q$8:$Q$1190)</f>
        <v>0</v>
      </c>
      <c r="I17" s="125">
        <f>SUMIF('pdc2019'!$J$8:$J$1182,'CE statale'!$A17,'pdc2019'!$P$8:$P$1190)</f>
        <v>0</v>
      </c>
      <c r="J17" s="125">
        <f t="shared" si="0"/>
        <v>0</v>
      </c>
      <c r="K17" s="129" t="str">
        <f t="shared" si="1"/>
        <v xml:space="preserve">-    </v>
      </c>
      <c r="L17" s="126"/>
      <c r="M17" s="188">
        <f>SUMIF('pdc2019'!$J$8:$J$1182,'CE statale'!$A17,'pdc2019'!$N$8:$N$1190)</f>
        <v>0</v>
      </c>
      <c r="P17" s="71">
        <v>0</v>
      </c>
      <c r="Q17" s="71">
        <v>0</v>
      </c>
    </row>
    <row r="18" spans="1:17" s="71" customFormat="1">
      <c r="A18" s="126" t="s">
        <v>3490</v>
      </c>
      <c r="B18" s="121"/>
      <c r="C18" s="122"/>
      <c r="D18" s="123"/>
      <c r="E18" s="122"/>
      <c r="F18" s="124" t="s">
        <v>3491</v>
      </c>
      <c r="G18" s="128" t="s">
        <v>3492</v>
      </c>
      <c r="H18" s="125">
        <f>SUMIF('pdc2019'!$J$8:$J$1182,'CE statale'!$A18,'pdc2019'!$Q$8:$Q$1190)</f>
        <v>836059.26</v>
      </c>
      <c r="I18" s="125">
        <f>SUMIF('pdc2019'!$J$8:$J$1182,'CE statale'!$A18,'pdc2019'!$P$8:$P$1190)</f>
        <v>16101345.946666667</v>
      </c>
      <c r="J18" s="125">
        <f t="shared" si="0"/>
        <v>-15265286.686666667</v>
      </c>
      <c r="K18" s="119">
        <f t="shared" si="1"/>
        <v>-0.94807519428690479</v>
      </c>
      <c r="L18" s="126"/>
      <c r="M18" s="188">
        <f>SUMIF('pdc2019'!$J$8:$J$1182,'CE statale'!$A18,'pdc2019'!$N$8:$N$1190)</f>
        <v>14644858.67</v>
      </c>
      <c r="P18" s="71">
        <v>0</v>
      </c>
      <c r="Q18" s="71">
        <v>0</v>
      </c>
    </row>
    <row r="19" spans="1:17" s="46" customFormat="1">
      <c r="A19" s="101"/>
      <c r="B19" s="113"/>
      <c r="C19" s="114"/>
      <c r="D19" s="115"/>
      <c r="E19" s="114" t="s">
        <v>3493</v>
      </c>
      <c r="F19" s="584" t="s">
        <v>3494</v>
      </c>
      <c r="G19" s="585"/>
      <c r="H19" s="117">
        <f>SUM(H20:H23)</f>
        <v>660000</v>
      </c>
      <c r="I19" s="117">
        <f>SUM(I20:I23)</f>
        <v>442935.74666666664</v>
      </c>
      <c r="J19" s="118">
        <f t="shared" si="0"/>
        <v>217064.25333333336</v>
      </c>
      <c r="K19" s="119">
        <f t="shared" si="1"/>
        <v>0.49005810654674042</v>
      </c>
      <c r="L19" s="101"/>
      <c r="M19" s="187">
        <f>SUM(M20:M23)</f>
        <v>157265.41999999998</v>
      </c>
      <c r="P19" s="46">
        <v>1028601.2316592073</v>
      </c>
      <c r="Q19" s="46">
        <v>1000000</v>
      </c>
    </row>
    <row r="20" spans="1:17" s="46" customFormat="1">
      <c r="A20" s="101" t="s">
        <v>3495</v>
      </c>
      <c r="B20" s="113"/>
      <c r="C20" s="114"/>
      <c r="D20" s="115"/>
      <c r="E20" s="115"/>
      <c r="F20" s="130" t="s">
        <v>2809</v>
      </c>
      <c r="G20" s="128" t="s">
        <v>3496</v>
      </c>
      <c r="H20" s="125">
        <f>SUMIF('pdc2019'!$J$8:$J$1182,'CE statale'!$A20,'pdc2019'!$Q$8:$Q$1190)</f>
        <v>0</v>
      </c>
      <c r="I20" s="125">
        <f>SUMIF('pdc2019'!$J$8:$J$1182,'CE statale'!$A20,'pdc2019'!$P$8:$P$1190)</f>
        <v>0</v>
      </c>
      <c r="J20" s="125">
        <f t="shared" si="0"/>
        <v>0</v>
      </c>
      <c r="K20" s="131" t="str">
        <f t="shared" si="1"/>
        <v xml:space="preserve">-    </v>
      </c>
      <c r="L20" s="101"/>
      <c r="M20" s="188">
        <f>SUMIF('pdc2019'!$J$8:$J$1182,'CE statale'!$A20,'pdc2019'!$N$8:$N$1190)</f>
        <v>0</v>
      </c>
      <c r="P20" s="46">
        <v>0</v>
      </c>
      <c r="Q20" s="46">
        <v>0</v>
      </c>
    </row>
    <row r="21" spans="1:17" s="46" customFormat="1">
      <c r="A21" s="101" t="s">
        <v>3442</v>
      </c>
      <c r="B21" s="113"/>
      <c r="C21" s="114"/>
      <c r="D21" s="115"/>
      <c r="E21" s="115"/>
      <c r="F21" s="130" t="s">
        <v>2818</v>
      </c>
      <c r="G21" s="128" t="s">
        <v>3497</v>
      </c>
      <c r="H21" s="125">
        <f>SUMIF('pdc2019'!$J$8:$J$1182,'CE statale'!$A21,'pdc2019'!$Q$8:$Q$1190)</f>
        <v>0</v>
      </c>
      <c r="I21" s="125">
        <f>SUMIF('pdc2019'!$J$8:$J$1182,'CE statale'!$A21,'pdc2019'!$P$8:$P$1190)</f>
        <v>0</v>
      </c>
      <c r="J21" s="125">
        <f t="shared" si="0"/>
        <v>0</v>
      </c>
      <c r="K21" s="131" t="str">
        <f t="shared" si="1"/>
        <v xml:space="preserve">-    </v>
      </c>
      <c r="L21" s="101"/>
      <c r="M21" s="188">
        <f>SUMIF('pdc2019'!$J$8:$J$1182,'CE statale'!$A21,'pdc2019'!$N$8:$N$1190)</f>
        <v>0</v>
      </c>
      <c r="P21" s="46">
        <v>7496358.5640107216</v>
      </c>
      <c r="Q21" s="46">
        <v>8500000</v>
      </c>
    </row>
    <row r="22" spans="1:17" s="46" customFormat="1">
      <c r="A22" s="101" t="s">
        <v>3003</v>
      </c>
      <c r="B22" s="113"/>
      <c r="C22" s="114"/>
      <c r="D22" s="115"/>
      <c r="E22" s="115"/>
      <c r="F22" s="130" t="s">
        <v>2821</v>
      </c>
      <c r="G22" s="128" t="s">
        <v>3498</v>
      </c>
      <c r="H22" s="125">
        <f>SUMIF('pdc2019'!$J$8:$J$1182,'CE statale'!$A22,'pdc2019'!$Q$8:$Q$1190)</f>
        <v>660000</v>
      </c>
      <c r="I22" s="125">
        <f>SUMIF('pdc2019'!$J$8:$J$1182,'CE statale'!$A22,'pdc2019'!$P$8:$P$1190)</f>
        <v>350000</v>
      </c>
      <c r="J22" s="125">
        <f t="shared" si="0"/>
        <v>310000</v>
      </c>
      <c r="K22" s="131">
        <f t="shared" si="1"/>
        <v>0.88571428571428568</v>
      </c>
      <c r="L22" s="101"/>
      <c r="M22" s="188">
        <f>SUMIF('pdc2019'!$J$8:$J$1182,'CE statale'!$A22,'pdc2019'!$N$8:$N$1190)</f>
        <v>29468</v>
      </c>
      <c r="P22" s="46">
        <v>0</v>
      </c>
      <c r="Q22" s="46">
        <v>0</v>
      </c>
    </row>
    <row r="23" spans="1:17" s="46" customFormat="1">
      <c r="A23" s="101" t="s">
        <v>3451</v>
      </c>
      <c r="B23" s="113"/>
      <c r="C23" s="114"/>
      <c r="D23" s="115"/>
      <c r="E23" s="115"/>
      <c r="F23" s="130" t="s">
        <v>2824</v>
      </c>
      <c r="G23" s="128" t="s">
        <v>3499</v>
      </c>
      <c r="H23" s="125">
        <f>SUMIF('pdc2019'!$J$8:$J$1182,'CE statale'!$A23,'pdc2019'!$Q$8:$Q$1190)</f>
        <v>0</v>
      </c>
      <c r="I23" s="125">
        <f>SUMIF('pdc2019'!$J$8:$J$1182,'CE statale'!$A23,'pdc2019'!$P$8:$P$1190)</f>
        <v>92935.746666666659</v>
      </c>
      <c r="J23" s="125">
        <f t="shared" si="0"/>
        <v>-92935.746666666659</v>
      </c>
      <c r="K23" s="131">
        <f t="shared" si="1"/>
        <v>-1</v>
      </c>
      <c r="L23" s="101"/>
      <c r="M23" s="188">
        <f>SUMIF('pdc2019'!$J$8:$J$1182,'CE statale'!$A23,'pdc2019'!$N$8:$N$1190)</f>
        <v>127797.42</v>
      </c>
      <c r="P23" s="46">
        <v>111891.16882825454</v>
      </c>
      <c r="Q23" s="46">
        <v>130000</v>
      </c>
    </row>
    <row r="24" spans="1:17" s="46" customFormat="1">
      <c r="A24" s="101" t="s">
        <v>3500</v>
      </c>
      <c r="B24" s="113"/>
      <c r="C24" s="114"/>
      <c r="D24" s="115"/>
      <c r="E24" s="114" t="s">
        <v>3501</v>
      </c>
      <c r="F24" s="584" t="s">
        <v>3502</v>
      </c>
      <c r="G24" s="585"/>
      <c r="H24" s="117">
        <f>SUMIF('pdc2019'!$J$8:$J$1182,'CE statale'!$A24,'pdc2019'!$Q$8:$Q$1190)</f>
        <v>0</v>
      </c>
      <c r="I24" s="125">
        <f>SUMIF('pdc2019'!$J$8:$J$1182,'CE statale'!$A24,'pdc2019'!$P$8:$P$1190)</f>
        <v>0</v>
      </c>
      <c r="J24" s="118">
        <f t="shared" si="0"/>
        <v>0</v>
      </c>
      <c r="K24" s="119" t="str">
        <f t="shared" si="1"/>
        <v xml:space="preserve">-    </v>
      </c>
      <c r="L24" s="101"/>
      <c r="M24" s="188">
        <f>SUMIF('pdc2019'!$J$8:$J$1182,'CE statale'!$A24,'pdc2019'!$N$8:$N$1190)</f>
        <v>0</v>
      </c>
      <c r="P24" s="46">
        <v>0</v>
      </c>
      <c r="Q24" s="46">
        <v>0</v>
      </c>
    </row>
    <row r="25" spans="1:17" s="70" customFormat="1">
      <c r="A25" s="101" t="s">
        <v>3503</v>
      </c>
      <c r="B25" s="132"/>
      <c r="C25" s="108" t="s">
        <v>2818</v>
      </c>
      <c r="D25" s="579" t="s">
        <v>3504</v>
      </c>
      <c r="E25" s="579"/>
      <c r="F25" s="579"/>
      <c r="G25" s="580"/>
      <c r="H25" s="109">
        <f>SUMIF('pdc2019'!$J$8:$J$1182,'CE statale'!$A25,'pdc2019'!$Q$8:$Q$1190)</f>
        <v>0</v>
      </c>
      <c r="I25" s="109">
        <f>SUMIF('pdc2019'!$J$8:$J$1182,'CE statale'!$A25,'pdc2019'!$P$8:$P$1190)</f>
        <v>0</v>
      </c>
      <c r="J25" s="110">
        <f t="shared" si="0"/>
        <v>0</v>
      </c>
      <c r="K25" s="111" t="str">
        <f t="shared" si="1"/>
        <v xml:space="preserve">-    </v>
      </c>
      <c r="L25" s="106"/>
      <c r="M25" s="186">
        <f>SUMIF('pdc2019'!$J$8:$J$1182,'CE statale'!$A25,'pdc2019'!$N$8:$N$1190)</f>
        <v>0</v>
      </c>
      <c r="P25" s="70">
        <v>60621866.191768602</v>
      </c>
      <c r="Q25" s="70">
        <v>65000000</v>
      </c>
    </row>
    <row r="26" spans="1:17" s="70" customFormat="1" ht="29.25" customHeight="1">
      <c r="A26" s="101" t="s">
        <v>3465</v>
      </c>
      <c r="B26" s="132"/>
      <c r="C26" s="108" t="s">
        <v>2821</v>
      </c>
      <c r="D26" s="579" t="s">
        <v>3505</v>
      </c>
      <c r="E26" s="579"/>
      <c r="F26" s="579"/>
      <c r="G26" s="580"/>
      <c r="H26" s="109">
        <f>SUMIF('pdc2019'!$J$8:$J$1182,'CE statale'!$A26,'pdc2019'!$Q$8:$Q$1190)</f>
        <v>0</v>
      </c>
      <c r="I26" s="109">
        <f>SUMIF('pdc2019'!$J$8:$J$1182,'CE statale'!$A26,'pdc2019'!$P$8:$P$1190)</f>
        <v>3558381.28</v>
      </c>
      <c r="J26" s="110">
        <f t="shared" si="0"/>
        <v>-3558381.28</v>
      </c>
      <c r="K26" s="111">
        <f t="shared" si="1"/>
        <v>-1</v>
      </c>
      <c r="L26" s="106"/>
      <c r="M26" s="186">
        <f>SUMIF('pdc2019'!$J$8:$J$1182,'CE statale'!$A26,'pdc2019'!$N$8:$N$1190)</f>
        <v>3407884.5500000003</v>
      </c>
      <c r="P26" s="70">
        <v>3186035.9641199894</v>
      </c>
      <c r="Q26" s="70">
        <v>3700000</v>
      </c>
    </row>
    <row r="27" spans="1:17" s="70" customFormat="1" ht="28.5" customHeight="1">
      <c r="A27" s="101"/>
      <c r="B27" s="107"/>
      <c r="C27" s="108" t="s">
        <v>2824</v>
      </c>
      <c r="D27" s="579" t="s">
        <v>3506</v>
      </c>
      <c r="E27" s="579"/>
      <c r="F27" s="579"/>
      <c r="G27" s="580"/>
      <c r="H27" s="109">
        <f>SUM(H28:H30)</f>
        <v>70801989.799999997</v>
      </c>
      <c r="I27" s="109">
        <f>SUM(I28:I30)</f>
        <v>66085277.11999999</v>
      </c>
      <c r="J27" s="110">
        <f t="shared" si="0"/>
        <v>4716712.6800000072</v>
      </c>
      <c r="K27" s="111">
        <f t="shared" si="1"/>
        <v>7.1373124023301482E-2</v>
      </c>
      <c r="L27" s="106"/>
      <c r="M27" s="186">
        <f>SUM(M28:M30)</f>
        <v>70017618.359999999</v>
      </c>
      <c r="P27" s="70">
        <v>18866087.386666667</v>
      </c>
      <c r="Q27" s="70">
        <v>27761847</v>
      </c>
    </row>
    <row r="28" spans="1:17" s="46" customFormat="1" ht="30" customHeight="1">
      <c r="A28" s="101" t="s">
        <v>3260</v>
      </c>
      <c r="B28" s="113"/>
      <c r="C28" s="114"/>
      <c r="D28" s="115"/>
      <c r="E28" s="114" t="s">
        <v>2811</v>
      </c>
      <c r="F28" s="584" t="s">
        <v>3508</v>
      </c>
      <c r="G28" s="585"/>
      <c r="H28" s="117">
        <f>SUMIF('pdc2019'!$J$8:$J$1182,'CE statale'!$A28,'pdc2019'!$Q$8:$Q$1190)</f>
        <v>51917015.32</v>
      </c>
      <c r="I28" s="117">
        <f>SUMIF('pdc2019'!$J$8:$J$1182,'CE statale'!$A28,'pdc2019'!$P$8:$P$1190)</f>
        <v>47905896.493333325</v>
      </c>
      <c r="J28" s="118">
        <f t="shared" si="0"/>
        <v>4011118.8266666755</v>
      </c>
      <c r="K28" s="119">
        <f t="shared" si="1"/>
        <v>8.3729125645835067E-2</v>
      </c>
      <c r="L28" s="101"/>
      <c r="M28" s="187">
        <f>SUMIF('pdc2019'!$J$8:$J$1182,'CE statale'!$A28,'pdc2019'!$N$8:$N$1190)</f>
        <v>52049137.299999997</v>
      </c>
      <c r="P28" s="46">
        <v>278951.83764599991</v>
      </c>
      <c r="Q28" s="46">
        <v>1500000</v>
      </c>
    </row>
    <row r="29" spans="1:17" s="46" customFormat="1">
      <c r="A29" s="101" t="s">
        <v>2906</v>
      </c>
      <c r="B29" s="113"/>
      <c r="C29" s="114"/>
      <c r="D29" s="115"/>
      <c r="E29" s="114" t="s">
        <v>2813</v>
      </c>
      <c r="F29" s="584" t="s">
        <v>3510</v>
      </c>
      <c r="G29" s="585"/>
      <c r="H29" s="117">
        <f>SUMIF('pdc2019'!$J$8:$J$1182,'CE statale'!$A29,'pdc2019'!$Q$8:$Q$1190)</f>
        <v>5030074.4800000004</v>
      </c>
      <c r="I29" s="117">
        <f>SUMIF('pdc2019'!$J$8:$J$1182,'CE statale'!$A29,'pdc2019'!$P$8:$P$1190)</f>
        <v>4477071.6533333333</v>
      </c>
      <c r="J29" s="118">
        <f t="shared" si="0"/>
        <v>553002.82666666713</v>
      </c>
      <c r="K29" s="119">
        <f t="shared" si="1"/>
        <v>0.12351886891400042</v>
      </c>
      <c r="L29" s="101"/>
      <c r="M29" s="187">
        <f>SUMIF('pdc2019'!$J$8:$J$1182,'CE statale'!$A29,'pdc2019'!$N$8:$N$1190)</f>
        <v>4506245.13</v>
      </c>
      <c r="Q29" s="46">
        <v>0</v>
      </c>
    </row>
    <row r="30" spans="1:17" s="46" customFormat="1">
      <c r="A30" s="101" t="s">
        <v>2762</v>
      </c>
      <c r="B30" s="113"/>
      <c r="C30" s="114"/>
      <c r="D30" s="115"/>
      <c r="E30" s="114" t="s">
        <v>3493</v>
      </c>
      <c r="F30" s="584" t="s">
        <v>3512</v>
      </c>
      <c r="G30" s="585"/>
      <c r="H30" s="117">
        <f>SUMIF('pdc2019'!$J$8:$J$1182,'CE statale'!$A30,'pdc2019'!$Q$8:$Q$1190)</f>
        <v>13854900</v>
      </c>
      <c r="I30" s="117">
        <f>SUMIF('pdc2019'!$J$8:$J$1182,'CE statale'!$A30,'pdc2019'!$P$8:$P$1190)</f>
        <v>13702308.973333333</v>
      </c>
      <c r="J30" s="118">
        <f t="shared" si="0"/>
        <v>152591.02666666731</v>
      </c>
      <c r="K30" s="119">
        <f t="shared" si="1"/>
        <v>1.1136154276161152E-2</v>
      </c>
      <c r="L30" s="101"/>
      <c r="M30" s="187">
        <f>SUMIF('pdc2019'!$J$8:$J$1182,'CE statale'!$A30,'pdc2019'!$N$8:$N$1190)</f>
        <v>13462235.93</v>
      </c>
      <c r="P30" s="46">
        <v>9480.8676562229375</v>
      </c>
      <c r="Q30" s="46">
        <v>88000</v>
      </c>
    </row>
    <row r="31" spans="1:17" s="70" customFormat="1">
      <c r="A31" s="101" t="s">
        <v>3513</v>
      </c>
      <c r="B31" s="132"/>
      <c r="C31" s="108" t="s">
        <v>3488</v>
      </c>
      <c r="D31" s="579" t="s">
        <v>3514</v>
      </c>
      <c r="E31" s="579"/>
      <c r="F31" s="579"/>
      <c r="G31" s="580"/>
      <c r="H31" s="109">
        <f>SUMIF('pdc2019'!$J$8:$J$1182,'CE statale'!$A31,'pdc2019'!$Q$8:$Q$1190)</f>
        <v>35928671.370000005</v>
      </c>
      <c r="I31" s="109">
        <f>SUMIF('pdc2019'!$J$8:$J$1182,'CE statale'!$A31,'pdc2019'!$P$8:$P$1190)</f>
        <v>33978725.440000005</v>
      </c>
      <c r="J31" s="110">
        <f t="shared" si="0"/>
        <v>1949945.9299999997</v>
      </c>
      <c r="K31" s="111">
        <f t="shared" si="1"/>
        <v>5.7387259373316839E-2</v>
      </c>
      <c r="L31" s="106"/>
      <c r="M31" s="186">
        <f>SUMIF('pdc2019'!$J$8:$J$1182,'CE statale'!$A31,'pdc2019'!$N$8:$N$1190)</f>
        <v>23255889.57</v>
      </c>
      <c r="P31" s="70">
        <v>0</v>
      </c>
      <c r="Q31" s="70">
        <v>0</v>
      </c>
    </row>
    <row r="32" spans="1:17" s="70" customFormat="1">
      <c r="A32" s="101" t="s">
        <v>3515</v>
      </c>
      <c r="B32" s="132"/>
      <c r="C32" s="108" t="s">
        <v>3491</v>
      </c>
      <c r="D32" s="579" t="s">
        <v>3516</v>
      </c>
      <c r="E32" s="579"/>
      <c r="F32" s="579"/>
      <c r="G32" s="580"/>
      <c r="H32" s="109">
        <f>SUMIF('pdc2019'!$J$8:$J$1182,'CE statale'!$A32,'pdc2019'!$Q$8:$Q$1190)</f>
        <v>24775465.77</v>
      </c>
      <c r="I32" s="109">
        <f>SUMIF('pdc2019'!$J$8:$J$1182,'CE statale'!$A32,'pdc2019'!$P$8:$P$1190)</f>
        <v>24086898.866666667</v>
      </c>
      <c r="J32" s="110">
        <f t="shared" si="0"/>
        <v>688566.90333333239</v>
      </c>
      <c r="K32" s="111">
        <f t="shared" si="1"/>
        <v>2.8586781019213109E-2</v>
      </c>
      <c r="L32" s="106"/>
      <c r="M32" s="186">
        <f>SUMIF('pdc2019'!$J$8:$J$1182,'CE statale'!$A32,'pdc2019'!$N$8:$N$1190)</f>
        <v>25917016.109999999</v>
      </c>
      <c r="P32" s="70">
        <v>1756632.5525820702</v>
      </c>
      <c r="Q32" s="70">
        <v>1840000</v>
      </c>
    </row>
    <row r="33" spans="1:17" s="70" customFormat="1">
      <c r="A33" s="101" t="s">
        <v>3517</v>
      </c>
      <c r="B33" s="132"/>
      <c r="C33" s="108" t="s">
        <v>3518</v>
      </c>
      <c r="D33" s="579" t="s">
        <v>3519</v>
      </c>
      <c r="E33" s="579"/>
      <c r="F33" s="579"/>
      <c r="G33" s="580"/>
      <c r="H33" s="109">
        <f>SUMIF('pdc2019'!$J$8:$J$1182,'CE statale'!$A33,'pdc2019'!$Q$8:$Q$1190)</f>
        <v>28746389.389999997</v>
      </c>
      <c r="I33" s="109">
        <f>SUMIF('pdc2019'!$J$8:$J$1182,'CE statale'!$A33,'pdc2019'!$P$8:$P$1190)</f>
        <v>28746389.41333333</v>
      </c>
      <c r="J33" s="110">
        <f t="shared" si="0"/>
        <v>-2.3333333432674408E-2</v>
      </c>
      <c r="K33" s="111">
        <f t="shared" si="1"/>
        <v>-8.116961437199412E-10</v>
      </c>
      <c r="L33" s="106"/>
      <c r="M33" s="186">
        <f>SUMIF('pdc2019'!$J$8:$J$1182,'CE statale'!$A33,'pdc2019'!$N$8:$N$1190)</f>
        <v>28746389.389999997</v>
      </c>
      <c r="P33" s="70">
        <v>0</v>
      </c>
      <c r="Q33" s="70">
        <v>0</v>
      </c>
    </row>
    <row r="34" spans="1:17" s="70" customFormat="1">
      <c r="A34" s="101" t="s">
        <v>3520</v>
      </c>
      <c r="B34" s="132"/>
      <c r="C34" s="108" t="s">
        <v>3521</v>
      </c>
      <c r="D34" s="579" t="s">
        <v>3522</v>
      </c>
      <c r="E34" s="579"/>
      <c r="F34" s="579"/>
      <c r="G34" s="580"/>
      <c r="H34" s="109">
        <f>SUMIF('pdc2019'!$J$8:$J$1182,'CE statale'!$A34,'pdc2019'!$Q$8:$Q$1190)</f>
        <v>0</v>
      </c>
      <c r="I34" s="109">
        <f>SUMIF('pdc2019'!$J$8:$J$1182,'CE statale'!$A34,'pdc2019'!$P$8:$P$1190)</f>
        <v>0</v>
      </c>
      <c r="J34" s="110">
        <f t="shared" si="0"/>
        <v>0</v>
      </c>
      <c r="K34" s="111" t="str">
        <f t="shared" si="1"/>
        <v xml:space="preserve">-    </v>
      </c>
      <c r="L34" s="106"/>
      <c r="M34" s="186">
        <f>SUMIF('pdc2019'!$J$8:$J$1182,'CE statale'!$A34,'pdc2019'!$N$8:$N$1190)</f>
        <v>0</v>
      </c>
      <c r="O34" s="471"/>
      <c r="P34" s="70">
        <v>0</v>
      </c>
      <c r="Q34" s="70">
        <v>0</v>
      </c>
    </row>
    <row r="35" spans="1:17" s="70" customFormat="1">
      <c r="A35" s="101" t="s">
        <v>3523</v>
      </c>
      <c r="B35" s="132"/>
      <c r="C35" s="108" t="s">
        <v>3524</v>
      </c>
      <c r="D35" s="579" t="s">
        <v>3525</v>
      </c>
      <c r="E35" s="579"/>
      <c r="F35" s="579"/>
      <c r="G35" s="580"/>
      <c r="H35" s="109">
        <f>SUMIF('pdc2019'!$J$8:$J$1182,'CE statale'!$A35,'pdc2019'!$Q$8:$Q$1190)</f>
        <v>5441250</v>
      </c>
      <c r="I35" s="109">
        <f>SUMIF('pdc2019'!$J$8:$J$1182,'CE statale'!$A35,'pdc2019'!$P$8:$P$1190)</f>
        <v>4379554.5200000005</v>
      </c>
      <c r="J35" s="110">
        <f t="shared" si="0"/>
        <v>1061695.4799999995</v>
      </c>
      <c r="K35" s="111">
        <f t="shared" si="1"/>
        <v>0.2424208843962512</v>
      </c>
      <c r="L35" s="106"/>
      <c r="M35" s="186">
        <f>SUMIF('pdc2019'!$J$8:$J$1182,'CE statale'!$A35,'pdc2019'!$N$8:$N$1190)</f>
        <v>11526763.880000001</v>
      </c>
      <c r="P35" s="70">
        <v>0</v>
      </c>
      <c r="Q35" s="70">
        <v>0</v>
      </c>
    </row>
    <row r="36" spans="1:17" s="70" customFormat="1">
      <c r="A36" s="101"/>
      <c r="B36" s="133"/>
      <c r="C36" s="134" t="s">
        <v>3526</v>
      </c>
      <c r="D36" s="134"/>
      <c r="E36" s="134"/>
      <c r="F36" s="134"/>
      <c r="G36" s="135"/>
      <c r="H36" s="136">
        <f>H10+H25+H26+H27+SUM(H31:H35)</f>
        <v>2001451033.6799998</v>
      </c>
      <c r="I36" s="136">
        <f>I10+I25+I26+I27+SUM(I31:I35)</f>
        <v>1912232428.4400001</v>
      </c>
      <c r="J36" s="137">
        <f t="shared" si="0"/>
        <v>89218605.239999771</v>
      </c>
      <c r="K36" s="138">
        <f t="shared" si="1"/>
        <v>4.6656778701731537E-2</v>
      </c>
      <c r="L36" s="106"/>
      <c r="M36" s="189">
        <f>M10+M25+M26+M27+SUM(M31:M35)</f>
        <v>1805678600.1500001</v>
      </c>
      <c r="P36" s="70">
        <v>5779751.8526581153</v>
      </c>
      <c r="Q36" s="70">
        <v>6695000</v>
      </c>
    </row>
    <row r="37" spans="1:17" s="46" customFormat="1">
      <c r="A37" s="101"/>
      <c r="B37" s="140"/>
      <c r="C37" s="114"/>
      <c r="D37" s="115"/>
      <c r="E37" s="115"/>
      <c r="F37" s="115"/>
      <c r="G37" s="116"/>
      <c r="H37" s="117"/>
      <c r="I37" s="117"/>
      <c r="J37" s="118"/>
      <c r="K37" s="119"/>
      <c r="L37" s="101"/>
      <c r="M37" s="187"/>
      <c r="P37" s="46">
        <v>0</v>
      </c>
      <c r="Q37" s="46">
        <v>0</v>
      </c>
    </row>
    <row r="38" spans="1:17" s="70" customFormat="1">
      <c r="A38" s="101"/>
      <c r="B38" s="107" t="s">
        <v>2113</v>
      </c>
      <c r="C38" s="586" t="s">
        <v>2156</v>
      </c>
      <c r="D38" s="586"/>
      <c r="E38" s="586"/>
      <c r="F38" s="586"/>
      <c r="G38" s="587"/>
      <c r="H38" s="109"/>
      <c r="I38" s="109"/>
      <c r="J38" s="110"/>
      <c r="K38" s="111"/>
      <c r="L38" s="106"/>
      <c r="M38" s="186"/>
      <c r="P38" s="70">
        <v>246579.3318507683</v>
      </c>
      <c r="Q38" s="70">
        <v>212783.99999999997</v>
      </c>
    </row>
    <row r="39" spans="1:17" s="70" customFormat="1">
      <c r="A39" s="101"/>
      <c r="B39" s="132"/>
      <c r="C39" s="108" t="s">
        <v>2809</v>
      </c>
      <c r="D39" s="579" t="s">
        <v>2158</v>
      </c>
      <c r="E39" s="579"/>
      <c r="F39" s="579"/>
      <c r="G39" s="580"/>
      <c r="H39" s="109">
        <f>SUM(H40:H41)</f>
        <v>290986360.89999998</v>
      </c>
      <c r="I39" s="109">
        <f>SUM(I40:I41)</f>
        <v>279446184.49333334</v>
      </c>
      <c r="J39" s="110">
        <f t="shared" ref="J39:J85" si="2">H39-I39</f>
        <v>11540176.406666636</v>
      </c>
      <c r="K39" s="111">
        <f t="shared" ref="K39:K86" si="3">IF(I39=0,"-    ",J39/I39)</f>
        <v>4.1296596794084865E-2</v>
      </c>
      <c r="L39" s="106"/>
      <c r="M39" s="186">
        <f>SUM(M40:M41)</f>
        <v>267975649.98999998</v>
      </c>
      <c r="P39" s="70">
        <v>3261120.4553227541</v>
      </c>
      <c r="Q39" s="70">
        <v>3580499.9999999995</v>
      </c>
    </row>
    <row r="40" spans="1:17" s="46" customFormat="1">
      <c r="A40" s="101" t="s">
        <v>3582</v>
      </c>
      <c r="B40" s="113"/>
      <c r="C40" s="114"/>
      <c r="D40" s="115"/>
      <c r="E40" s="114" t="s">
        <v>2811</v>
      </c>
      <c r="F40" s="584" t="s">
        <v>3527</v>
      </c>
      <c r="G40" s="585"/>
      <c r="H40" s="117">
        <f>SUMIF('pdc2019'!$J$8:$J$1182,'CE statale'!$A40,'pdc2019'!$Q$8:$Q$1190)</f>
        <v>272269860.89999998</v>
      </c>
      <c r="I40" s="117">
        <f>SUMIF('pdc2019'!$J$8:$J$1182,'CE statale'!$A40,'pdc2019'!$P$8:$P$1190)</f>
        <v>262559902.04000002</v>
      </c>
      <c r="J40" s="118">
        <f t="shared" si="2"/>
        <v>9709958.8599999547</v>
      </c>
      <c r="K40" s="119">
        <f t="shared" si="3"/>
        <v>3.6981880266396039E-2</v>
      </c>
      <c r="L40" s="101"/>
      <c r="M40" s="187">
        <f>SUMIF('pdc2019'!$J$8:$J$1182,'CE statale'!$A40,'pdc2019'!$N$8:$N$1190)</f>
        <v>251627056.94999999</v>
      </c>
      <c r="P40" s="46">
        <v>0</v>
      </c>
      <c r="Q40" s="46">
        <v>0</v>
      </c>
    </row>
    <row r="41" spans="1:17" s="46" customFormat="1">
      <c r="A41" s="101" t="s">
        <v>3069</v>
      </c>
      <c r="B41" s="113"/>
      <c r="C41" s="114"/>
      <c r="D41" s="115"/>
      <c r="E41" s="114" t="s">
        <v>2813</v>
      </c>
      <c r="F41" s="584" t="s">
        <v>3528</v>
      </c>
      <c r="G41" s="585"/>
      <c r="H41" s="117">
        <f>SUMIF('pdc2019'!$J$8:$J$1182,'CE statale'!$A41,'pdc2019'!$Q$8:$Q$1190)</f>
        <v>18716500</v>
      </c>
      <c r="I41" s="117">
        <f>SUMIF('pdc2019'!$J$8:$J$1182,'CE statale'!$A41,'pdc2019'!$P$8:$P$1190)</f>
        <v>16886282.453333333</v>
      </c>
      <c r="J41" s="118">
        <f t="shared" si="2"/>
        <v>1830217.5466666669</v>
      </c>
      <c r="K41" s="119">
        <f t="shared" si="3"/>
        <v>0.10838487107654557</v>
      </c>
      <c r="L41" s="101"/>
      <c r="M41" s="187">
        <f>SUMIF('pdc2019'!$J$8:$J$1182,'CE statale'!$A41,'pdc2019'!$N$8:$N$1190)</f>
        <v>16348593.039999997</v>
      </c>
      <c r="P41" s="46">
        <v>11025922.666666666</v>
      </c>
      <c r="Q41" s="46">
        <v>9690500</v>
      </c>
    </row>
    <row r="42" spans="1:17" s="70" customFormat="1">
      <c r="A42" s="101"/>
      <c r="B42" s="132"/>
      <c r="C42" s="108" t="s">
        <v>2818</v>
      </c>
      <c r="D42" s="579" t="s">
        <v>3529</v>
      </c>
      <c r="E42" s="579"/>
      <c r="F42" s="579"/>
      <c r="G42" s="580"/>
      <c r="H42" s="109">
        <f>SUM(H43:H59)</f>
        <v>489932025.28999996</v>
      </c>
      <c r="I42" s="109">
        <f>SUM(I43:I59)</f>
        <v>444485649.77666664</v>
      </c>
      <c r="J42" s="110">
        <f t="shared" si="2"/>
        <v>45446375.513333321</v>
      </c>
      <c r="K42" s="111">
        <f t="shared" si="3"/>
        <v>0.102244865579278</v>
      </c>
      <c r="L42" s="106"/>
      <c r="M42" s="186">
        <f>SUM(M43:M59)</f>
        <v>423338075.43999994</v>
      </c>
      <c r="P42" s="70">
        <v>1399553.1825194857</v>
      </c>
      <c r="Q42" s="70">
        <v>1711000</v>
      </c>
    </row>
    <row r="43" spans="1:17" s="46" customFormat="1">
      <c r="A43" s="101" t="s">
        <v>2111</v>
      </c>
      <c r="B43" s="140"/>
      <c r="C43" s="114"/>
      <c r="D43" s="115"/>
      <c r="E43" s="114" t="s">
        <v>2811</v>
      </c>
      <c r="F43" s="584" t="s">
        <v>3530</v>
      </c>
      <c r="G43" s="585"/>
      <c r="H43" s="117">
        <f>SUMIF('pdc2019'!$J$8:$J$1182,'CE statale'!$A43,'pdc2019'!$Q$8:$Q$1190)</f>
        <v>82660905.069999993</v>
      </c>
      <c r="I43" s="117">
        <f>SUMIF('pdc2019'!$J$8:$J$1182,'CE statale'!$A43,'pdc2019'!$P$8:$P$1190)</f>
        <v>72279403.959999993</v>
      </c>
      <c r="J43" s="118">
        <f t="shared" si="2"/>
        <v>10381501.109999999</v>
      </c>
      <c r="K43" s="119">
        <f t="shared" si="3"/>
        <v>0.14363014276854311</v>
      </c>
      <c r="L43" s="101"/>
      <c r="M43" s="187">
        <f>SUMIF('pdc2019'!$J$8:$J$1182,'CE statale'!$A43,'pdc2019'!$N$8:$N$1190)</f>
        <v>68566802.849999994</v>
      </c>
      <c r="P43" s="46">
        <v>0</v>
      </c>
      <c r="Q43" s="46">
        <v>0</v>
      </c>
    </row>
    <row r="44" spans="1:17" s="46" customFormat="1">
      <c r="A44" s="101" t="s">
        <v>1362</v>
      </c>
      <c r="B44" s="140"/>
      <c r="C44" s="114"/>
      <c r="D44" s="115"/>
      <c r="E44" s="114" t="s">
        <v>2813</v>
      </c>
      <c r="F44" s="584" t="s">
        <v>3531</v>
      </c>
      <c r="G44" s="585"/>
      <c r="H44" s="117">
        <f>SUMIF('pdc2019'!$J$8:$J$1182,'CE statale'!$A44,'pdc2019'!$Q$8:$Q$1190)</f>
        <v>55436802.850000001</v>
      </c>
      <c r="I44" s="117">
        <f>SUMIF('pdc2019'!$J$8:$J$1182,'CE statale'!$A44,'pdc2019'!$P$8:$P$1190)</f>
        <v>49326334.693333335</v>
      </c>
      <c r="J44" s="118">
        <f t="shared" si="2"/>
        <v>6110468.1566666663</v>
      </c>
      <c r="K44" s="119">
        <f t="shared" si="3"/>
        <v>0.1238784149411475</v>
      </c>
      <c r="L44" s="101"/>
      <c r="M44" s="187">
        <f>SUMIF('pdc2019'!$J$8:$J$1182,'CE statale'!$A44,'pdc2019'!$N$8:$N$1190)</f>
        <v>48043132.600000001</v>
      </c>
      <c r="P44" s="46">
        <v>495281.64546153136</v>
      </c>
      <c r="Q44" s="46">
        <v>394760</v>
      </c>
    </row>
    <row r="45" spans="1:17" s="46" customFormat="1">
      <c r="A45" s="101" t="s">
        <v>2582</v>
      </c>
      <c r="B45" s="140"/>
      <c r="C45" s="114"/>
      <c r="D45" s="141"/>
      <c r="E45" s="114" t="s">
        <v>3493</v>
      </c>
      <c r="F45" s="584" t="s">
        <v>3532</v>
      </c>
      <c r="G45" s="585"/>
      <c r="H45" s="117">
        <f>SUMIF('pdc2019'!$J$8:$J$1182,'CE statale'!$A45,'pdc2019'!$Q$8:$Q$1190)</f>
        <v>32653279.699999996</v>
      </c>
      <c r="I45" s="117">
        <f>SUMIF('pdc2019'!$J$8:$J$1182,'CE statale'!$A45,'pdc2019'!$P$8:$P$1190)</f>
        <v>26202665.639999997</v>
      </c>
      <c r="J45" s="118">
        <f t="shared" si="2"/>
        <v>6450614.0599999987</v>
      </c>
      <c r="K45" s="119">
        <f t="shared" si="3"/>
        <v>0.24618159650721702</v>
      </c>
      <c r="L45" s="101"/>
      <c r="M45" s="187">
        <f>SUMIF('pdc2019'!$J$8:$J$1182,'CE statale'!$A45,'pdc2019'!$N$8:$N$1190)</f>
        <v>21646779.54999999</v>
      </c>
      <c r="P45" s="46">
        <v>0</v>
      </c>
      <c r="Q45" s="46">
        <v>0</v>
      </c>
    </row>
    <row r="46" spans="1:17" s="46" customFormat="1">
      <c r="A46" s="101" t="s">
        <v>2006</v>
      </c>
      <c r="B46" s="140"/>
      <c r="C46" s="114"/>
      <c r="D46" s="141"/>
      <c r="E46" s="114" t="s">
        <v>3501</v>
      </c>
      <c r="F46" s="584" t="s">
        <v>3533</v>
      </c>
      <c r="G46" s="585"/>
      <c r="H46" s="117">
        <f>SUMIF('pdc2019'!$J$8:$J$1182,'CE statale'!$A46,'pdc2019'!$Q$8:$Q$1190)</f>
        <v>7266078</v>
      </c>
      <c r="I46" s="117">
        <f>SUMIF('pdc2019'!$J$8:$J$1182,'CE statale'!$A46,'pdc2019'!$P$8:$P$1190)</f>
        <v>6601035.2666666666</v>
      </c>
      <c r="J46" s="118">
        <f t="shared" si="2"/>
        <v>665042.7333333334</v>
      </c>
      <c r="K46" s="119">
        <f t="shared" si="3"/>
        <v>0.10074824727745484</v>
      </c>
      <c r="L46" s="101"/>
      <c r="M46" s="187">
        <f>SUMIF('pdc2019'!$J$8:$J$1182,'CE statale'!$A46,'pdc2019'!$N$8:$N$1190)</f>
        <v>5828204.2399999993</v>
      </c>
      <c r="P46" s="46">
        <v>1678003.3686794552</v>
      </c>
      <c r="Q46" s="46">
        <v>1843399.9999999998</v>
      </c>
    </row>
    <row r="47" spans="1:17" s="46" customFormat="1">
      <c r="A47" s="101" t="s">
        <v>2056</v>
      </c>
      <c r="B47" s="140"/>
      <c r="C47" s="114"/>
      <c r="D47" s="141"/>
      <c r="E47" s="114" t="s">
        <v>3534</v>
      </c>
      <c r="F47" s="584" t="s">
        <v>3535</v>
      </c>
      <c r="G47" s="585"/>
      <c r="H47" s="117">
        <f>SUMIF('pdc2019'!$J$8:$J$1182,'CE statale'!$A47,'pdc2019'!$Q$8:$Q$1190)</f>
        <v>27373750</v>
      </c>
      <c r="I47" s="117">
        <f>SUMIF('pdc2019'!$J$8:$J$1182,'CE statale'!$A47,'pdc2019'!$P$8:$P$1190)</f>
        <v>27131094.159999996</v>
      </c>
      <c r="J47" s="118">
        <f t="shared" si="2"/>
        <v>242655.84000000358</v>
      </c>
      <c r="K47" s="119">
        <f t="shared" si="3"/>
        <v>8.9438280140487925E-3</v>
      </c>
      <c r="L47" s="101"/>
      <c r="M47" s="187">
        <f>SUMIF('pdc2019'!$J$8:$J$1182,'CE statale'!$A47,'pdc2019'!$N$8:$N$1190)</f>
        <v>25283735.479999997</v>
      </c>
      <c r="P47" s="46">
        <v>0</v>
      </c>
      <c r="Q47" s="46">
        <v>0</v>
      </c>
    </row>
    <row r="48" spans="1:17" s="46" customFormat="1">
      <c r="A48" s="101" t="s">
        <v>1935</v>
      </c>
      <c r="B48" s="140"/>
      <c r="C48" s="114"/>
      <c r="D48" s="141"/>
      <c r="E48" s="114" t="s">
        <v>3536</v>
      </c>
      <c r="F48" s="584" t="s">
        <v>3537</v>
      </c>
      <c r="G48" s="585"/>
      <c r="H48" s="117">
        <f>SUMIF('pdc2019'!$J$8:$J$1182,'CE statale'!$A48,'pdc2019'!$Q$8:$Q$1190)</f>
        <v>11263000</v>
      </c>
      <c r="I48" s="117">
        <f>SUMIF('pdc2019'!$J$8:$J$1182,'CE statale'!$A48,'pdc2019'!$P$8:$P$1190)</f>
        <v>11155694.013333334</v>
      </c>
      <c r="J48" s="118">
        <f t="shared" si="2"/>
        <v>107305.98666666634</v>
      </c>
      <c r="K48" s="119">
        <f t="shared" si="3"/>
        <v>9.6189431637703372E-3</v>
      </c>
      <c r="L48" s="101"/>
      <c r="M48" s="187">
        <f>SUMIF('pdc2019'!$J$8:$J$1182,'CE statale'!$A48,'pdc2019'!$N$8:$N$1190)</f>
        <v>9630807.4699999988</v>
      </c>
      <c r="P48" s="46">
        <v>418354.56583365105</v>
      </c>
      <c r="Q48" s="46">
        <v>818500</v>
      </c>
    </row>
    <row r="49" spans="1:17" s="46" customFormat="1">
      <c r="A49" s="101" t="s">
        <v>1905</v>
      </c>
      <c r="B49" s="140"/>
      <c r="C49" s="114"/>
      <c r="D49" s="141"/>
      <c r="E49" s="114" t="s">
        <v>3538</v>
      </c>
      <c r="F49" s="584" t="s">
        <v>3539</v>
      </c>
      <c r="G49" s="585"/>
      <c r="H49" s="117">
        <f>SUMIF('pdc2019'!$J$8:$J$1182,'CE statale'!$A49,'pdc2019'!$Q$8:$Q$1190)</f>
        <v>61557232.170000002</v>
      </c>
      <c r="I49" s="117">
        <f>SUMIF('pdc2019'!$J$8:$J$1182,'CE statale'!$A49,'pdc2019'!$P$8:$P$1190)</f>
        <v>60352621.986666664</v>
      </c>
      <c r="J49" s="118">
        <f t="shared" si="2"/>
        <v>1204610.1833333373</v>
      </c>
      <c r="K49" s="119">
        <f t="shared" si="3"/>
        <v>1.9959533549337168E-2</v>
      </c>
      <c r="L49" s="101"/>
      <c r="M49" s="187">
        <f>SUMIF('pdc2019'!$J$8:$J$1182,'CE statale'!$A49,'pdc2019'!$N$8:$N$1190)</f>
        <v>56602444.280000009</v>
      </c>
      <c r="P49" s="46">
        <v>0</v>
      </c>
      <c r="Q49" s="46">
        <v>0</v>
      </c>
    </row>
    <row r="50" spans="1:17" s="46" customFormat="1">
      <c r="A50" s="101" t="s">
        <v>1985</v>
      </c>
      <c r="B50" s="140"/>
      <c r="C50" s="114"/>
      <c r="D50" s="141"/>
      <c r="E50" s="114" t="s">
        <v>3540</v>
      </c>
      <c r="F50" s="584" t="s">
        <v>3541</v>
      </c>
      <c r="G50" s="585"/>
      <c r="H50" s="117">
        <f>SUMIF('pdc2019'!$J$8:$J$1182,'CE statale'!$A50,'pdc2019'!$Q$8:$Q$1190)</f>
        <v>13004622.6</v>
      </c>
      <c r="I50" s="117">
        <f>SUMIF('pdc2019'!$J$8:$J$1182,'CE statale'!$A50,'pdc2019'!$P$8:$P$1190)</f>
        <v>9582722.5066666678</v>
      </c>
      <c r="J50" s="118">
        <f t="shared" si="2"/>
        <v>3421900.0933333319</v>
      </c>
      <c r="K50" s="119">
        <f t="shared" si="3"/>
        <v>0.35709059622176553</v>
      </c>
      <c r="L50" s="101"/>
      <c r="M50" s="187">
        <f>SUMIF('pdc2019'!$J$8:$J$1182,'CE statale'!$A50,'pdc2019'!$N$8:$N$1190)</f>
        <v>9866116.3000000007</v>
      </c>
      <c r="P50" s="46">
        <v>0</v>
      </c>
      <c r="Q50" s="46">
        <v>0</v>
      </c>
    </row>
    <row r="51" spans="1:17" s="46" customFormat="1">
      <c r="A51" s="101" t="s">
        <v>1381</v>
      </c>
      <c r="B51" s="140"/>
      <c r="C51" s="114"/>
      <c r="D51" s="141"/>
      <c r="E51" s="114" t="s">
        <v>3542</v>
      </c>
      <c r="F51" s="584" t="s">
        <v>3543</v>
      </c>
      <c r="G51" s="585"/>
      <c r="H51" s="117">
        <f>SUMIF('pdc2019'!$J$8:$J$1182,'CE statale'!$A51,'pdc2019'!$Q$8:$Q$1190)</f>
        <v>7818423.1299999999</v>
      </c>
      <c r="I51" s="117">
        <f>SUMIF('pdc2019'!$J$8:$J$1182,'CE statale'!$A51,'pdc2019'!$P$8:$P$1190)</f>
        <v>6032663.8799999999</v>
      </c>
      <c r="J51" s="118">
        <f t="shared" si="2"/>
        <v>1785759.25</v>
      </c>
      <c r="K51" s="119">
        <f t="shared" si="3"/>
        <v>0.29601504169995296</v>
      </c>
      <c r="L51" s="101"/>
      <c r="M51" s="187">
        <f>SUMIF('pdc2019'!$J$8:$J$1182,'CE statale'!$A51,'pdc2019'!$N$8:$N$1190)</f>
        <v>5747832.3700000001</v>
      </c>
      <c r="P51" s="46">
        <v>2500089.978024296</v>
      </c>
      <c r="Q51" s="46">
        <v>3653069</v>
      </c>
    </row>
    <row r="52" spans="1:17" s="46" customFormat="1">
      <c r="A52" s="101" t="s">
        <v>3544</v>
      </c>
      <c r="B52" s="140"/>
      <c r="C52" s="114"/>
      <c r="D52" s="141"/>
      <c r="E52" s="114" t="s">
        <v>3545</v>
      </c>
      <c r="F52" s="584" t="s">
        <v>3546</v>
      </c>
      <c r="G52" s="585"/>
      <c r="H52" s="117">
        <f>SUMIF('pdc2019'!$J$8:$J$1182,'CE statale'!$A52,'pdc2019'!$Q$8:$Q$1190)</f>
        <v>679698.37</v>
      </c>
      <c r="I52" s="117">
        <f>SUMIF('pdc2019'!$J$8:$J$1182,'CE statale'!$A52,'pdc2019'!$P$8:$P$1190)</f>
        <v>655697.21333333338</v>
      </c>
      <c r="J52" s="118">
        <f t="shared" si="2"/>
        <v>24001.156666666619</v>
      </c>
      <c r="K52" s="119">
        <f t="shared" si="3"/>
        <v>3.660402420295978E-2</v>
      </c>
      <c r="L52" s="101"/>
      <c r="M52" s="187">
        <f>SUMIF('pdc2019'!$J$8:$J$1182,'CE statale'!$A52,'pdc2019'!$N$8:$N$1190)</f>
        <v>667728.09</v>
      </c>
      <c r="P52" s="46">
        <v>0</v>
      </c>
      <c r="Q52" s="46">
        <v>0</v>
      </c>
    </row>
    <row r="53" spans="1:17" s="46" customFormat="1">
      <c r="A53" s="101" t="s">
        <v>3547</v>
      </c>
      <c r="B53" s="140"/>
      <c r="C53" s="114"/>
      <c r="D53" s="141"/>
      <c r="E53" s="114" t="s">
        <v>3548</v>
      </c>
      <c r="F53" s="584" t="s">
        <v>3549</v>
      </c>
      <c r="G53" s="585"/>
      <c r="H53" s="117">
        <f>SUMIF('pdc2019'!$J$8:$J$1182,'CE statale'!$A53,'pdc2019'!$Q$8:$Q$1190)</f>
        <v>52876833.149999999</v>
      </c>
      <c r="I53" s="117">
        <f>SUMIF('pdc2019'!$J$8:$J$1182,'CE statale'!$A53,'pdc2019'!$P$8:$P$1190)</f>
        <v>52681718.866666667</v>
      </c>
      <c r="J53" s="118">
        <f t="shared" si="2"/>
        <v>195114.28333333135</v>
      </c>
      <c r="K53" s="119">
        <f t="shared" si="3"/>
        <v>3.7036430763990524E-3</v>
      </c>
      <c r="L53" s="101"/>
      <c r="M53" s="187">
        <f>SUMIF('pdc2019'!$J$8:$J$1182,'CE statale'!$A53,'pdc2019'!$N$8:$N$1190)</f>
        <v>53296960.420000002</v>
      </c>
      <c r="P53" s="46">
        <v>520352.26146491151</v>
      </c>
      <c r="Q53" s="46">
        <v>685920</v>
      </c>
    </row>
    <row r="54" spans="1:17" s="46" customFormat="1">
      <c r="A54" s="101" t="s">
        <v>3550</v>
      </c>
      <c r="B54" s="140"/>
      <c r="C54" s="114"/>
      <c r="D54" s="141"/>
      <c r="E54" s="114" t="s">
        <v>3551</v>
      </c>
      <c r="F54" s="584" t="s">
        <v>3552</v>
      </c>
      <c r="G54" s="585"/>
      <c r="H54" s="117">
        <f>SUMIF('pdc2019'!$J$8:$J$1182,'CE statale'!$A54,'pdc2019'!$Q$8:$Q$1190)</f>
        <v>86230698.739999995</v>
      </c>
      <c r="I54" s="117">
        <f>SUMIF('pdc2019'!$J$8:$J$1182,'CE statale'!$A54,'pdc2019'!$P$8:$P$1190)</f>
        <v>78189713.466666669</v>
      </c>
      <c r="J54" s="118">
        <f t="shared" si="2"/>
        <v>8040985.273333326</v>
      </c>
      <c r="K54" s="119">
        <f t="shared" si="3"/>
        <v>0.10283942627262993</v>
      </c>
      <c r="L54" s="101"/>
      <c r="M54" s="187">
        <f>SUMIF('pdc2019'!$J$8:$J$1182,'CE statale'!$A54,'pdc2019'!$N$8:$N$1190)</f>
        <v>72886571.919999972</v>
      </c>
      <c r="P54" s="46">
        <v>0</v>
      </c>
      <c r="Q54" s="46">
        <v>0</v>
      </c>
    </row>
    <row r="55" spans="1:17" s="46" customFormat="1">
      <c r="A55" s="101" t="s">
        <v>3553</v>
      </c>
      <c r="B55" s="140"/>
      <c r="C55" s="114"/>
      <c r="D55" s="141"/>
      <c r="E55" s="114" t="s">
        <v>3554</v>
      </c>
      <c r="F55" s="584" t="s">
        <v>2329</v>
      </c>
      <c r="G55" s="585"/>
      <c r="H55" s="117">
        <f>SUMIF('pdc2019'!$J$8:$J$1182,'CE statale'!$A55,'pdc2019'!$Q$8:$Q$1190)</f>
        <v>3256524.19</v>
      </c>
      <c r="I55" s="117">
        <f>SUMIF('pdc2019'!$J$8:$J$1182,'CE statale'!$A55,'pdc2019'!$P$8:$P$1190)</f>
        <v>3167883.91</v>
      </c>
      <c r="J55" s="118">
        <f t="shared" si="2"/>
        <v>88640.279999999795</v>
      </c>
      <c r="K55" s="119">
        <f t="shared" si="3"/>
        <v>2.7980911712133981E-2</v>
      </c>
      <c r="L55" s="101"/>
      <c r="M55" s="187">
        <f>SUMIF('pdc2019'!$J$8:$J$1182,'CE statale'!$A55,'pdc2019'!$N$8:$N$1190)</f>
        <v>3200851</v>
      </c>
      <c r="P55" s="46">
        <v>306915.32765071455</v>
      </c>
      <c r="Q55" s="46">
        <v>276030</v>
      </c>
    </row>
    <row r="56" spans="1:17" s="46" customFormat="1">
      <c r="A56" s="101" t="s">
        <v>3555</v>
      </c>
      <c r="B56" s="140"/>
      <c r="C56" s="114"/>
      <c r="D56" s="141"/>
      <c r="E56" s="114" t="s">
        <v>3556</v>
      </c>
      <c r="F56" s="584" t="s">
        <v>3557</v>
      </c>
      <c r="G56" s="585"/>
      <c r="H56" s="117">
        <f>SUMIF('pdc2019'!$J$8:$J$1182,'CE statale'!$A56,'pdc2019'!$Q$8:$Q$1190)</f>
        <v>5418000</v>
      </c>
      <c r="I56" s="117">
        <f>SUMIF('pdc2019'!$J$8:$J$1182,'CE statale'!$A56,'pdc2019'!$P$8:$P$1190)</f>
        <v>3067874.2</v>
      </c>
      <c r="J56" s="118">
        <f t="shared" si="2"/>
        <v>2350125.7999999998</v>
      </c>
      <c r="K56" s="119">
        <f t="shared" si="3"/>
        <v>0.76604373151936922</v>
      </c>
      <c r="L56" s="101"/>
      <c r="M56" s="187">
        <f>SUMIF('pdc2019'!$J$8:$J$1182,'CE statale'!$A56,'pdc2019'!$N$8:$N$1190)</f>
        <v>3164012.9400000004</v>
      </c>
      <c r="P56" s="46">
        <v>0</v>
      </c>
      <c r="Q56" s="46">
        <v>0</v>
      </c>
    </row>
    <row r="57" spans="1:17" s="46" customFormat="1" ht="30" customHeight="1">
      <c r="A57" s="101" t="s">
        <v>3558</v>
      </c>
      <c r="B57" s="140"/>
      <c r="C57" s="142"/>
      <c r="D57" s="143"/>
      <c r="E57" s="114" t="s">
        <v>3559</v>
      </c>
      <c r="F57" s="584" t="s">
        <v>2828</v>
      </c>
      <c r="G57" s="585"/>
      <c r="H57" s="117">
        <f>SUMIF('pdc2019'!$J$8:$J$1182,'CE statale'!$A57,'pdc2019'!$Q$8:$Q$1190)</f>
        <v>1403187</v>
      </c>
      <c r="I57" s="117">
        <f>SUMIF('pdc2019'!$J$8:$J$1182,'CE statale'!$A57,'pdc2019'!$P$8:$P$1190)</f>
        <v>1457187</v>
      </c>
      <c r="J57" s="118">
        <f t="shared" si="2"/>
        <v>-54000</v>
      </c>
      <c r="K57" s="119">
        <f t="shared" si="3"/>
        <v>-3.7057700899060998E-2</v>
      </c>
      <c r="L57" s="101"/>
      <c r="M57" s="187">
        <f>SUMIF('pdc2019'!$J$8:$J$1182,'CE statale'!$A57,'pdc2019'!$N$8:$N$1190)</f>
        <v>3099237.7399999998</v>
      </c>
      <c r="P57" s="46">
        <v>26515.687761555298</v>
      </c>
      <c r="Q57" s="46">
        <v>18414</v>
      </c>
    </row>
    <row r="58" spans="1:17" s="46" customFormat="1">
      <c r="A58" s="101" t="s">
        <v>2829</v>
      </c>
      <c r="B58" s="140"/>
      <c r="C58" s="142"/>
      <c r="D58" s="143"/>
      <c r="E58" s="114" t="s">
        <v>2830</v>
      </c>
      <c r="F58" s="584" t="s">
        <v>2831</v>
      </c>
      <c r="G58" s="585"/>
      <c r="H58" s="117">
        <f>SUMIF('pdc2019'!$J$8:$J$1182,'CE statale'!$A58,'pdc2019'!$Q$8:$Q$1190)</f>
        <v>41032990.32</v>
      </c>
      <c r="I58" s="117">
        <f>SUMIF('pdc2019'!$J$8:$J$1182,'CE statale'!$A58,'pdc2019'!$P$8:$P$1190)</f>
        <v>36601339.013333336</v>
      </c>
      <c r="J58" s="118">
        <f t="shared" si="2"/>
        <v>4431651.3066666648</v>
      </c>
      <c r="K58" s="119">
        <f t="shared" si="3"/>
        <v>0.12107893935389299</v>
      </c>
      <c r="L58" s="101"/>
      <c r="M58" s="187">
        <f>SUMIF('pdc2019'!$J$8:$J$1182,'CE statale'!$A58,'pdc2019'!$N$8:$N$1190)</f>
        <v>35806858.189999998</v>
      </c>
      <c r="P58" s="46">
        <v>0</v>
      </c>
      <c r="Q58" s="46">
        <v>0</v>
      </c>
    </row>
    <row r="59" spans="1:17" s="46" customFormat="1">
      <c r="A59" s="101" t="s">
        <v>2832</v>
      </c>
      <c r="B59" s="140"/>
      <c r="C59" s="142"/>
      <c r="D59" s="143"/>
      <c r="E59" s="114" t="s">
        <v>2833</v>
      </c>
      <c r="F59" s="584" t="s">
        <v>2834</v>
      </c>
      <c r="G59" s="585"/>
      <c r="H59" s="117">
        <f>SUMIF('pdc2019'!$J$8:$J$1182,'CE statale'!$A59,'pdc2019'!$Q$8:$Q$1190)</f>
        <v>0</v>
      </c>
      <c r="I59" s="117">
        <f>SUMIF('pdc2019'!$J$8:$J$1182,'CE statale'!$A59,'pdc2019'!$P$8:$P$1190)</f>
        <v>0</v>
      </c>
      <c r="J59" s="118">
        <f t="shared" si="2"/>
        <v>0</v>
      </c>
      <c r="K59" s="119" t="str">
        <f t="shared" si="3"/>
        <v xml:space="preserve">-    </v>
      </c>
      <c r="L59" s="101"/>
      <c r="M59" s="187">
        <f>SUMIF('pdc2019'!$J$8:$J$1182,'CE statale'!$A59,'pdc2019'!$N$8:$N$1190)</f>
        <v>0</v>
      </c>
      <c r="P59" s="46">
        <v>0</v>
      </c>
      <c r="Q59" s="46">
        <v>0</v>
      </c>
    </row>
    <row r="60" spans="1:17" s="46" customFormat="1">
      <c r="A60" s="101"/>
      <c r="B60" s="140"/>
      <c r="C60" s="108" t="s">
        <v>2821</v>
      </c>
      <c r="D60" s="579" t="s">
        <v>2835</v>
      </c>
      <c r="E60" s="579"/>
      <c r="F60" s="579"/>
      <c r="G60" s="580"/>
      <c r="H60" s="109">
        <f>SUM(H61:H63)</f>
        <v>110073535.52</v>
      </c>
      <c r="I60" s="109">
        <f>SUM(I61:I63)</f>
        <v>99038062.999999985</v>
      </c>
      <c r="J60" s="110">
        <f t="shared" si="2"/>
        <v>11035472.520000011</v>
      </c>
      <c r="K60" s="111">
        <f t="shared" si="3"/>
        <v>0.11142657868823638</v>
      </c>
      <c r="L60" s="101"/>
      <c r="M60" s="186">
        <f>SUM(M61:M63)</f>
        <v>95933120.480000004</v>
      </c>
      <c r="P60" s="46">
        <v>12204215.72716888</v>
      </c>
      <c r="Q60" s="46">
        <v>13149903</v>
      </c>
    </row>
    <row r="61" spans="1:17" s="46" customFormat="1">
      <c r="A61" s="101" t="s">
        <v>2836</v>
      </c>
      <c r="B61" s="140"/>
      <c r="C61" s="108"/>
      <c r="D61" s="144"/>
      <c r="E61" s="114" t="s">
        <v>2811</v>
      </c>
      <c r="F61" s="584" t="s">
        <v>2837</v>
      </c>
      <c r="G61" s="585"/>
      <c r="H61" s="117">
        <f>SUMIF('pdc2019'!$J$8:$J$1182,'CE statale'!$A61,'pdc2019'!$Q$8:$Q$1190)</f>
        <v>101846549.52</v>
      </c>
      <c r="I61" s="117">
        <f>SUMIF('pdc2019'!$J$8:$J$1182,'CE statale'!$A61,'pdc2019'!$P$8:$P$1190)</f>
        <v>91057222.62666665</v>
      </c>
      <c r="J61" s="118">
        <f t="shared" si="2"/>
        <v>10789326.893333346</v>
      </c>
      <c r="K61" s="119">
        <f t="shared" si="3"/>
        <v>0.11848952320421013</v>
      </c>
      <c r="L61" s="101"/>
      <c r="M61" s="187">
        <f>SUMIF('pdc2019'!$J$8:$J$1182,'CE statale'!$A61,'pdc2019'!$N$8:$N$1190)</f>
        <v>89889088.310000002</v>
      </c>
      <c r="P61" s="46">
        <v>27662.120999999996</v>
      </c>
      <c r="Q61" s="46">
        <v>0</v>
      </c>
    </row>
    <row r="62" spans="1:17" s="46" customFormat="1" ht="30" customHeight="1">
      <c r="A62" s="101" t="s">
        <v>2838</v>
      </c>
      <c r="B62" s="140"/>
      <c r="C62" s="145"/>
      <c r="D62" s="114"/>
      <c r="E62" s="114" t="s">
        <v>2813</v>
      </c>
      <c r="F62" s="584" t="s">
        <v>2839</v>
      </c>
      <c r="G62" s="585"/>
      <c r="H62" s="117">
        <f>SUMIF('pdc2019'!$J$8:$J$1182,'CE statale'!$A62,'pdc2019'!$Q$8:$Q$1190)</f>
        <v>40370</v>
      </c>
      <c r="I62" s="117">
        <f>SUMIF('pdc2019'!$J$8:$J$1182,'CE statale'!$A62,'pdc2019'!$P$8:$P$1190)</f>
        <v>24224.373333333333</v>
      </c>
      <c r="J62" s="118">
        <f t="shared" si="2"/>
        <v>16145.626666666667</v>
      </c>
      <c r="K62" s="119">
        <f t="shared" si="3"/>
        <v>0.66650337841556828</v>
      </c>
      <c r="L62" s="101"/>
      <c r="M62" s="187">
        <f>SUMIF('pdc2019'!$J$8:$J$1182,'CE statale'!$A62,'pdc2019'!$N$8:$N$1190)</f>
        <v>136447.91</v>
      </c>
      <c r="P62" s="46">
        <v>0</v>
      </c>
      <c r="Q62" s="46">
        <v>0</v>
      </c>
    </row>
    <row r="63" spans="1:17" s="46" customFormat="1">
      <c r="A63" s="101" t="s">
        <v>2840</v>
      </c>
      <c r="B63" s="140"/>
      <c r="C63" s="145"/>
      <c r="D63" s="114"/>
      <c r="E63" s="114" t="s">
        <v>3493</v>
      </c>
      <c r="F63" s="584" t="s">
        <v>2841</v>
      </c>
      <c r="G63" s="585"/>
      <c r="H63" s="117">
        <f>SUMIF('pdc2019'!$J$8:$J$1182,'CE statale'!$A63,'pdc2019'!$Q$8:$Q$1190)</f>
        <v>8186616</v>
      </c>
      <c r="I63" s="117">
        <f>SUMIF('pdc2019'!$J$8:$J$1182,'CE statale'!$A63,'pdc2019'!$P$8:$P$1190)</f>
        <v>7956616</v>
      </c>
      <c r="J63" s="118">
        <f t="shared" si="2"/>
        <v>230000</v>
      </c>
      <c r="K63" s="119">
        <f t="shared" si="3"/>
        <v>2.8906761366892658E-2</v>
      </c>
      <c r="L63" s="101"/>
      <c r="M63" s="187">
        <f>SUMIF('pdc2019'!$J$8:$J$1182,'CE statale'!$A63,'pdc2019'!$N$8:$N$1190)</f>
        <v>5907584.2599999998</v>
      </c>
      <c r="P63" s="46">
        <v>8681542.0319172498</v>
      </c>
      <c r="Q63" s="46">
        <v>11270640</v>
      </c>
    </row>
    <row r="64" spans="1:17" s="46" customFormat="1">
      <c r="A64" s="101" t="s">
        <v>2842</v>
      </c>
      <c r="B64" s="140"/>
      <c r="C64" s="108" t="s">
        <v>2824</v>
      </c>
      <c r="D64" s="579" t="s">
        <v>2843</v>
      </c>
      <c r="E64" s="579"/>
      <c r="F64" s="579"/>
      <c r="G64" s="580"/>
      <c r="H64" s="109">
        <f>SUMIF('pdc2019'!$J$8:$J$1182,'CE statale'!$A64,'pdc2019'!$Q$8:$Q$1190)</f>
        <v>50873156</v>
      </c>
      <c r="I64" s="109">
        <f>SUMIF('pdc2019'!$J$8:$J$1182,'CE statale'!$A64,'pdc2019'!$P$8:$P$1190)</f>
        <v>43421891.333333336</v>
      </c>
      <c r="J64" s="110">
        <f t="shared" si="2"/>
        <v>7451264.6666666642</v>
      </c>
      <c r="K64" s="111">
        <f t="shared" si="3"/>
        <v>0.17160156865269044</v>
      </c>
      <c r="L64" s="101"/>
      <c r="M64" s="186">
        <f>SUMIF('pdc2019'!$J$8:$J$1182,'CE statale'!$A64,'pdc2019'!$N$8:$N$1190)</f>
        <v>43388744.839999996</v>
      </c>
      <c r="P64" s="46">
        <v>0</v>
      </c>
      <c r="Q64" s="46">
        <v>0</v>
      </c>
    </row>
    <row r="65" spans="1:17" s="70" customFormat="1">
      <c r="A65" s="101" t="s">
        <v>2691</v>
      </c>
      <c r="B65" s="140"/>
      <c r="C65" s="108" t="s">
        <v>3488</v>
      </c>
      <c r="D65" s="579" t="s">
        <v>1460</v>
      </c>
      <c r="E65" s="579"/>
      <c r="F65" s="579"/>
      <c r="G65" s="580"/>
      <c r="H65" s="109">
        <f>SUMIF('pdc2019'!$J$8:$J$1182,'CE statale'!$A65,'pdc2019'!$Q$8:$Q$1190)</f>
        <v>30920140</v>
      </c>
      <c r="I65" s="109">
        <f>SUMIF('pdc2019'!$J$8:$J$1182,'CE statale'!$A65,'pdc2019'!$P$8:$P$1190)</f>
        <v>25023440.013333332</v>
      </c>
      <c r="J65" s="110">
        <f t="shared" si="2"/>
        <v>5896699.9866666682</v>
      </c>
      <c r="K65" s="111">
        <f t="shared" si="3"/>
        <v>0.23564705666066327</v>
      </c>
      <c r="L65" s="106"/>
      <c r="M65" s="186">
        <f>SUMIF('pdc2019'!$J$8:$J$1182,'CE statale'!$A65,'pdc2019'!$N$8:$N$1190)</f>
        <v>21455645.869999997</v>
      </c>
      <c r="P65" s="70">
        <v>8542892.7596241124</v>
      </c>
      <c r="Q65" s="70">
        <v>11533000</v>
      </c>
    </row>
    <row r="66" spans="1:17" s="70" customFormat="1">
      <c r="A66" s="101"/>
      <c r="B66" s="140"/>
      <c r="C66" s="108" t="s">
        <v>3491</v>
      </c>
      <c r="D66" s="579" t="s">
        <v>1462</v>
      </c>
      <c r="E66" s="579"/>
      <c r="F66" s="579"/>
      <c r="G66" s="580"/>
      <c r="H66" s="109">
        <f>SUM(H67:H71)</f>
        <v>893737440</v>
      </c>
      <c r="I66" s="109">
        <f>SUM(I67:I71)</f>
        <v>878634037</v>
      </c>
      <c r="J66" s="110">
        <f t="shared" si="2"/>
        <v>15103403</v>
      </c>
      <c r="K66" s="111">
        <f t="shared" si="3"/>
        <v>1.7189640241537785E-2</v>
      </c>
      <c r="L66" s="106"/>
      <c r="M66" s="186">
        <f>SUM(M67:M71)</f>
        <v>798394134.26999998</v>
      </c>
      <c r="P66" s="70">
        <v>5000000</v>
      </c>
      <c r="Q66" s="70">
        <v>5755400</v>
      </c>
    </row>
    <row r="67" spans="1:17" s="46" customFormat="1">
      <c r="A67" s="101" t="s">
        <v>996</v>
      </c>
      <c r="B67" s="140"/>
      <c r="C67" s="114"/>
      <c r="D67" s="146"/>
      <c r="E67" s="114" t="s">
        <v>2811</v>
      </c>
      <c r="F67" s="584" t="s">
        <v>2844</v>
      </c>
      <c r="G67" s="585"/>
      <c r="H67" s="117">
        <f>SUMIF('pdc2019'!$J$8:$J$1182,'CE statale'!$A67,'pdc2019'!$Q$8:$Q$1190)</f>
        <v>304862135</v>
      </c>
      <c r="I67" s="117">
        <f>SUMIF('pdc2019'!$J$8:$J$1182,'CE statale'!$A67,'pdc2019'!$P$8:$P$1190)</f>
        <v>300445769</v>
      </c>
      <c r="J67" s="118">
        <f t="shared" si="2"/>
        <v>4416366</v>
      </c>
      <c r="K67" s="119">
        <f t="shared" si="3"/>
        <v>1.4699378242866852E-2</v>
      </c>
      <c r="L67" s="101"/>
      <c r="M67" s="187">
        <f>SUMIF('pdc2019'!$J$8:$J$1182,'CE statale'!$A67,'pdc2019'!$N$8:$N$1190)</f>
        <v>278801040.18000001</v>
      </c>
      <c r="P67" s="46">
        <v>0</v>
      </c>
      <c r="Q67" s="46">
        <v>0</v>
      </c>
    </row>
    <row r="68" spans="1:17" s="46" customFormat="1">
      <c r="A68" s="101" t="s">
        <v>1019</v>
      </c>
      <c r="B68" s="140"/>
      <c r="C68" s="114"/>
      <c r="D68" s="146"/>
      <c r="E68" s="114" t="s">
        <v>2813</v>
      </c>
      <c r="F68" s="584" t="s">
        <v>2845</v>
      </c>
      <c r="G68" s="585"/>
      <c r="H68" s="117">
        <f>SUMIF('pdc2019'!$J$8:$J$1182,'CE statale'!$A68,'pdc2019'!$Q$8:$Q$1190)</f>
        <v>47873822</v>
      </c>
      <c r="I68" s="117">
        <f>SUMIF('pdc2019'!$J$8:$J$1182,'CE statale'!$A68,'pdc2019'!$P$8:$P$1190)</f>
        <v>47099900</v>
      </c>
      <c r="J68" s="118">
        <f t="shared" si="2"/>
        <v>773922</v>
      </c>
      <c r="K68" s="119">
        <f t="shared" si="3"/>
        <v>1.6431499854564446E-2</v>
      </c>
      <c r="L68" s="101"/>
      <c r="M68" s="187">
        <f>SUMIF('pdc2019'!$J$8:$J$1182,'CE statale'!$A68,'pdc2019'!$N$8:$N$1190)</f>
        <v>44961781.870000005</v>
      </c>
      <c r="P68" s="46">
        <v>368233.33333333331</v>
      </c>
      <c r="Q68" s="46">
        <v>300000</v>
      </c>
    </row>
    <row r="69" spans="1:17" s="46" customFormat="1">
      <c r="A69" s="101" t="s">
        <v>1051</v>
      </c>
      <c r="B69" s="140"/>
      <c r="C69" s="114"/>
      <c r="D69" s="146"/>
      <c r="E69" s="114" t="s">
        <v>3493</v>
      </c>
      <c r="F69" s="584" t="s">
        <v>2846</v>
      </c>
      <c r="G69" s="585"/>
      <c r="H69" s="117">
        <f>SUMIF('pdc2019'!$J$8:$J$1182,'CE statale'!$A69,'pdc2019'!$Q$8:$Q$1190)</f>
        <v>347024782</v>
      </c>
      <c r="I69" s="117">
        <f>SUMIF('pdc2019'!$J$8:$J$1182,'CE statale'!$A69,'pdc2019'!$P$8:$P$1190)</f>
        <v>340640461</v>
      </c>
      <c r="J69" s="118">
        <f t="shared" si="2"/>
        <v>6384321</v>
      </c>
      <c r="K69" s="119">
        <f t="shared" si="3"/>
        <v>1.8742110027851332E-2</v>
      </c>
      <c r="L69" s="101"/>
      <c r="M69" s="187">
        <f>SUMIF('pdc2019'!$J$8:$J$1182,'CE statale'!$A69,'pdc2019'!$N$8:$N$1190)</f>
        <v>305193240.99000001</v>
      </c>
      <c r="Q69" s="46">
        <v>0</v>
      </c>
    </row>
    <row r="70" spans="1:17" s="46" customFormat="1">
      <c r="A70" s="101" t="s">
        <v>200</v>
      </c>
      <c r="B70" s="140"/>
      <c r="C70" s="114"/>
      <c r="D70" s="146"/>
      <c r="E70" s="114" t="s">
        <v>3501</v>
      </c>
      <c r="F70" s="584" t="s">
        <v>2847</v>
      </c>
      <c r="G70" s="585"/>
      <c r="H70" s="117">
        <f>SUMIF('pdc2019'!$J$8:$J$1182,'CE statale'!$A70,'pdc2019'!$Q$8:$Q$1190)</f>
        <v>11769580</v>
      </c>
      <c r="I70" s="117">
        <f>SUMIF('pdc2019'!$J$8:$J$1182,'CE statale'!$A70,'pdc2019'!$P$8:$P$1190)</f>
        <v>11769580</v>
      </c>
      <c r="J70" s="118">
        <f t="shared" si="2"/>
        <v>0</v>
      </c>
      <c r="K70" s="119">
        <f t="shared" si="3"/>
        <v>0</v>
      </c>
      <c r="L70" s="101"/>
      <c r="M70" s="187">
        <f>SUMIF('pdc2019'!$J$8:$J$1182,'CE statale'!$A70,'pdc2019'!$N$8:$N$1190)</f>
        <v>10627265.360000001</v>
      </c>
      <c r="Q70" s="46">
        <v>0</v>
      </c>
    </row>
    <row r="71" spans="1:17" s="46" customFormat="1">
      <c r="A71" s="101" t="s">
        <v>2848</v>
      </c>
      <c r="B71" s="140"/>
      <c r="C71" s="114"/>
      <c r="D71" s="146"/>
      <c r="E71" s="114" t="s">
        <v>3534</v>
      </c>
      <c r="F71" s="584" t="s">
        <v>2849</v>
      </c>
      <c r="G71" s="585"/>
      <c r="H71" s="117">
        <f>SUMIF('pdc2019'!$J$8:$J$1182,'CE statale'!$A71,'pdc2019'!$Q$8:$Q$1190)</f>
        <v>182207121</v>
      </c>
      <c r="I71" s="117">
        <f>SUMIF('pdc2019'!$J$8:$J$1182,'CE statale'!$A71,'pdc2019'!$P$8:$P$1190)</f>
        <v>178678327</v>
      </c>
      <c r="J71" s="118">
        <f t="shared" si="2"/>
        <v>3528794</v>
      </c>
      <c r="K71" s="119">
        <f t="shared" si="3"/>
        <v>1.9749423778744023E-2</v>
      </c>
      <c r="L71" s="101"/>
      <c r="M71" s="187">
        <f>SUMIF('pdc2019'!$J$8:$J$1182,'CE statale'!$A71,'pdc2019'!$N$8:$N$1190)</f>
        <v>158810805.86999997</v>
      </c>
      <c r="Q71" s="46">
        <v>0</v>
      </c>
    </row>
    <row r="72" spans="1:17" s="46" customFormat="1">
      <c r="A72" s="101" t="s">
        <v>192</v>
      </c>
      <c r="B72" s="140"/>
      <c r="C72" s="108" t="s">
        <v>3518</v>
      </c>
      <c r="D72" s="579" t="s">
        <v>2850</v>
      </c>
      <c r="E72" s="579"/>
      <c r="F72" s="579"/>
      <c r="G72" s="580"/>
      <c r="H72" s="109">
        <f>SUMIF('pdc2019'!$J$8:$J$1182,'CE statale'!$A72,'pdc2019'!$Q$8:$Q$1190)</f>
        <v>4941874</v>
      </c>
      <c r="I72" s="109">
        <f>SUMIF('pdc2019'!$J$8:$J$1182,'CE statale'!$A72,'pdc2019'!$P$8:$P$1190)</f>
        <v>4556349.5600000005</v>
      </c>
      <c r="J72" s="110">
        <f t="shared" si="2"/>
        <v>385524.43999999948</v>
      </c>
      <c r="K72" s="111">
        <f t="shared" si="3"/>
        <v>8.4612568663410326E-2</v>
      </c>
      <c r="L72" s="101"/>
      <c r="M72" s="186">
        <f>SUMIF('pdc2019'!$J$8:$J$1182,'CE statale'!$A72,'pdc2019'!$N$8:$N$1190)</f>
        <v>4488753.8099999996</v>
      </c>
      <c r="Q72" s="46">
        <v>0</v>
      </c>
    </row>
    <row r="73" spans="1:17" s="70" customFormat="1">
      <c r="A73" s="101"/>
      <c r="B73" s="140"/>
      <c r="C73" s="108" t="s">
        <v>3521</v>
      </c>
      <c r="D73" s="579" t="s">
        <v>964</v>
      </c>
      <c r="E73" s="579"/>
      <c r="F73" s="579"/>
      <c r="G73" s="580"/>
      <c r="H73" s="109">
        <f>SUM(H74:H76)</f>
        <v>36132000</v>
      </c>
      <c r="I73" s="109">
        <f>SUM(I74:I76)</f>
        <v>34531498.706666663</v>
      </c>
      <c r="J73" s="110">
        <f t="shared" si="2"/>
        <v>1600501.2933333367</v>
      </c>
      <c r="K73" s="111">
        <f t="shared" si="3"/>
        <v>4.6349024898370353E-2</v>
      </c>
      <c r="L73" s="106"/>
      <c r="M73" s="186">
        <f>SUM(M74:M76)</f>
        <v>34131079.719999999</v>
      </c>
      <c r="P73" s="70">
        <v>8821984.3200000003</v>
      </c>
      <c r="Q73" s="70">
        <v>10500000</v>
      </c>
    </row>
    <row r="74" spans="1:17" s="46" customFormat="1">
      <c r="A74" s="101" t="s">
        <v>2851</v>
      </c>
      <c r="B74" s="140"/>
      <c r="C74" s="114"/>
      <c r="D74" s="146"/>
      <c r="E74" s="114" t="s">
        <v>2811</v>
      </c>
      <c r="F74" s="584" t="s">
        <v>2852</v>
      </c>
      <c r="G74" s="585"/>
      <c r="H74" s="117">
        <f>SUMIF('pdc2019'!$J$8:$J$1182,'CE statale'!$A74,'pdc2019'!$Q$8:$Q$1190)</f>
        <v>15234000</v>
      </c>
      <c r="I74" s="117">
        <f>SUMIF('pdc2019'!$J$8:$J$1182,'CE statale'!$A74,'pdc2019'!$P$8:$P$1190)</f>
        <v>14634280</v>
      </c>
      <c r="J74" s="118">
        <f t="shared" si="2"/>
        <v>599720</v>
      </c>
      <c r="K74" s="119">
        <f t="shared" si="3"/>
        <v>4.0980492378169614E-2</v>
      </c>
      <c r="L74" s="101"/>
      <c r="M74" s="187">
        <f>SUMIF('pdc2019'!$J$8:$J$1182,'CE statale'!$A74,'pdc2019'!$N$8:$N$1190)</f>
        <v>14633861.030000001</v>
      </c>
      <c r="Q74" s="46">
        <v>0</v>
      </c>
    </row>
    <row r="75" spans="1:17" s="70" customFormat="1">
      <c r="A75" s="101" t="s">
        <v>2853</v>
      </c>
      <c r="B75" s="132"/>
      <c r="C75" s="108"/>
      <c r="D75" s="148"/>
      <c r="E75" s="114" t="s">
        <v>2813</v>
      </c>
      <c r="F75" s="584" t="s">
        <v>2854</v>
      </c>
      <c r="G75" s="585"/>
      <c r="H75" s="109">
        <f>SUMIF('pdc2019'!$J$8:$J$1182,'CE statale'!$A75,'pdc2019'!$Q$8:$Q$1190)</f>
        <v>0</v>
      </c>
      <c r="I75" s="109">
        <f>SUMIF('pdc2019'!$J$8:$J$1182,'CE statale'!$A75,'pdc2019'!$P$8:$P$1190)</f>
        <v>0</v>
      </c>
      <c r="J75" s="110">
        <f t="shared" si="2"/>
        <v>0</v>
      </c>
      <c r="K75" s="111" t="str">
        <f t="shared" si="3"/>
        <v xml:space="preserve">-    </v>
      </c>
      <c r="L75" s="106"/>
      <c r="M75" s="186">
        <f>SUMIF('pdc2019'!$J$8:$J$1182,'CE statale'!$A75,'pdc2019'!$N$8:$N$1190)</f>
        <v>0</v>
      </c>
      <c r="P75" s="70">
        <v>17570212.133333333</v>
      </c>
      <c r="Q75" s="70">
        <v>16800000</v>
      </c>
    </row>
    <row r="76" spans="1:17" s="70" customFormat="1">
      <c r="A76" s="101" t="s">
        <v>2855</v>
      </c>
      <c r="B76" s="132"/>
      <c r="C76" s="108"/>
      <c r="D76" s="148"/>
      <c r="E76" s="114" t="s">
        <v>3493</v>
      </c>
      <c r="F76" s="584" t="s">
        <v>1024</v>
      </c>
      <c r="G76" s="585"/>
      <c r="H76" s="117">
        <f>SUMIF('pdc2019'!$J$8:$J$1182,'CE statale'!$A76,'pdc2019'!$Q$8:$Q$1190)</f>
        <v>20898000</v>
      </c>
      <c r="I76" s="117">
        <f>SUMIF('pdc2019'!$J$8:$J$1182,'CE statale'!$A76,'pdc2019'!$P$8:$P$1190)</f>
        <v>19897218.706666667</v>
      </c>
      <c r="J76" s="118">
        <f t="shared" si="2"/>
        <v>1000781.293333333</v>
      </c>
      <c r="K76" s="119">
        <f t="shared" si="3"/>
        <v>5.0297547013342922E-2</v>
      </c>
      <c r="L76" s="106"/>
      <c r="M76" s="187">
        <f>SUMIF('pdc2019'!$J$8:$J$1182,'CE statale'!$A76,'pdc2019'!$N$8:$N$1190)</f>
        <v>19497218.690000001</v>
      </c>
      <c r="P76" s="70">
        <v>0</v>
      </c>
      <c r="Q76" s="70">
        <v>0</v>
      </c>
    </row>
    <row r="77" spans="1:17" s="70" customFormat="1">
      <c r="A77" s="101" t="s">
        <v>1061</v>
      </c>
      <c r="B77" s="132"/>
      <c r="C77" s="108" t="s">
        <v>3524</v>
      </c>
      <c r="D77" s="579" t="s">
        <v>2856</v>
      </c>
      <c r="E77" s="579"/>
      <c r="F77" s="579"/>
      <c r="G77" s="580"/>
      <c r="H77" s="109">
        <f>SUMIF('pdc2019'!$J$8:$J$1182,'CE statale'!$A77,'pdc2019'!$Q$8:$Q$1190)</f>
        <v>1590000</v>
      </c>
      <c r="I77" s="109">
        <f>SUMIF('pdc2019'!$J$8:$J$1182,'CE statale'!$A77,'pdc2019'!$P$8:$P$1190)</f>
        <v>1450000</v>
      </c>
      <c r="J77" s="110">
        <f t="shared" si="2"/>
        <v>140000</v>
      </c>
      <c r="K77" s="111">
        <f t="shared" si="3"/>
        <v>9.6551724137931033E-2</v>
      </c>
      <c r="L77" s="106"/>
      <c r="M77" s="186">
        <f>SUMIF('pdc2019'!$J$8:$J$1182,'CE statale'!$A77,'pdc2019'!$N$8:$N$1190)</f>
        <v>1863074.65</v>
      </c>
      <c r="P77" s="70">
        <v>1258327.3466666667</v>
      </c>
      <c r="Q77" s="70">
        <v>1647149</v>
      </c>
    </row>
    <row r="78" spans="1:17" s="70" customFormat="1">
      <c r="A78" s="101"/>
      <c r="B78" s="132"/>
      <c r="C78" s="108" t="s">
        <v>2857</v>
      </c>
      <c r="D78" s="579" t="s">
        <v>1464</v>
      </c>
      <c r="E78" s="579"/>
      <c r="F78" s="579"/>
      <c r="G78" s="580"/>
      <c r="H78" s="109">
        <f>SUM(H79:H80)</f>
        <v>733000</v>
      </c>
      <c r="I78" s="109">
        <f>SUM(I79:I80)</f>
        <v>5385276.6533333333</v>
      </c>
      <c r="J78" s="110">
        <f t="shared" si="2"/>
        <v>-4652276.6533333333</v>
      </c>
      <c r="K78" s="111">
        <f t="shared" si="3"/>
        <v>-0.86388814406660175</v>
      </c>
      <c r="L78" s="106"/>
      <c r="M78" s="186">
        <f>SUM(M79:M80)</f>
        <v>-2048149.6099999996</v>
      </c>
      <c r="P78" s="70">
        <v>0</v>
      </c>
      <c r="Q78" s="70">
        <v>0</v>
      </c>
    </row>
    <row r="79" spans="1:17" s="46" customFormat="1">
      <c r="A79" s="101" t="s">
        <v>2858</v>
      </c>
      <c r="B79" s="149"/>
      <c r="C79" s="142"/>
      <c r="D79" s="146"/>
      <c r="E79" s="114" t="s">
        <v>2811</v>
      </c>
      <c r="F79" s="584" t="s">
        <v>2859</v>
      </c>
      <c r="G79" s="585"/>
      <c r="H79" s="117">
        <f>SUMIF('pdc2019'!$J$8:$J$1182,'CE statale'!$A79,'pdc2019'!$Q$8:$Q$1190)</f>
        <v>733000</v>
      </c>
      <c r="I79" s="117">
        <f>SUMIF('pdc2019'!$J$8:$J$1182,'CE statale'!$A79,'pdc2019'!$P$8:$P$1190)</f>
        <v>4557694.6933333334</v>
      </c>
      <c r="J79" s="118">
        <f t="shared" si="2"/>
        <v>-3824694.6933333334</v>
      </c>
      <c r="K79" s="119">
        <f t="shared" si="3"/>
        <v>-0.83917307996251278</v>
      </c>
      <c r="L79" s="101"/>
      <c r="M79" s="187">
        <f>SUMIF('pdc2019'!$J$8:$J$1182,'CE statale'!$A79,'pdc2019'!$N$8:$N$1190)</f>
        <v>-2470310.3499999996</v>
      </c>
      <c r="P79" s="46">
        <v>3677643.5866666664</v>
      </c>
      <c r="Q79" s="46">
        <v>5673000</v>
      </c>
    </row>
    <row r="80" spans="1:17" s="46" customFormat="1">
      <c r="A80" s="101" t="s">
        <v>2860</v>
      </c>
      <c r="B80" s="149"/>
      <c r="C80" s="142"/>
      <c r="D80" s="146"/>
      <c r="E80" s="114" t="s">
        <v>2813</v>
      </c>
      <c r="F80" s="584" t="s">
        <v>2861</v>
      </c>
      <c r="G80" s="585"/>
      <c r="H80" s="117">
        <f>SUMIF('pdc2019'!$J$8:$J$1182,'CE statale'!$A80,'pdc2019'!$Q$8:$Q$1190)</f>
        <v>0</v>
      </c>
      <c r="I80" s="117">
        <f>SUMIF('pdc2019'!$J$8:$J$1182,'CE statale'!$A80,'pdc2019'!$P$8:$P$1190)</f>
        <v>827581.96000000008</v>
      </c>
      <c r="J80" s="118">
        <f t="shared" si="2"/>
        <v>-827581.96000000008</v>
      </c>
      <c r="K80" s="119">
        <f t="shared" si="3"/>
        <v>-1</v>
      </c>
      <c r="L80" s="101"/>
      <c r="M80" s="187">
        <f>SUMIF('pdc2019'!$J$8:$J$1182,'CE statale'!$A80,'pdc2019'!$N$8:$N$1190)</f>
        <v>422160.74</v>
      </c>
      <c r="O80" s="472"/>
      <c r="P80" s="46">
        <v>0</v>
      </c>
      <c r="Q80" s="46">
        <v>0</v>
      </c>
    </row>
    <row r="81" spans="1:17" s="70" customFormat="1">
      <c r="A81" s="101"/>
      <c r="B81" s="149"/>
      <c r="C81" s="108" t="s">
        <v>2862</v>
      </c>
      <c r="D81" s="579" t="s">
        <v>2863</v>
      </c>
      <c r="E81" s="579"/>
      <c r="F81" s="579"/>
      <c r="G81" s="580"/>
      <c r="H81" s="109">
        <f>SUM(H82:H85)</f>
        <v>32358751.089999996</v>
      </c>
      <c r="I81" s="109">
        <f>SUM(I82:I85)</f>
        <v>20684492.536666665</v>
      </c>
      <c r="J81" s="110">
        <f t="shared" si="2"/>
        <v>11674258.553333331</v>
      </c>
      <c r="K81" s="111">
        <f t="shared" si="3"/>
        <v>0.56439666250640608</v>
      </c>
      <c r="L81" s="106"/>
      <c r="M81" s="186">
        <f>SUM(M82:M85)</f>
        <v>28184739.400000006</v>
      </c>
      <c r="P81" s="70">
        <v>18000</v>
      </c>
      <c r="Q81" s="70">
        <v>139000</v>
      </c>
    </row>
    <row r="82" spans="1:17" s="46" customFormat="1">
      <c r="A82" s="101" t="s">
        <v>2864</v>
      </c>
      <c r="B82" s="149"/>
      <c r="C82" s="142"/>
      <c r="D82" s="146"/>
      <c r="E82" s="114" t="s">
        <v>2811</v>
      </c>
      <c r="F82" s="584" t="s">
        <v>1466</v>
      </c>
      <c r="G82" s="585"/>
      <c r="H82" s="117">
        <f>SUMIF('pdc2019'!$J$8:$J$1182,'CE statale'!$A82,'pdc2019'!$Q$8:$Q$1190)</f>
        <v>3710000</v>
      </c>
      <c r="I82" s="117">
        <f>SUMIF('pdc2019'!$J$8:$J$1182,'CE statale'!$A82,'pdc2019'!$P$8:$P$1190)</f>
        <v>850000</v>
      </c>
      <c r="J82" s="118">
        <f t="shared" si="2"/>
        <v>2860000</v>
      </c>
      <c r="K82" s="119">
        <f t="shared" si="3"/>
        <v>3.3647058823529412</v>
      </c>
      <c r="L82" s="101"/>
      <c r="M82" s="187">
        <f>SUMIF('pdc2019'!$J$8:$J$1182,'CE statale'!$A82,'pdc2019'!$N$8:$N$1190)</f>
        <v>3712919.29</v>
      </c>
      <c r="Q82" s="46">
        <v>0</v>
      </c>
    </row>
    <row r="83" spans="1:17" s="46" customFormat="1">
      <c r="A83" s="101" t="s">
        <v>2865</v>
      </c>
      <c r="B83" s="149"/>
      <c r="C83" s="142"/>
      <c r="D83" s="146"/>
      <c r="E83" s="114" t="s">
        <v>2813</v>
      </c>
      <c r="F83" s="584" t="s">
        <v>2866</v>
      </c>
      <c r="G83" s="585"/>
      <c r="H83" s="117">
        <f>SUMIF('pdc2019'!$J$8:$J$1182,'CE statale'!$A83,'pdc2019'!$Q$8:$Q$1190)</f>
        <v>60000</v>
      </c>
      <c r="I83" s="117">
        <f>SUMIF('pdc2019'!$J$8:$J$1182,'CE statale'!$A83,'pdc2019'!$P$8:$P$1190)</f>
        <v>60000</v>
      </c>
      <c r="J83" s="118">
        <f t="shared" si="2"/>
        <v>0</v>
      </c>
      <c r="K83" s="119">
        <f t="shared" si="3"/>
        <v>0</v>
      </c>
      <c r="L83" s="101"/>
      <c r="M83" s="187">
        <f>SUMIF('pdc2019'!$J$8:$J$1182,'CE statale'!$A83,'pdc2019'!$N$8:$N$1190)</f>
        <v>60000</v>
      </c>
      <c r="Q83" s="46">
        <v>0</v>
      </c>
    </row>
    <row r="84" spans="1:17" s="46" customFormat="1">
      <c r="A84" s="101" t="s">
        <v>2867</v>
      </c>
      <c r="B84" s="149"/>
      <c r="C84" s="142"/>
      <c r="D84" s="146"/>
      <c r="E84" s="114" t="s">
        <v>3493</v>
      </c>
      <c r="F84" s="584" t="s">
        <v>2868</v>
      </c>
      <c r="G84" s="585"/>
      <c r="H84" s="117">
        <f>SUMIF('pdc2019'!$J$8:$J$1182,'CE statale'!$A84,'pdc2019'!$Q$8:$Q$1190)</f>
        <v>7796433.2200000007</v>
      </c>
      <c r="I84" s="117">
        <f>SUMIF('pdc2019'!$J$8:$J$1182,'CE statale'!$A84,'pdc2019'!$P$8:$P$1190)</f>
        <v>14833131.309999999</v>
      </c>
      <c r="J84" s="118">
        <f t="shared" si="2"/>
        <v>-7036698.089999998</v>
      </c>
      <c r="K84" s="119">
        <f t="shared" si="3"/>
        <v>-0.47439060188566473</v>
      </c>
      <c r="L84" s="101"/>
      <c r="M84" s="187">
        <f>SUMIF('pdc2019'!$J$8:$J$1182,'CE statale'!$A84,'pdc2019'!$N$8:$N$1190)</f>
        <v>1322376.99</v>
      </c>
      <c r="P84" s="46">
        <v>17045313.893333334</v>
      </c>
      <c r="Q84" s="46">
        <v>19500000</v>
      </c>
    </row>
    <row r="85" spans="1:17" s="46" customFormat="1">
      <c r="A85" s="101" t="s">
        <v>2869</v>
      </c>
      <c r="B85" s="149"/>
      <c r="C85" s="142"/>
      <c r="D85" s="146"/>
      <c r="E85" s="114" t="s">
        <v>3501</v>
      </c>
      <c r="F85" s="584" t="s">
        <v>2701</v>
      </c>
      <c r="G85" s="585"/>
      <c r="H85" s="117">
        <f>SUMIF('pdc2019'!$J$8:$J$1182,'CE statale'!$A85,'pdc2019'!$Q$8:$Q$1190)</f>
        <v>20792317.869999997</v>
      </c>
      <c r="I85" s="117">
        <f>SUMIF('pdc2019'!$J$8:$J$1182,'CE statale'!$A85,'pdc2019'!$P$8:$P$1190)</f>
        <v>4941361.2266666666</v>
      </c>
      <c r="J85" s="118">
        <f t="shared" si="2"/>
        <v>15850956.643333331</v>
      </c>
      <c r="K85" s="119">
        <f t="shared" si="3"/>
        <v>3.2078117579811174</v>
      </c>
      <c r="L85" s="101"/>
      <c r="M85" s="187">
        <f>SUMIF('pdc2019'!$J$8:$J$1182,'CE statale'!$A85,'pdc2019'!$N$8:$N$1190)</f>
        <v>23089443.120000005</v>
      </c>
      <c r="Q85" s="46">
        <v>0</v>
      </c>
    </row>
    <row r="86" spans="1:17" s="70" customFormat="1">
      <c r="A86" s="101"/>
      <c r="B86" s="133"/>
      <c r="C86" s="134" t="s">
        <v>2870</v>
      </c>
      <c r="D86" s="134"/>
      <c r="E86" s="134"/>
      <c r="F86" s="134"/>
      <c r="G86" s="135"/>
      <c r="H86" s="136">
        <f>H39+H42+H60+H64+H65+H66+H72+H73+H77+H78+H81</f>
        <v>1942278282.8</v>
      </c>
      <c r="I86" s="136">
        <f>I39+I42+I60+I64+I65+I66+I72+I73+I77+I78+I81</f>
        <v>1836656883.0733335</v>
      </c>
      <c r="J86" s="137">
        <f>H86-I86</f>
        <v>105621399.72666645</v>
      </c>
      <c r="K86" s="138">
        <f t="shared" si="3"/>
        <v>5.750742052044417E-2</v>
      </c>
      <c r="L86" s="106"/>
      <c r="M86" s="189">
        <f>M39+M42+M60+M64+M65+M66+M72+M73+M77+M78+M81</f>
        <v>1717104868.8600001</v>
      </c>
      <c r="Q86" s="70">
        <v>0</v>
      </c>
    </row>
    <row r="87" spans="1:17" s="46" customFormat="1" ht="15.75" thickBot="1">
      <c r="A87" s="101"/>
      <c r="B87" s="149"/>
      <c r="C87" s="114"/>
      <c r="D87" s="146"/>
      <c r="E87" s="143"/>
      <c r="F87" s="146"/>
      <c r="G87" s="147"/>
      <c r="H87" s="117"/>
      <c r="I87" s="117"/>
      <c r="J87" s="118"/>
      <c r="K87" s="119"/>
      <c r="L87" s="101"/>
      <c r="M87" s="187"/>
      <c r="P87" s="46">
        <v>627209.97</v>
      </c>
      <c r="Q87" s="46">
        <v>627209.97</v>
      </c>
    </row>
    <row r="88" spans="1:17" s="70" customFormat="1" ht="16.5" thickTop="1" thickBot="1">
      <c r="A88" s="101"/>
      <c r="B88" s="581" t="s">
        <v>2871</v>
      </c>
      <c r="C88" s="582"/>
      <c r="D88" s="582"/>
      <c r="E88" s="582"/>
      <c r="F88" s="582"/>
      <c r="G88" s="583"/>
      <c r="H88" s="153">
        <f>ROUND(H36-H86,2)</f>
        <v>59172750.880000003</v>
      </c>
      <c r="I88" s="153">
        <f>I36-I86</f>
        <v>75575545.366666555</v>
      </c>
      <c r="J88" s="154">
        <f>H88-I88</f>
        <v>-16402794.486666553</v>
      </c>
      <c r="K88" s="155">
        <f>IF(I88=0,"-    ",J88/I88)</f>
        <v>-0.21703838731279854</v>
      </c>
      <c r="L88" s="106"/>
      <c r="M88" s="190">
        <f>M36-M86</f>
        <v>88573731.289999962</v>
      </c>
      <c r="P88" s="70">
        <v>28704255.666666701</v>
      </c>
      <c r="Q88" s="70">
        <v>30000000</v>
      </c>
    </row>
    <row r="89" spans="1:17" s="70" customFormat="1" ht="15.75" thickTop="1">
      <c r="A89" s="101"/>
      <c r="B89" s="157"/>
      <c r="C89" s="158"/>
      <c r="D89" s="158"/>
      <c r="E89" s="159"/>
      <c r="F89" s="160"/>
      <c r="G89" s="161"/>
      <c r="H89" s="162"/>
      <c r="I89" s="162"/>
      <c r="J89" s="163"/>
      <c r="K89" s="164"/>
      <c r="L89" s="106"/>
      <c r="M89" s="191"/>
      <c r="Q89" s="70">
        <v>0</v>
      </c>
    </row>
    <row r="90" spans="1:17" s="70" customFormat="1">
      <c r="A90" s="101"/>
      <c r="B90" s="107" t="s">
        <v>2240</v>
      </c>
      <c r="C90" s="586" t="s">
        <v>1469</v>
      </c>
      <c r="D90" s="586"/>
      <c r="E90" s="586"/>
      <c r="F90" s="586"/>
      <c r="G90" s="587"/>
      <c r="H90" s="109"/>
      <c r="I90" s="109"/>
      <c r="J90" s="110"/>
      <c r="K90" s="111"/>
      <c r="L90" s="106"/>
      <c r="M90" s="186"/>
      <c r="P90" s="70">
        <v>750000</v>
      </c>
      <c r="Q90" s="70">
        <v>730996</v>
      </c>
    </row>
    <row r="91" spans="1:17" s="70" customFormat="1">
      <c r="A91" s="101" t="s">
        <v>2872</v>
      </c>
      <c r="B91" s="132"/>
      <c r="C91" s="108" t="s">
        <v>2809</v>
      </c>
      <c r="D91" s="579" t="s">
        <v>2873</v>
      </c>
      <c r="E91" s="579"/>
      <c r="F91" s="579"/>
      <c r="G91" s="580"/>
      <c r="H91" s="109">
        <f>SUMIF('pdc2019'!$J$8:$J$1182,'CE statale'!$A91,'pdc2019'!$Q$8:$Q$1190)</f>
        <v>28000</v>
      </c>
      <c r="I91" s="109">
        <f>SUMIF('pdc2019'!$J$8:$J$1182,'CE statale'!$A91,'pdc2019'!$P$8:$P$1190)</f>
        <v>51549.173333333332</v>
      </c>
      <c r="J91" s="110">
        <f>H91-I91</f>
        <v>-23549.173333333332</v>
      </c>
      <c r="K91" s="111">
        <f>IF(I91=0,"-    ",J91/I91)</f>
        <v>-0.45682931093883689</v>
      </c>
      <c r="L91" s="106"/>
      <c r="M91" s="186">
        <f>SUMIF('pdc2019'!$J$8:$J$1182,'CE statale'!$A91,'pdc2019'!$N$8:$N$1190)</f>
        <v>92942.819999999992</v>
      </c>
      <c r="Q91" s="70">
        <v>0</v>
      </c>
    </row>
    <row r="92" spans="1:17" s="70" customFormat="1">
      <c r="A92" s="101" t="s">
        <v>2874</v>
      </c>
      <c r="B92" s="132"/>
      <c r="C92" s="108" t="s">
        <v>2818</v>
      </c>
      <c r="D92" s="579" t="s">
        <v>2875</v>
      </c>
      <c r="E92" s="579"/>
      <c r="F92" s="579"/>
      <c r="G92" s="580"/>
      <c r="H92" s="109">
        <f>SUMIF('pdc2019'!$J$8:$J$1182,'CE statale'!$A92,'pdc2019'!$Q$8:$Q$1190)</f>
        <v>48137</v>
      </c>
      <c r="I92" s="109">
        <f>SUMIF('pdc2019'!$J$8:$J$1182,'CE statale'!$A92,'pdc2019'!$P$8:$P$1190)</f>
        <v>6479.6399999999994</v>
      </c>
      <c r="J92" s="110">
        <f>H92-I92</f>
        <v>41657.360000000001</v>
      </c>
      <c r="K92" s="111">
        <f>IF(I92=0,"-    ",J92/I92)</f>
        <v>6.4289621028328741</v>
      </c>
      <c r="L92" s="106"/>
      <c r="M92" s="186">
        <f>SUMIF('pdc2019'!$J$8:$J$1182,'CE statale'!$A92,'pdc2019'!$N$8:$N$1190)</f>
        <v>36116.869999999995</v>
      </c>
      <c r="P92" s="70">
        <v>4046055.43</v>
      </c>
      <c r="Q92" s="70">
        <v>4697386</v>
      </c>
    </row>
    <row r="93" spans="1:17" s="70" customFormat="1">
      <c r="A93" s="101"/>
      <c r="B93" s="133"/>
      <c r="C93" s="134" t="s">
        <v>2876</v>
      </c>
      <c r="D93" s="134"/>
      <c r="E93" s="134"/>
      <c r="F93" s="134"/>
      <c r="G93" s="135"/>
      <c r="H93" s="136">
        <f>+H91-H92</f>
        <v>-20137</v>
      </c>
      <c r="I93" s="136">
        <f>+I91-I92</f>
        <v>45069.533333333333</v>
      </c>
      <c r="J93" s="137">
        <f>H93-I93</f>
        <v>-65206.533333333333</v>
      </c>
      <c r="K93" s="138">
        <f>IF(I93=0,"-    ",J93/I93)</f>
        <v>-1.4467985024621215</v>
      </c>
      <c r="L93" s="106"/>
      <c r="M93" s="189">
        <f>+M91-M92</f>
        <v>56825.95</v>
      </c>
      <c r="Q93" s="70">
        <v>0</v>
      </c>
    </row>
    <row r="94" spans="1:17" s="46" customFormat="1">
      <c r="A94" s="101"/>
      <c r="B94" s="140"/>
      <c r="C94" s="114"/>
      <c r="D94" s="146"/>
      <c r="E94" s="141"/>
      <c r="F94" s="146"/>
      <c r="G94" s="147"/>
      <c r="H94" s="117"/>
      <c r="I94" s="117"/>
      <c r="J94" s="118"/>
      <c r="K94" s="119"/>
      <c r="L94" s="101"/>
      <c r="M94" s="187"/>
      <c r="P94" s="46">
        <v>905000</v>
      </c>
      <c r="Q94" s="46">
        <v>1455000</v>
      </c>
    </row>
    <row r="95" spans="1:17" s="70" customFormat="1">
      <c r="A95" s="101"/>
      <c r="B95" s="107" t="s">
        <v>2341</v>
      </c>
      <c r="C95" s="586" t="s">
        <v>1471</v>
      </c>
      <c r="D95" s="586"/>
      <c r="E95" s="586"/>
      <c r="F95" s="586"/>
      <c r="G95" s="587"/>
      <c r="H95" s="109"/>
      <c r="I95" s="109"/>
      <c r="J95" s="110"/>
      <c r="K95" s="111"/>
      <c r="L95" s="106"/>
      <c r="M95" s="186"/>
      <c r="Q95" s="70">
        <v>0</v>
      </c>
    </row>
    <row r="96" spans="1:17" s="70" customFormat="1">
      <c r="A96" s="101" t="s">
        <v>760</v>
      </c>
      <c r="B96" s="132"/>
      <c r="C96" s="108" t="s">
        <v>2809</v>
      </c>
      <c r="D96" s="579" t="s">
        <v>759</v>
      </c>
      <c r="E96" s="579"/>
      <c r="F96" s="579"/>
      <c r="G96" s="580"/>
      <c r="H96" s="109">
        <f>SUMIF('pdc2019'!$J$8:$J$1182,'CE statale'!$A96,'pdc2019'!$Q$8:$Q$1190)</f>
        <v>0</v>
      </c>
      <c r="I96" s="109">
        <f>SUMIF('pdc2019'!$J$8:$J$1182,'CE statale'!$A96,'pdc2019'!$P$8:$P$1190)</f>
        <v>0</v>
      </c>
      <c r="J96" s="110">
        <f>H96-I96</f>
        <v>0</v>
      </c>
      <c r="K96" s="111" t="str">
        <f>IF(I96=0,"-    ",J96/I96)</f>
        <v xml:space="preserve">-    </v>
      </c>
      <c r="L96" s="106"/>
      <c r="M96" s="186">
        <f>SUMIF('pdc2019'!$J$8:$J$1182,'CE statale'!$A96,'pdc2019'!$N$8:$N$1190)</f>
        <v>0</v>
      </c>
      <c r="Q96" s="70">
        <v>0</v>
      </c>
    </row>
    <row r="97" spans="1:17" s="70" customFormat="1">
      <c r="A97" s="101" t="s">
        <v>1784</v>
      </c>
      <c r="B97" s="132"/>
      <c r="C97" s="108" t="s">
        <v>2818</v>
      </c>
      <c r="D97" s="579" t="s">
        <v>1783</v>
      </c>
      <c r="E97" s="579"/>
      <c r="F97" s="579"/>
      <c r="G97" s="580"/>
      <c r="H97" s="109">
        <f>SUMIF('pdc2019'!$J$8:$J$1182,'CE statale'!$A97,'pdc2019'!$Q$8:$Q$1190)</f>
        <v>0</v>
      </c>
      <c r="I97" s="109">
        <f>SUMIF('pdc2019'!$J$8:$J$1182,'CE statale'!$A97,'pdc2019'!$P$8:$P$1190)</f>
        <v>0</v>
      </c>
      <c r="J97" s="110">
        <f>H97-I97</f>
        <v>0</v>
      </c>
      <c r="K97" s="111" t="str">
        <f>IF(I97=0,"-    ",J97/I97)</f>
        <v xml:space="preserve">-    </v>
      </c>
      <c r="L97" s="106"/>
      <c r="M97" s="186">
        <f>SUMIF('pdc2019'!$J$8:$J$1182,'CE statale'!$A97,'pdc2019'!$N$8:$N$1190)</f>
        <v>0</v>
      </c>
      <c r="Q97" s="70">
        <v>0</v>
      </c>
    </row>
    <row r="98" spans="1:17" s="70" customFormat="1">
      <c r="A98" s="101"/>
      <c r="B98" s="133"/>
      <c r="C98" s="134" t="s">
        <v>2877</v>
      </c>
      <c r="D98" s="134"/>
      <c r="E98" s="134"/>
      <c r="F98" s="134"/>
      <c r="G98" s="135"/>
      <c r="H98" s="136">
        <f>H96-H97</f>
        <v>0</v>
      </c>
      <c r="I98" s="136">
        <f>I96-I97</f>
        <v>0</v>
      </c>
      <c r="J98" s="137">
        <f>H98-I98</f>
        <v>0</v>
      </c>
      <c r="K98" s="138" t="str">
        <f>IF(I98=0,"-    ",J98/I98)</f>
        <v xml:space="preserve">-    </v>
      </c>
      <c r="L98" s="106"/>
      <c r="M98" s="189">
        <f>M96-M97</f>
        <v>0</v>
      </c>
      <c r="Q98" s="70">
        <v>0</v>
      </c>
    </row>
    <row r="99" spans="1:17" s="46" customFormat="1">
      <c r="A99" s="101"/>
      <c r="B99" s="140"/>
      <c r="C99" s="114"/>
      <c r="D99" s="143"/>
      <c r="E99" s="141"/>
      <c r="F99" s="115"/>
      <c r="G99" s="116"/>
      <c r="H99" s="117"/>
      <c r="I99" s="117"/>
      <c r="J99" s="118"/>
      <c r="K99" s="119"/>
      <c r="L99" s="101"/>
      <c r="M99" s="187"/>
      <c r="Q99" s="46">
        <v>6000</v>
      </c>
    </row>
    <row r="100" spans="1:17" s="70" customFormat="1">
      <c r="A100" s="101"/>
      <c r="B100" s="107" t="s">
        <v>1474</v>
      </c>
      <c r="C100" s="586" t="s">
        <v>1476</v>
      </c>
      <c r="D100" s="586"/>
      <c r="E100" s="586"/>
      <c r="F100" s="586"/>
      <c r="G100" s="587"/>
      <c r="H100" s="109"/>
      <c r="I100" s="109"/>
      <c r="J100" s="110"/>
      <c r="K100" s="111"/>
      <c r="L100" s="106"/>
      <c r="M100" s="186"/>
      <c r="Q100" s="70">
        <v>0</v>
      </c>
    </row>
    <row r="101" spans="1:17" s="70" customFormat="1">
      <c r="A101" s="101"/>
      <c r="B101" s="132"/>
      <c r="C101" s="108" t="s">
        <v>2809</v>
      </c>
      <c r="D101" s="579" t="s">
        <v>2878</v>
      </c>
      <c r="E101" s="579"/>
      <c r="F101" s="579"/>
      <c r="G101" s="580"/>
      <c r="H101" s="109">
        <f>SUM(H102:H103)</f>
        <v>20000</v>
      </c>
      <c r="I101" s="109">
        <f>SUM(I102:I103)</f>
        <v>30890088.733333331</v>
      </c>
      <c r="J101" s="110">
        <f t="shared" ref="J101:J107" si="4">H101-I101</f>
        <v>-30870088.733333331</v>
      </c>
      <c r="K101" s="111">
        <f t="shared" ref="K101:K106" si="5">IF(I101=0,"-    ",J101/I101)</f>
        <v>-0.99935254313535138</v>
      </c>
      <c r="L101" s="106"/>
      <c r="M101" s="186">
        <f>SUM(M102:M103)</f>
        <v>35632823.499999993</v>
      </c>
      <c r="P101" s="70">
        <v>50000</v>
      </c>
      <c r="Q101" s="70">
        <v>73000</v>
      </c>
    </row>
    <row r="102" spans="1:17" s="46" customFormat="1">
      <c r="A102" s="101" t="s">
        <v>2</v>
      </c>
      <c r="B102" s="140"/>
      <c r="C102" s="142"/>
      <c r="D102" s="146"/>
      <c r="E102" s="114" t="s">
        <v>2811</v>
      </c>
      <c r="F102" s="584" t="s">
        <v>1</v>
      </c>
      <c r="G102" s="585"/>
      <c r="H102" s="117">
        <f>SUMIF('pdc2019'!$J$8:$J$1182,'CE statale'!$A102,'pdc2019'!$Q$8:$Q$1190)</f>
        <v>0</v>
      </c>
      <c r="I102" s="117">
        <f>SUMIF('pdc2019'!$J$8:$J$1182,'CE statale'!$A102,'pdc2019'!$P$8:$P$1190)</f>
        <v>0</v>
      </c>
      <c r="J102" s="118">
        <f t="shared" si="4"/>
        <v>0</v>
      </c>
      <c r="K102" s="119" t="str">
        <f t="shared" si="5"/>
        <v xml:space="preserve">-    </v>
      </c>
      <c r="L102" s="101"/>
      <c r="M102" s="187">
        <f>SUMIF('pdc2019'!$J$8:$J$1182,'CE statale'!$A102,'pdc2019'!$N$8:$N$1190)</f>
        <v>0</v>
      </c>
      <c r="Q102" s="46">
        <v>0</v>
      </c>
    </row>
    <row r="103" spans="1:17" s="46" customFormat="1">
      <c r="A103" s="101" t="s">
        <v>729</v>
      </c>
      <c r="B103" s="140"/>
      <c r="C103" s="142"/>
      <c r="D103" s="146"/>
      <c r="E103" s="114" t="s">
        <v>2813</v>
      </c>
      <c r="F103" s="584" t="s">
        <v>734</v>
      </c>
      <c r="G103" s="585"/>
      <c r="H103" s="117">
        <f>SUMIF('pdc2019'!$J$8:$J$1182,'CE statale'!$A103,'pdc2019'!$Q$8:$Q$1190)</f>
        <v>20000</v>
      </c>
      <c r="I103" s="117">
        <f>SUMIF('pdc2019'!$J$8:$J$1182,'CE statale'!$A103,'pdc2019'!$P$8:$P$1190)</f>
        <v>30890088.733333331</v>
      </c>
      <c r="J103" s="118">
        <f t="shared" si="4"/>
        <v>-30870088.733333331</v>
      </c>
      <c r="K103" s="119">
        <f t="shared" si="5"/>
        <v>-0.99935254313535138</v>
      </c>
      <c r="L103" s="101"/>
      <c r="M103" s="187">
        <f>SUMIF('pdc2019'!$J$8:$J$1182,'CE statale'!$A103,'pdc2019'!$N$8:$N$1190)</f>
        <v>35632823.499999993</v>
      </c>
      <c r="P103" s="46">
        <v>157105.63999999998</v>
      </c>
      <c r="Q103" s="46">
        <v>0</v>
      </c>
    </row>
    <row r="104" spans="1:17" s="70" customFormat="1">
      <c r="A104" s="101"/>
      <c r="B104" s="132"/>
      <c r="C104" s="108" t="s">
        <v>2818</v>
      </c>
      <c r="D104" s="579" t="s">
        <v>2879</v>
      </c>
      <c r="E104" s="579"/>
      <c r="F104" s="579"/>
      <c r="G104" s="580"/>
      <c r="H104" s="109">
        <f>SUM(H105:H106)</f>
        <v>580572.88</v>
      </c>
      <c r="I104" s="109">
        <f>SUM(I105:I106)</f>
        <v>35064166.666666664</v>
      </c>
      <c r="J104" s="110">
        <f t="shared" si="4"/>
        <v>-34483593.786666662</v>
      </c>
      <c r="K104" s="111">
        <f t="shared" si="5"/>
        <v>-0.98344255873755249</v>
      </c>
      <c r="L104" s="106"/>
      <c r="M104" s="186">
        <f>SUM(M105:M106)</f>
        <v>36472794.349999994</v>
      </c>
      <c r="Q104" s="70">
        <v>5000</v>
      </c>
    </row>
    <row r="105" spans="1:17" s="46" customFormat="1">
      <c r="A105" s="101" t="s">
        <v>1807</v>
      </c>
      <c r="B105" s="140"/>
      <c r="C105" s="142"/>
      <c r="D105" s="146"/>
      <c r="E105" s="114" t="s">
        <v>2811</v>
      </c>
      <c r="F105" s="584" t="s">
        <v>1804</v>
      </c>
      <c r="G105" s="585"/>
      <c r="H105" s="117">
        <f>SUMIF('pdc2019'!$J$8:$J$1182,'CE statale'!$A105,'pdc2019'!$Q$8:$Q$1190)</f>
        <v>0</v>
      </c>
      <c r="I105" s="117">
        <f>SUMIF('pdc2019'!$J$8:$J$1182,'CE statale'!$A105,'pdc2019'!$P$8:$P$1190)</f>
        <v>26666.666666666668</v>
      </c>
      <c r="J105" s="118">
        <f t="shared" si="4"/>
        <v>-26666.666666666668</v>
      </c>
      <c r="K105" s="119">
        <f t="shared" si="5"/>
        <v>-1</v>
      </c>
      <c r="L105" s="101"/>
      <c r="M105" s="187">
        <f>SUMIF('pdc2019'!$J$8:$J$1182,'CE statale'!$A105,'pdc2019'!$N$8:$N$1190)</f>
        <v>0</v>
      </c>
      <c r="P105" s="46">
        <v>11000000</v>
      </c>
      <c r="Q105" s="46">
        <v>13968879</v>
      </c>
    </row>
    <row r="106" spans="1:17" s="46" customFormat="1">
      <c r="A106" s="101" t="s">
        <v>1761</v>
      </c>
      <c r="B106" s="140"/>
      <c r="C106" s="142"/>
      <c r="D106" s="146"/>
      <c r="E106" s="114" t="s">
        <v>2813</v>
      </c>
      <c r="F106" s="584" t="s">
        <v>1765</v>
      </c>
      <c r="G106" s="585"/>
      <c r="H106" s="117">
        <f>SUMIF('pdc2019'!$J$8:$J$1182,'CE statale'!$A106,'pdc2019'!$Q$8:$Q$1190)</f>
        <v>580572.88</v>
      </c>
      <c r="I106" s="117">
        <f>SUMIF('pdc2019'!$J$8:$J$1182,'CE statale'!$A106,'pdc2019'!$P$8:$P$1190)</f>
        <v>35037500</v>
      </c>
      <c r="J106" s="118">
        <f t="shared" si="4"/>
        <v>-34456927.119999997</v>
      </c>
      <c r="K106" s="119">
        <f t="shared" si="5"/>
        <v>-0.9834299570460221</v>
      </c>
      <c r="L106" s="101"/>
      <c r="M106" s="187">
        <f>SUMIF('pdc2019'!$J$8:$J$1182,'CE statale'!$A106,'pdc2019'!$N$8:$N$1190)</f>
        <v>36472794.349999994</v>
      </c>
      <c r="Q106" s="46">
        <v>50000</v>
      </c>
    </row>
    <row r="107" spans="1:17" s="70" customFormat="1">
      <c r="A107" s="101"/>
      <c r="B107" s="133"/>
      <c r="C107" s="134" t="s">
        <v>2880</v>
      </c>
      <c r="D107" s="134"/>
      <c r="E107" s="134"/>
      <c r="F107" s="134"/>
      <c r="G107" s="135"/>
      <c r="H107" s="136">
        <f>H101-H104</f>
        <v>-560572.88</v>
      </c>
      <c r="I107" s="136">
        <f>I101-I104</f>
        <v>-4174077.9333333336</v>
      </c>
      <c r="J107" s="137">
        <f t="shared" si="4"/>
        <v>3613505.0533333337</v>
      </c>
      <c r="K107" s="138">
        <f>IF(I107=0,"-    ",J107/I107)</f>
        <v>-0.86570138628141569</v>
      </c>
      <c r="L107" s="106"/>
      <c r="M107" s="189">
        <f>M101-M104</f>
        <v>-839970.85000000149</v>
      </c>
      <c r="P107" s="70">
        <v>1610909.3466666667</v>
      </c>
      <c r="Q107" s="70">
        <v>1926509.9999999998</v>
      </c>
    </row>
    <row r="108" spans="1:17" s="46" customFormat="1" ht="15.75" thickBot="1">
      <c r="A108" s="101"/>
      <c r="B108" s="149"/>
      <c r="C108" s="114"/>
      <c r="D108" s="146"/>
      <c r="E108" s="143"/>
      <c r="F108" s="146"/>
      <c r="G108" s="147"/>
      <c r="H108" s="117"/>
      <c r="I108" s="117"/>
      <c r="J108" s="118"/>
      <c r="K108" s="119"/>
      <c r="L108" s="101"/>
      <c r="M108" s="187"/>
      <c r="P108" s="46">
        <v>4355101.2533333329</v>
      </c>
      <c r="Q108" s="46">
        <v>5200000</v>
      </c>
    </row>
    <row r="109" spans="1:17" s="70" customFormat="1" ht="16.5" thickTop="1" thickBot="1">
      <c r="A109" s="101"/>
      <c r="B109" s="150" t="s">
        <v>2881</v>
      </c>
      <c r="C109" s="151"/>
      <c r="D109" s="151"/>
      <c r="E109" s="151"/>
      <c r="F109" s="151"/>
      <c r="G109" s="152"/>
      <c r="H109" s="153">
        <f>H88+H93+H98+H107</f>
        <v>58592041</v>
      </c>
      <c r="I109" s="153">
        <f>I88+I93+I98+I107</f>
        <v>71446536.966666549</v>
      </c>
      <c r="J109" s="154">
        <f>H109-I109</f>
        <v>-12854495.966666549</v>
      </c>
      <c r="K109" s="155">
        <f>IF(I109=0,"-    ",J109/I109)</f>
        <v>-0.17991769107946864</v>
      </c>
      <c r="L109" s="106"/>
      <c r="M109" s="190">
        <f>M88+M93+M98+M107</f>
        <v>87790586.389999956</v>
      </c>
      <c r="P109" s="70">
        <v>2078569.8666666665</v>
      </c>
      <c r="Q109" s="70">
        <v>2250000</v>
      </c>
    </row>
    <row r="110" spans="1:17" s="70" customFormat="1" ht="15.75" thickTop="1">
      <c r="A110" s="101"/>
      <c r="B110" s="157"/>
      <c r="C110" s="158"/>
      <c r="D110" s="158"/>
      <c r="E110" s="159"/>
      <c r="F110" s="160"/>
      <c r="G110" s="161"/>
      <c r="H110" s="162"/>
      <c r="I110" s="162"/>
      <c r="J110" s="163"/>
      <c r="K110" s="164"/>
      <c r="L110" s="106"/>
      <c r="M110" s="191"/>
      <c r="P110" s="70">
        <v>1850000</v>
      </c>
      <c r="Q110" s="70">
        <v>2591617</v>
      </c>
    </row>
    <row r="111" spans="1:17" s="70" customFormat="1">
      <c r="A111" s="101"/>
      <c r="B111" s="107" t="s">
        <v>2882</v>
      </c>
      <c r="C111" s="586" t="s">
        <v>2883</v>
      </c>
      <c r="D111" s="586"/>
      <c r="E111" s="586"/>
      <c r="F111" s="586"/>
      <c r="G111" s="587"/>
      <c r="H111" s="109"/>
      <c r="I111" s="109"/>
      <c r="J111" s="110"/>
      <c r="K111" s="111"/>
      <c r="L111" s="106"/>
      <c r="M111" s="186"/>
      <c r="Q111" s="70">
        <v>0</v>
      </c>
    </row>
    <row r="112" spans="1:17" s="70" customFormat="1">
      <c r="A112" s="101"/>
      <c r="B112" s="132"/>
      <c r="C112" s="108" t="s">
        <v>2809</v>
      </c>
      <c r="D112" s="579" t="s">
        <v>1827</v>
      </c>
      <c r="E112" s="579"/>
      <c r="F112" s="579"/>
      <c r="G112" s="580"/>
      <c r="H112" s="109">
        <f>SUM(H113:H116)</f>
        <v>58592041</v>
      </c>
      <c r="I112" s="109">
        <f>SUM(I113:I116)</f>
        <v>57218189.242349997</v>
      </c>
      <c r="J112" s="110">
        <f t="shared" ref="J112:J119" si="6">H112-I112</f>
        <v>1373851.7576500028</v>
      </c>
      <c r="K112" s="111">
        <f t="shared" ref="K112:K119" si="7">IF(I112=0,"-    ",J112/I112)</f>
        <v>2.401075210246513E-2</v>
      </c>
      <c r="L112" s="106"/>
      <c r="M112" s="186">
        <f>SUM(M113:M116)</f>
        <v>51730870.619999997</v>
      </c>
      <c r="Q112" s="70">
        <v>0</v>
      </c>
    </row>
    <row r="113" spans="1:17" s="46" customFormat="1">
      <c r="A113" s="101" t="s">
        <v>2884</v>
      </c>
      <c r="B113" s="149"/>
      <c r="C113" s="142"/>
      <c r="D113" s="146"/>
      <c r="E113" s="114" t="s">
        <v>2811</v>
      </c>
      <c r="F113" s="584" t="s">
        <v>2499</v>
      </c>
      <c r="G113" s="585"/>
      <c r="H113" s="117">
        <f>SUMIF('pdc2019'!$J$8:$J$1182,'CE statale'!$A113,'pdc2019'!$Q$8:$Q$1190)</f>
        <v>58012548</v>
      </c>
      <c r="I113" s="117">
        <f>SUMIF('pdc2019'!$J$8:$J$1182,'CE statale'!$A113,'pdc2019'!$P$8:$P$1190)</f>
        <v>56663580</v>
      </c>
      <c r="J113" s="118">
        <f t="shared" si="6"/>
        <v>1348968</v>
      </c>
      <c r="K113" s="119">
        <f t="shared" si="7"/>
        <v>2.3806614407349484E-2</v>
      </c>
      <c r="L113" s="101"/>
      <c r="M113" s="187">
        <f>SUMIF('pdc2019'!$J$8:$J$1182,'CE statale'!$A113,'pdc2019'!$N$8:$N$1190)</f>
        <v>51216954.899999999</v>
      </c>
      <c r="P113" s="46">
        <v>19300000</v>
      </c>
      <c r="Q113" s="46">
        <v>16553000</v>
      </c>
    </row>
    <row r="114" spans="1:17" s="46" customFormat="1">
      <c r="A114" s="101" t="s">
        <v>2885</v>
      </c>
      <c r="B114" s="149"/>
      <c r="C114" s="142"/>
      <c r="D114" s="146"/>
      <c r="E114" s="114" t="s">
        <v>2813</v>
      </c>
      <c r="F114" s="584" t="s">
        <v>2502</v>
      </c>
      <c r="G114" s="585"/>
      <c r="H114" s="117">
        <f>SUMIF('pdc2019'!$J$8:$J$1182,'CE statale'!$A114,'pdc2019'!$Q$8:$Q$1190)</f>
        <v>291108</v>
      </c>
      <c r="I114" s="117">
        <f>SUMIF('pdc2019'!$J$8:$J$1182,'CE statale'!$A114,'pdc2019'!$P$8:$P$1190)</f>
        <v>266224.24235000001</v>
      </c>
      <c r="J114" s="118">
        <f t="shared" si="6"/>
        <v>24883.757649999985</v>
      </c>
      <c r="K114" s="119">
        <f t="shared" si="7"/>
        <v>9.3469165055546574E-2</v>
      </c>
      <c r="L114" s="101"/>
      <c r="M114" s="187">
        <f>SUMIF('pdc2019'!$J$8:$J$1182,'CE statale'!$A114,'pdc2019'!$N$8:$N$1190)</f>
        <v>259687.1</v>
      </c>
      <c r="Q114" s="46">
        <v>0</v>
      </c>
    </row>
    <row r="115" spans="1:17" s="46" customFormat="1">
      <c r="A115" s="101" t="s">
        <v>2886</v>
      </c>
      <c r="B115" s="149"/>
      <c r="C115" s="142"/>
      <c r="D115" s="146"/>
      <c r="E115" s="114" t="s">
        <v>3493</v>
      </c>
      <c r="F115" s="584" t="s">
        <v>1850</v>
      </c>
      <c r="G115" s="585"/>
      <c r="H115" s="117">
        <f>SUMIF('pdc2019'!$J$8:$J$1182,'CE statale'!$A115,'pdc2019'!$Q$8:$Q$1190)</f>
        <v>288385</v>
      </c>
      <c r="I115" s="117">
        <f>SUMIF('pdc2019'!$J$8:$J$1182,'CE statale'!$A115,'pdc2019'!$P$8:$P$1190)</f>
        <v>288385</v>
      </c>
      <c r="J115" s="118">
        <f t="shared" si="6"/>
        <v>0</v>
      </c>
      <c r="K115" s="119">
        <f t="shared" si="7"/>
        <v>0</v>
      </c>
      <c r="L115" s="101"/>
      <c r="M115" s="187">
        <f>SUMIF('pdc2019'!$J$8:$J$1182,'CE statale'!$A115,'pdc2019'!$N$8:$N$1190)</f>
        <v>254228.62</v>
      </c>
      <c r="P115" s="46">
        <v>1245000</v>
      </c>
      <c r="Q115" s="46">
        <v>850000</v>
      </c>
    </row>
    <row r="116" spans="1:17" s="46" customFormat="1">
      <c r="A116" s="101" t="s">
        <v>2887</v>
      </c>
      <c r="B116" s="149"/>
      <c r="C116" s="142"/>
      <c r="D116" s="146"/>
      <c r="E116" s="114" t="s">
        <v>3501</v>
      </c>
      <c r="F116" s="584" t="s">
        <v>2506</v>
      </c>
      <c r="G116" s="585"/>
      <c r="H116" s="117">
        <f>SUMIF('pdc2019'!$J$8:$J$1182,'CE statale'!$A116,'pdc2019'!$Q$8:$Q$1190)</f>
        <v>0</v>
      </c>
      <c r="I116" s="117">
        <f>SUMIF('pdc2019'!$J$8:$J$1182,'CE statale'!$A116,'pdc2019'!$P$8:$P$1190)</f>
        <v>0</v>
      </c>
      <c r="J116" s="118">
        <f t="shared" si="6"/>
        <v>0</v>
      </c>
      <c r="K116" s="119" t="str">
        <f t="shared" si="7"/>
        <v xml:space="preserve">-    </v>
      </c>
      <c r="L116" s="101"/>
      <c r="M116" s="187">
        <f>SUMIF('pdc2019'!$J$8:$J$1182,'CE statale'!$A116,'pdc2019'!$N$8:$N$1190)</f>
        <v>0</v>
      </c>
      <c r="Q116" s="46">
        <v>0</v>
      </c>
    </row>
    <row r="117" spans="1:17" s="70" customFormat="1">
      <c r="A117" s="101" t="s">
        <v>2888</v>
      </c>
      <c r="B117" s="132"/>
      <c r="C117" s="108" t="s">
        <v>2818</v>
      </c>
      <c r="D117" s="579" t="s">
        <v>1813</v>
      </c>
      <c r="E117" s="579"/>
      <c r="F117" s="579"/>
      <c r="G117" s="580"/>
      <c r="H117" s="109">
        <f>SUMIF('pdc2019'!$J$8:$J$1182,'CE statale'!$A117,'pdc2019'!$Q$8:$Q$1190)</f>
        <v>0</v>
      </c>
      <c r="I117" s="109">
        <f>SUMIF('pdc2019'!$J$8:$J$1182,'CE statale'!$A117,'pdc2019'!$P$8:$P$1190)</f>
        <v>0</v>
      </c>
      <c r="J117" s="110">
        <f t="shared" si="6"/>
        <v>0</v>
      </c>
      <c r="K117" s="111" t="str">
        <f t="shared" si="7"/>
        <v xml:space="preserve">-    </v>
      </c>
      <c r="L117" s="106"/>
      <c r="M117" s="186">
        <f>SUMIF('pdc2019'!$J$8:$J$1182,'CE statale'!$A117,'pdc2019'!$N$8:$N$1190)</f>
        <v>0</v>
      </c>
      <c r="P117" s="70">
        <v>2618940.1999999997</v>
      </c>
      <c r="Q117" s="70">
        <v>3318000</v>
      </c>
    </row>
    <row r="118" spans="1:17" s="70" customFormat="1">
      <c r="A118" s="101" t="s">
        <v>1060</v>
      </c>
      <c r="B118" s="132"/>
      <c r="C118" s="108" t="s">
        <v>2821</v>
      </c>
      <c r="D118" s="579" t="s">
        <v>2889</v>
      </c>
      <c r="E118" s="579"/>
      <c r="F118" s="579"/>
      <c r="G118" s="580"/>
      <c r="H118" s="109">
        <f>SUMIF('pdc2019'!$J$8:$J$1182,'CE statale'!$A118,'pdc2019'!$Q$8:$Q$1190)</f>
        <v>0</v>
      </c>
      <c r="I118" s="109">
        <f>SUMIF('pdc2019'!$J$8:$J$1182,'CE statale'!$A118,'pdc2019'!$P$8:$P$1190)</f>
        <v>0</v>
      </c>
      <c r="J118" s="110">
        <f t="shared" si="6"/>
        <v>0</v>
      </c>
      <c r="K118" s="111" t="str">
        <f t="shared" si="7"/>
        <v xml:space="preserve">-    </v>
      </c>
      <c r="L118" s="106"/>
      <c r="M118" s="186">
        <f>SUMIF('pdc2019'!$J$8:$J$1182,'CE statale'!$A118,'pdc2019'!$N$8:$N$1190)</f>
        <v>0</v>
      </c>
      <c r="Q118" s="70">
        <v>0</v>
      </c>
    </row>
    <row r="119" spans="1:17" s="70" customFormat="1">
      <c r="A119" s="101"/>
      <c r="B119" s="133"/>
      <c r="C119" s="134" t="s">
        <v>2890</v>
      </c>
      <c r="D119" s="134"/>
      <c r="E119" s="134"/>
      <c r="F119" s="134"/>
      <c r="G119" s="135"/>
      <c r="H119" s="136">
        <f>H112+H117+H118</f>
        <v>58592041</v>
      </c>
      <c r="I119" s="136">
        <f>I112+I117+I118</f>
        <v>57218189.242349997</v>
      </c>
      <c r="J119" s="137">
        <f t="shared" si="6"/>
        <v>1373851.7576500028</v>
      </c>
      <c r="K119" s="138">
        <f t="shared" si="7"/>
        <v>2.401075210246513E-2</v>
      </c>
      <c r="L119" s="106"/>
      <c r="M119" s="189">
        <f>M112+M117+M118</f>
        <v>51730870.619999997</v>
      </c>
      <c r="P119" s="70">
        <v>5000</v>
      </c>
      <c r="Q119" s="70">
        <v>50000</v>
      </c>
    </row>
    <row r="120" spans="1:17" s="46" customFormat="1">
      <c r="A120" s="101"/>
      <c r="B120" s="149"/>
      <c r="C120" s="114"/>
      <c r="D120" s="146"/>
      <c r="E120" s="143"/>
      <c r="F120" s="146"/>
      <c r="G120" s="147"/>
      <c r="H120" s="117"/>
      <c r="I120" s="117"/>
      <c r="J120" s="118"/>
      <c r="K120" s="119"/>
      <c r="L120" s="101"/>
      <c r="M120" s="187"/>
      <c r="Q120" s="46">
        <v>0</v>
      </c>
    </row>
    <row r="121" spans="1:17" s="70" customFormat="1" ht="15.75" thickBot="1">
      <c r="A121" s="101"/>
      <c r="B121" s="166" t="s">
        <v>1477</v>
      </c>
      <c r="C121" s="167"/>
      <c r="D121" s="168"/>
      <c r="E121" s="167"/>
      <c r="F121" s="169"/>
      <c r="G121" s="170"/>
      <c r="H121" s="171">
        <f>H109-H119</f>
        <v>0</v>
      </c>
      <c r="I121" s="171">
        <f>ROUND(I109-I119,2)</f>
        <v>14228347.720000001</v>
      </c>
      <c r="J121" s="172">
        <f>H121-I121</f>
        <v>-14228347.720000001</v>
      </c>
      <c r="K121" s="173">
        <f>IF(I121=0,"-    ",J121/I121)</f>
        <v>-1</v>
      </c>
      <c r="L121" s="106"/>
      <c r="M121" s="192">
        <f>M109-M119</f>
        <v>36059715.769999959</v>
      </c>
      <c r="P121" s="70">
        <v>1232452</v>
      </c>
      <c r="Q121" s="70">
        <v>1162452</v>
      </c>
    </row>
    <row r="122" spans="1:17" s="46" customFormat="1">
      <c r="B122" s="72"/>
      <c r="C122" s="72"/>
      <c r="D122" s="73"/>
      <c r="E122" s="73"/>
      <c r="F122" s="74"/>
      <c r="G122" s="74"/>
      <c r="H122" s="467"/>
      <c r="I122" s="75"/>
      <c r="J122" s="76"/>
      <c r="K122" s="77"/>
      <c r="M122" s="75"/>
      <c r="Q122" s="46">
        <v>0</v>
      </c>
    </row>
    <row r="123" spans="1:17">
      <c r="B123" s="78"/>
      <c r="C123" s="78"/>
      <c r="D123" s="45"/>
      <c r="E123" s="45"/>
      <c r="F123" s="45"/>
      <c r="G123" s="45"/>
      <c r="H123" s="43"/>
      <c r="I123" s="79"/>
      <c r="M123" s="79"/>
      <c r="P123" s="55">
        <v>5100</v>
      </c>
      <c r="Q123" s="55">
        <v>4091.9999999999995</v>
      </c>
    </row>
    <row r="124" spans="1:17">
      <c r="B124" s="80"/>
      <c r="C124" s="80"/>
      <c r="D124" s="81"/>
      <c r="E124" s="81"/>
      <c r="F124" s="81"/>
      <c r="G124" s="82"/>
      <c r="H124" s="79"/>
      <c r="I124" s="79"/>
      <c r="M124" s="79"/>
      <c r="Q124" s="55">
        <v>0</v>
      </c>
    </row>
    <row r="125" spans="1:17">
      <c r="B125" s="80"/>
      <c r="C125" s="80"/>
      <c r="D125" s="81"/>
      <c r="E125" s="81"/>
      <c r="F125" s="81"/>
      <c r="G125" s="82"/>
      <c r="H125" s="79"/>
      <c r="I125" s="79"/>
      <c r="M125" s="79"/>
      <c r="P125" s="55">
        <v>100000</v>
      </c>
      <c r="Q125" s="55">
        <v>160000</v>
      </c>
    </row>
    <row r="126" spans="1:17">
      <c r="B126" s="80"/>
      <c r="C126" s="80"/>
      <c r="D126" s="81"/>
      <c r="E126" s="81"/>
      <c r="F126" s="81"/>
      <c r="G126" s="82"/>
      <c r="H126" s="79"/>
      <c r="I126" s="79"/>
      <c r="M126" s="79"/>
      <c r="Q126" s="55">
        <v>0</v>
      </c>
    </row>
    <row r="127" spans="1:17">
      <c r="B127" s="80"/>
      <c r="C127" s="80"/>
      <c r="D127" s="81"/>
      <c r="E127" s="81"/>
      <c r="F127" s="81"/>
      <c r="G127" s="82"/>
      <c r="H127" s="79"/>
      <c r="I127" s="79"/>
      <c r="M127" s="79"/>
      <c r="P127" s="55">
        <v>52277.279999999999</v>
      </c>
      <c r="Q127" s="55">
        <v>57287.999999999993</v>
      </c>
    </row>
    <row r="128" spans="1:17">
      <c r="B128" s="80"/>
      <c r="C128" s="80"/>
      <c r="D128" s="81"/>
      <c r="E128" s="81"/>
      <c r="F128" s="81"/>
      <c r="G128" s="82"/>
      <c r="H128" s="79"/>
      <c r="I128" s="79"/>
      <c r="M128" s="79"/>
      <c r="Q128" s="55">
        <v>0</v>
      </c>
    </row>
    <row r="129" spans="2:17">
      <c r="B129" s="80"/>
      <c r="C129" s="80"/>
      <c r="D129" s="81"/>
      <c r="E129" s="81"/>
      <c r="F129" s="81"/>
      <c r="G129" s="82"/>
      <c r="H129" s="79"/>
      <c r="I129" s="79"/>
      <c r="M129" s="79"/>
      <c r="Q129" s="55">
        <v>0</v>
      </c>
    </row>
    <row r="130" spans="2:17">
      <c r="B130" s="80"/>
      <c r="C130" s="80"/>
      <c r="D130" s="81"/>
      <c r="E130" s="81"/>
      <c r="F130" s="81"/>
      <c r="G130" s="82"/>
      <c r="H130" s="79"/>
      <c r="I130" s="79"/>
      <c r="M130" s="79"/>
      <c r="P130" s="55">
        <v>40200000</v>
      </c>
      <c r="Q130" s="55">
        <v>40000000</v>
      </c>
    </row>
    <row r="131" spans="2:17">
      <c r="B131" s="80"/>
      <c r="C131" s="80"/>
      <c r="D131" s="81"/>
      <c r="E131" s="81"/>
      <c r="F131" s="81"/>
      <c r="G131" s="82"/>
      <c r="H131" s="79"/>
      <c r="I131" s="79"/>
      <c r="M131" s="79"/>
      <c r="P131" s="55">
        <v>4000000</v>
      </c>
      <c r="Q131" s="55">
        <v>4000000</v>
      </c>
    </row>
    <row r="132" spans="2:17">
      <c r="B132" s="80"/>
      <c r="C132" s="80"/>
      <c r="D132" s="81"/>
      <c r="E132" s="81"/>
      <c r="F132" s="81"/>
      <c r="G132" s="82"/>
      <c r="H132" s="79"/>
      <c r="I132" s="79"/>
      <c r="M132" s="79"/>
      <c r="P132" s="55">
        <v>134400</v>
      </c>
      <c r="Q132" s="55">
        <v>140000</v>
      </c>
    </row>
    <row r="133" spans="2:17">
      <c r="B133" s="80"/>
      <c r="C133" s="80"/>
      <c r="D133" s="81"/>
      <c r="E133" s="81"/>
      <c r="F133" s="81"/>
      <c r="G133" s="82"/>
      <c r="H133" s="79"/>
      <c r="I133" s="79"/>
      <c r="M133" s="79"/>
      <c r="Q133" s="55">
        <v>0</v>
      </c>
    </row>
    <row r="134" spans="2:17">
      <c r="B134" s="80"/>
      <c r="C134" s="80"/>
      <c r="D134" s="81"/>
      <c r="E134" s="81"/>
      <c r="F134" s="81"/>
      <c r="G134" s="82"/>
      <c r="H134" s="79"/>
      <c r="I134" s="79"/>
      <c r="M134" s="79"/>
      <c r="P134" s="55">
        <v>10400000</v>
      </c>
      <c r="Q134" s="55">
        <v>10500000</v>
      </c>
    </row>
    <row r="135" spans="2:17">
      <c r="B135" s="80"/>
      <c r="C135" s="80"/>
      <c r="D135" s="81"/>
      <c r="E135" s="81"/>
      <c r="F135" s="81"/>
      <c r="G135" s="82"/>
      <c r="P135" s="55">
        <v>950000</v>
      </c>
      <c r="Q135" s="55">
        <v>950000</v>
      </c>
    </row>
    <row r="136" spans="2:17">
      <c r="B136" s="80"/>
      <c r="C136" s="80"/>
      <c r="D136" s="81"/>
      <c r="E136" s="81"/>
      <c r="F136" s="81"/>
      <c r="G136" s="82"/>
      <c r="Q136" s="55">
        <v>0</v>
      </c>
    </row>
    <row r="137" spans="2:17">
      <c r="B137" s="80"/>
      <c r="C137" s="80"/>
      <c r="D137" s="81"/>
      <c r="E137" s="81"/>
      <c r="F137" s="81"/>
      <c r="G137" s="82"/>
      <c r="P137" s="55">
        <v>7350000</v>
      </c>
      <c r="Q137" s="55">
        <v>7500000</v>
      </c>
    </row>
    <row r="138" spans="2:17">
      <c r="B138" s="80"/>
      <c r="C138" s="80"/>
      <c r="D138" s="81"/>
      <c r="E138" s="81"/>
      <c r="F138" s="81"/>
      <c r="G138" s="82"/>
      <c r="P138" s="55">
        <v>790000</v>
      </c>
      <c r="Q138" s="55">
        <v>800000</v>
      </c>
    </row>
    <row r="139" spans="2:17">
      <c r="B139" s="80"/>
      <c r="C139" s="80"/>
      <c r="D139" s="81"/>
      <c r="E139" s="81"/>
      <c r="F139" s="81"/>
      <c r="G139" s="82"/>
      <c r="P139" s="55">
        <v>51500</v>
      </c>
      <c r="Q139" s="55">
        <v>55000</v>
      </c>
    </row>
    <row r="140" spans="2:17">
      <c r="B140" s="80"/>
      <c r="C140" s="80"/>
      <c r="D140" s="81"/>
      <c r="E140" s="81"/>
      <c r="F140" s="81"/>
      <c r="G140" s="82"/>
      <c r="Q140" s="55">
        <v>0</v>
      </c>
    </row>
    <row r="141" spans="2:17">
      <c r="B141" s="80"/>
      <c r="C141" s="80"/>
      <c r="D141" s="81"/>
      <c r="E141" s="81"/>
      <c r="F141" s="81"/>
      <c r="G141" s="82"/>
      <c r="Q141" s="55">
        <v>0</v>
      </c>
    </row>
    <row r="142" spans="2:17">
      <c r="B142" s="80"/>
      <c r="C142" s="80"/>
      <c r="D142" s="81"/>
      <c r="E142" s="81"/>
      <c r="F142" s="81"/>
      <c r="G142" s="82"/>
      <c r="Q142" s="55">
        <v>0</v>
      </c>
    </row>
    <row r="143" spans="2:17" s="83" customFormat="1">
      <c r="B143" s="80"/>
      <c r="C143" s="80"/>
      <c r="D143" s="81"/>
      <c r="E143" s="81"/>
      <c r="F143" s="81"/>
      <c r="G143" s="82"/>
      <c r="H143" s="55"/>
      <c r="I143" s="55"/>
      <c r="J143" s="55"/>
      <c r="K143" s="55"/>
      <c r="L143" s="55"/>
      <c r="M143" s="55"/>
      <c r="Q143" s="83">
        <v>0</v>
      </c>
    </row>
    <row r="144" spans="2:17" s="83" customFormat="1">
      <c r="B144" s="80"/>
      <c r="C144" s="80"/>
      <c r="D144" s="81"/>
      <c r="E144" s="81"/>
      <c r="F144" s="81"/>
      <c r="G144" s="82"/>
      <c r="H144" s="55"/>
      <c r="I144" s="55"/>
      <c r="J144" s="55"/>
      <c r="K144" s="55"/>
      <c r="L144" s="55"/>
      <c r="M144" s="55"/>
      <c r="Q144" s="83">
        <v>0</v>
      </c>
    </row>
    <row r="145" spans="2:17" s="83" customFormat="1">
      <c r="B145" s="80"/>
      <c r="C145" s="80"/>
      <c r="D145" s="81"/>
      <c r="E145" s="81"/>
      <c r="F145" s="81"/>
      <c r="G145" s="82"/>
      <c r="H145" s="55"/>
      <c r="I145" s="55"/>
      <c r="J145" s="55"/>
      <c r="K145" s="55"/>
      <c r="L145" s="55"/>
      <c r="M145" s="55"/>
      <c r="P145" s="83">
        <v>1440000</v>
      </c>
      <c r="Q145" s="83">
        <v>1250000</v>
      </c>
    </row>
    <row r="146" spans="2:17" s="83" customFormat="1">
      <c r="B146" s="80"/>
      <c r="C146" s="80"/>
      <c r="D146" s="81"/>
      <c r="E146" s="81"/>
      <c r="F146" s="81"/>
      <c r="G146" s="82"/>
      <c r="H146" s="55"/>
      <c r="I146" s="55"/>
      <c r="J146" s="55"/>
      <c r="K146" s="55"/>
      <c r="L146" s="55"/>
      <c r="M146" s="55"/>
      <c r="P146" s="83">
        <v>0</v>
      </c>
      <c r="Q146" s="83">
        <v>5000</v>
      </c>
    </row>
    <row r="147" spans="2:17" s="83" customFormat="1">
      <c r="B147" s="80"/>
      <c r="C147" s="80"/>
      <c r="D147" s="81"/>
      <c r="E147" s="81"/>
      <c r="F147" s="81"/>
      <c r="G147" s="82"/>
      <c r="H147" s="55"/>
      <c r="I147" s="55"/>
      <c r="J147" s="55"/>
      <c r="K147" s="55"/>
      <c r="L147" s="55"/>
      <c r="M147" s="55"/>
      <c r="P147" s="83">
        <v>56666.62</v>
      </c>
      <c r="Q147" s="83">
        <v>100000</v>
      </c>
    </row>
    <row r="148" spans="2:17" s="83" customFormat="1">
      <c r="B148" s="80"/>
      <c r="C148" s="80"/>
      <c r="D148" s="81"/>
      <c r="E148" s="81"/>
      <c r="F148" s="81"/>
      <c r="G148" s="82"/>
      <c r="H148" s="55"/>
      <c r="I148" s="55"/>
      <c r="J148" s="55"/>
      <c r="K148" s="55"/>
      <c r="L148" s="55"/>
      <c r="M148" s="55"/>
      <c r="P148" s="83">
        <v>1000</v>
      </c>
      <c r="Q148" s="83">
        <v>25000</v>
      </c>
    </row>
    <row r="149" spans="2:17" s="83" customFormat="1">
      <c r="B149" s="80"/>
      <c r="C149" s="80"/>
      <c r="D149" s="81"/>
      <c r="E149" s="81"/>
      <c r="F149" s="81"/>
      <c r="G149" s="82"/>
      <c r="H149" s="55"/>
      <c r="I149" s="55"/>
      <c r="J149" s="55"/>
      <c r="K149" s="55"/>
      <c r="L149" s="55"/>
      <c r="M149" s="55"/>
      <c r="P149" s="83">
        <v>130000</v>
      </c>
      <c r="Q149" s="83">
        <v>250000</v>
      </c>
    </row>
    <row r="150" spans="2:17" s="83" customFormat="1">
      <c r="B150" s="80"/>
      <c r="C150" s="80"/>
      <c r="D150" s="81"/>
      <c r="E150" s="81"/>
      <c r="F150" s="81"/>
      <c r="G150" s="82"/>
      <c r="H150" s="55"/>
      <c r="I150" s="55"/>
      <c r="J150" s="55"/>
      <c r="K150" s="55"/>
      <c r="L150" s="55"/>
      <c r="M150" s="55"/>
      <c r="P150" s="83">
        <v>200774.91</v>
      </c>
      <c r="Q150" s="83">
        <v>200774.91</v>
      </c>
    </row>
    <row r="151" spans="2:17" s="83" customFormat="1">
      <c r="B151" s="80"/>
      <c r="C151" s="80"/>
      <c r="D151" s="81"/>
      <c r="E151" s="81"/>
      <c r="F151" s="81"/>
      <c r="G151" s="82"/>
      <c r="H151" s="55"/>
      <c r="I151" s="55"/>
      <c r="J151" s="55"/>
      <c r="K151" s="55"/>
      <c r="L151" s="55"/>
      <c r="M151" s="55"/>
      <c r="Q151" s="83">
        <v>0</v>
      </c>
    </row>
    <row r="152" spans="2:17" s="83" customFormat="1">
      <c r="B152" s="80"/>
      <c r="C152" s="80"/>
      <c r="D152" s="81"/>
      <c r="E152" s="81"/>
      <c r="F152" s="81"/>
      <c r="G152" s="82"/>
      <c r="H152" s="55"/>
      <c r="I152" s="55"/>
      <c r="J152" s="55"/>
      <c r="K152" s="55"/>
      <c r="L152" s="55"/>
      <c r="M152" s="55"/>
      <c r="Q152" s="83">
        <v>0</v>
      </c>
    </row>
    <row r="153" spans="2:17" s="83" customFormat="1">
      <c r="B153" s="80"/>
      <c r="C153" s="80"/>
      <c r="D153" s="81"/>
      <c r="E153" s="81"/>
      <c r="F153" s="81"/>
      <c r="G153" s="82"/>
      <c r="H153" s="55"/>
      <c r="I153" s="55"/>
      <c r="J153" s="55"/>
      <c r="K153" s="55"/>
      <c r="L153" s="55"/>
      <c r="M153" s="55"/>
      <c r="P153" s="83">
        <v>43327721.346666671</v>
      </c>
      <c r="Q153" s="83">
        <v>43000000</v>
      </c>
    </row>
    <row r="154" spans="2:17" s="83" customFormat="1">
      <c r="B154" s="80"/>
      <c r="C154" s="80"/>
      <c r="D154" s="81"/>
      <c r="E154" s="81"/>
      <c r="F154" s="81"/>
      <c r="G154" s="82"/>
      <c r="H154" s="55"/>
      <c r="I154" s="55"/>
      <c r="J154" s="55"/>
      <c r="K154" s="55"/>
      <c r="L154" s="55"/>
      <c r="M154" s="55"/>
      <c r="P154" s="83">
        <v>1577523.0266666666</v>
      </c>
      <c r="Q154" s="83">
        <v>1600000</v>
      </c>
    </row>
    <row r="155" spans="2:17" s="83" customFormat="1">
      <c r="B155" s="80"/>
      <c r="C155" s="80"/>
      <c r="D155" s="81"/>
      <c r="E155" s="81"/>
      <c r="F155" s="81"/>
      <c r="G155" s="82"/>
      <c r="H155" s="55"/>
      <c r="I155" s="55"/>
      <c r="J155" s="55"/>
      <c r="K155" s="55"/>
      <c r="L155" s="55"/>
      <c r="M155" s="55"/>
      <c r="P155" s="83">
        <v>23074.320000000003</v>
      </c>
      <c r="Q155" s="83">
        <v>23000</v>
      </c>
    </row>
    <row r="156" spans="2:17" s="83" customFormat="1">
      <c r="B156" s="80"/>
      <c r="C156" s="80"/>
      <c r="D156" s="81"/>
      <c r="E156" s="81"/>
      <c r="F156" s="81"/>
      <c r="G156" s="82"/>
      <c r="H156" s="55"/>
      <c r="I156" s="55"/>
      <c r="J156" s="55"/>
      <c r="K156" s="55"/>
      <c r="L156" s="55"/>
      <c r="M156" s="55"/>
      <c r="P156" s="83">
        <v>0</v>
      </c>
      <c r="Q156" s="83">
        <v>0</v>
      </c>
    </row>
    <row r="157" spans="2:17" s="83" customFormat="1">
      <c r="B157" s="80"/>
      <c r="C157" s="80"/>
      <c r="D157" s="81"/>
      <c r="E157" s="81"/>
      <c r="F157" s="81"/>
      <c r="G157" s="82"/>
      <c r="H157" s="55"/>
      <c r="I157" s="55"/>
      <c r="J157" s="55"/>
      <c r="K157" s="55"/>
      <c r="L157" s="55"/>
      <c r="M157" s="55"/>
      <c r="P157" s="83">
        <v>592803.64</v>
      </c>
      <c r="Q157" s="83">
        <v>592803.64</v>
      </c>
    </row>
    <row r="158" spans="2:17" s="83" customFormat="1">
      <c r="B158" s="80"/>
      <c r="C158" s="80"/>
      <c r="D158" s="81"/>
      <c r="E158" s="81"/>
      <c r="F158" s="81"/>
      <c r="G158" s="82"/>
      <c r="H158" s="55"/>
      <c r="I158" s="55"/>
      <c r="J158" s="55"/>
      <c r="K158" s="55"/>
      <c r="L158" s="55"/>
      <c r="M158" s="55"/>
      <c r="P158" s="83">
        <v>0</v>
      </c>
      <c r="Q158" s="83">
        <v>0</v>
      </c>
    </row>
    <row r="159" spans="2:17" s="83" customFormat="1">
      <c r="B159" s="80"/>
      <c r="C159" s="80"/>
      <c r="D159" s="81"/>
      <c r="E159" s="81"/>
      <c r="F159" s="81"/>
      <c r="G159" s="82"/>
      <c r="H159" s="55"/>
      <c r="I159" s="55"/>
      <c r="J159" s="55"/>
      <c r="K159" s="55"/>
      <c r="L159" s="55"/>
      <c r="M159" s="55"/>
      <c r="P159" s="83">
        <v>840000</v>
      </c>
      <c r="Q159" s="83">
        <v>1000000</v>
      </c>
    </row>
    <row r="160" spans="2:17" s="83" customFormat="1">
      <c r="B160" s="80"/>
      <c r="C160" s="80"/>
      <c r="D160" s="81"/>
      <c r="E160" s="81"/>
      <c r="F160" s="81"/>
      <c r="G160" s="82"/>
      <c r="H160" s="55"/>
      <c r="I160" s="55"/>
      <c r="J160" s="55"/>
      <c r="K160" s="55"/>
      <c r="L160" s="55"/>
      <c r="M160" s="55"/>
      <c r="P160" s="83">
        <v>0</v>
      </c>
      <c r="Q160" s="83">
        <v>0</v>
      </c>
    </row>
    <row r="161" spans="2:17" s="83" customFormat="1">
      <c r="B161" s="80"/>
      <c r="C161" s="80"/>
      <c r="D161" s="81"/>
      <c r="E161" s="81"/>
      <c r="F161" s="81"/>
      <c r="G161" s="82"/>
      <c r="H161" s="55"/>
      <c r="I161" s="55"/>
      <c r="J161" s="55"/>
      <c r="K161" s="55"/>
      <c r="L161" s="55"/>
      <c r="M161" s="55"/>
      <c r="P161" s="83">
        <v>0</v>
      </c>
      <c r="Q161" s="83">
        <v>0</v>
      </c>
    </row>
    <row r="162" spans="2:17" s="83" customFormat="1">
      <c r="B162" s="80"/>
      <c r="C162" s="80"/>
      <c r="D162" s="81"/>
      <c r="E162" s="81"/>
      <c r="F162" s="81"/>
      <c r="G162" s="82"/>
      <c r="H162" s="55"/>
      <c r="I162" s="55"/>
      <c r="J162" s="55"/>
      <c r="K162" s="55"/>
      <c r="L162" s="55"/>
      <c r="M162" s="55"/>
      <c r="P162" s="83">
        <v>921137.10666666657</v>
      </c>
      <c r="Q162" s="83">
        <v>700000</v>
      </c>
    </row>
    <row r="163" spans="2:17" s="83" customFormat="1">
      <c r="B163" s="80"/>
      <c r="C163" s="80"/>
      <c r="D163" s="81"/>
      <c r="E163" s="81"/>
      <c r="F163" s="81"/>
      <c r="G163" s="82"/>
      <c r="H163" s="55"/>
      <c r="I163" s="55"/>
      <c r="J163" s="55"/>
      <c r="K163" s="55"/>
      <c r="L163" s="55"/>
      <c r="M163" s="55"/>
      <c r="P163" s="83">
        <v>137881.28</v>
      </c>
      <c r="Q163" s="83">
        <v>100000</v>
      </c>
    </row>
    <row r="164" spans="2:17" s="83" customFormat="1">
      <c r="B164" s="80"/>
      <c r="C164" s="80"/>
      <c r="D164" s="81"/>
      <c r="E164" s="81"/>
      <c r="F164" s="81"/>
      <c r="G164" s="82"/>
      <c r="H164" s="55"/>
      <c r="I164" s="55"/>
      <c r="J164" s="55"/>
      <c r="K164" s="55"/>
      <c r="L164" s="55"/>
      <c r="M164" s="55"/>
      <c r="P164" s="83">
        <v>0</v>
      </c>
      <c r="Q164" s="83">
        <v>0</v>
      </c>
    </row>
    <row r="165" spans="2:17" s="83" customFormat="1">
      <c r="B165" s="80"/>
      <c r="C165" s="80"/>
      <c r="D165" s="81"/>
      <c r="E165" s="81"/>
      <c r="F165" s="81"/>
      <c r="G165" s="82"/>
      <c r="H165" s="55"/>
      <c r="I165" s="55"/>
      <c r="J165" s="55"/>
      <c r="K165" s="55"/>
      <c r="L165" s="55"/>
      <c r="M165" s="55"/>
      <c r="P165" s="83">
        <v>50000</v>
      </c>
      <c r="Q165" s="83">
        <v>50000</v>
      </c>
    </row>
    <row r="166" spans="2:17" s="83" customFormat="1">
      <c r="B166" s="80"/>
      <c r="C166" s="80"/>
      <c r="D166" s="81"/>
      <c r="E166" s="81"/>
      <c r="F166" s="81"/>
      <c r="G166" s="82"/>
      <c r="H166" s="55"/>
      <c r="I166" s="55"/>
      <c r="J166" s="55"/>
      <c r="K166" s="55"/>
      <c r="L166" s="55"/>
      <c r="M166" s="55"/>
      <c r="P166" s="83">
        <v>0</v>
      </c>
      <c r="Q166" s="83">
        <v>0</v>
      </c>
    </row>
    <row r="167" spans="2:17" s="83" customFormat="1">
      <c r="B167" s="80"/>
      <c r="C167" s="80"/>
      <c r="D167" s="81"/>
      <c r="E167" s="81"/>
      <c r="F167" s="81"/>
      <c r="G167" s="82"/>
      <c r="H167" s="55"/>
      <c r="I167" s="55"/>
      <c r="J167" s="55"/>
      <c r="K167" s="55"/>
      <c r="L167" s="55"/>
      <c r="M167" s="55"/>
      <c r="P167" s="83">
        <v>0</v>
      </c>
      <c r="Q167" s="83">
        <v>0</v>
      </c>
    </row>
    <row r="168" spans="2:17" s="83" customFormat="1">
      <c r="B168" s="84"/>
      <c r="C168" s="84"/>
      <c r="G168" s="55"/>
      <c r="H168" s="55"/>
      <c r="I168" s="55"/>
      <c r="J168" s="55"/>
      <c r="K168" s="55"/>
      <c r="L168" s="55"/>
      <c r="M168" s="55"/>
      <c r="P168" s="83">
        <v>0</v>
      </c>
      <c r="Q168" s="83">
        <v>0</v>
      </c>
    </row>
    <row r="169" spans="2:17" s="83" customFormat="1">
      <c r="B169" s="84"/>
      <c r="C169" s="84"/>
      <c r="G169" s="55"/>
      <c r="H169" s="55"/>
      <c r="I169" s="55"/>
      <c r="J169" s="55"/>
      <c r="K169" s="55"/>
      <c r="L169" s="55"/>
      <c r="M169" s="55"/>
      <c r="P169" s="83">
        <v>0</v>
      </c>
      <c r="Q169" s="83">
        <v>0</v>
      </c>
    </row>
    <row r="170" spans="2:17" s="83" customFormat="1">
      <c r="B170" s="84"/>
      <c r="C170" s="84"/>
      <c r="G170" s="55"/>
      <c r="H170" s="55"/>
      <c r="I170" s="55"/>
      <c r="J170" s="55"/>
      <c r="K170" s="55"/>
      <c r="L170" s="55"/>
      <c r="M170" s="55"/>
      <c r="P170" s="83">
        <v>154674.12</v>
      </c>
      <c r="Q170" s="83">
        <v>160000</v>
      </c>
    </row>
    <row r="171" spans="2:17" s="83" customFormat="1">
      <c r="B171" s="84"/>
      <c r="C171" s="84"/>
      <c r="G171" s="55"/>
      <c r="H171" s="55"/>
      <c r="I171" s="55"/>
      <c r="J171" s="55"/>
      <c r="K171" s="55"/>
      <c r="L171" s="55"/>
      <c r="M171" s="55"/>
      <c r="P171" s="83">
        <v>6501306.2800000003</v>
      </c>
      <c r="Q171" s="83">
        <v>7800000</v>
      </c>
    </row>
    <row r="172" spans="2:17" s="83" customFormat="1">
      <c r="B172" s="84"/>
      <c r="C172" s="84"/>
      <c r="G172" s="55"/>
      <c r="H172" s="55"/>
      <c r="I172" s="55"/>
      <c r="J172" s="55"/>
      <c r="K172" s="55"/>
      <c r="L172" s="55"/>
      <c r="M172" s="55"/>
      <c r="P172" s="83">
        <v>0</v>
      </c>
      <c r="Q172" s="83">
        <v>0</v>
      </c>
    </row>
    <row r="173" spans="2:17" s="83" customFormat="1">
      <c r="B173" s="84"/>
      <c r="C173" s="84"/>
      <c r="G173" s="55"/>
      <c r="H173" s="55"/>
      <c r="I173" s="55"/>
      <c r="J173" s="55"/>
      <c r="K173" s="55"/>
      <c r="L173" s="55"/>
      <c r="M173" s="55"/>
      <c r="P173" s="83">
        <v>6364405.9866666673</v>
      </c>
      <c r="Q173" s="83">
        <v>8000000</v>
      </c>
    </row>
    <row r="174" spans="2:17" s="83" customFormat="1">
      <c r="B174" s="84"/>
      <c r="C174" s="84"/>
      <c r="G174" s="55"/>
      <c r="H174" s="55"/>
      <c r="I174" s="55"/>
      <c r="J174" s="55"/>
      <c r="K174" s="55"/>
      <c r="L174" s="55"/>
      <c r="M174" s="55"/>
      <c r="P174" s="83">
        <v>2902199.08</v>
      </c>
      <c r="Q174" s="83">
        <v>3750000</v>
      </c>
    </row>
    <row r="175" spans="2:17" s="83" customFormat="1">
      <c r="B175" s="84"/>
      <c r="C175" s="84"/>
      <c r="G175" s="55"/>
      <c r="H175" s="55"/>
      <c r="I175" s="55"/>
      <c r="J175" s="55"/>
      <c r="K175" s="55"/>
      <c r="L175" s="55"/>
      <c r="M175" s="55"/>
      <c r="P175" s="83">
        <v>0</v>
      </c>
      <c r="Q175" s="83">
        <v>0</v>
      </c>
    </row>
    <row r="176" spans="2:17" s="83" customFormat="1">
      <c r="B176" s="84"/>
      <c r="C176" s="84"/>
      <c r="G176" s="55"/>
      <c r="H176" s="55"/>
      <c r="I176" s="55"/>
      <c r="J176" s="55"/>
      <c r="K176" s="55"/>
      <c r="L176" s="55"/>
      <c r="M176" s="55"/>
      <c r="P176" s="83">
        <v>873413.53333333333</v>
      </c>
      <c r="Q176" s="83">
        <v>1125000</v>
      </c>
    </row>
    <row r="177" spans="2:17" s="83" customFormat="1">
      <c r="B177" s="84"/>
      <c r="C177" s="84"/>
      <c r="G177" s="55"/>
      <c r="H177" s="55"/>
      <c r="I177" s="55"/>
      <c r="J177" s="55"/>
      <c r="K177" s="55"/>
      <c r="L177" s="55"/>
      <c r="M177" s="55"/>
      <c r="P177" s="83">
        <v>2835452.04</v>
      </c>
      <c r="Q177" s="83">
        <v>2835452.04</v>
      </c>
    </row>
    <row r="178" spans="2:17" s="83" customFormat="1">
      <c r="B178" s="84"/>
      <c r="C178" s="84"/>
      <c r="G178" s="55"/>
      <c r="H178" s="55"/>
      <c r="I178" s="55"/>
      <c r="J178" s="55"/>
      <c r="K178" s="55"/>
      <c r="L178" s="55"/>
      <c r="M178" s="55"/>
      <c r="P178" s="83">
        <v>103703.65333333334</v>
      </c>
      <c r="Q178" s="83">
        <v>100000</v>
      </c>
    </row>
    <row r="179" spans="2:17" s="83" customFormat="1">
      <c r="B179" s="84"/>
      <c r="C179" s="84"/>
      <c r="G179" s="55"/>
      <c r="H179" s="55"/>
      <c r="I179" s="55"/>
      <c r="J179" s="55"/>
      <c r="K179" s="55"/>
      <c r="L179" s="55"/>
      <c r="M179" s="55"/>
      <c r="P179" s="83">
        <v>0</v>
      </c>
      <c r="Q179" s="83">
        <v>0</v>
      </c>
    </row>
    <row r="180" spans="2:17" s="83" customFormat="1">
      <c r="B180" s="84"/>
      <c r="C180" s="84"/>
      <c r="G180" s="55"/>
      <c r="H180" s="55"/>
      <c r="I180" s="55"/>
      <c r="J180" s="55"/>
      <c r="K180" s="55"/>
      <c r="L180" s="55"/>
      <c r="M180" s="55"/>
      <c r="P180" s="83">
        <v>0</v>
      </c>
      <c r="Q180" s="83">
        <v>0</v>
      </c>
    </row>
    <row r="181" spans="2:17" s="83" customFormat="1">
      <c r="B181" s="84"/>
      <c r="C181" s="84"/>
      <c r="G181" s="55"/>
      <c r="H181" s="55"/>
      <c r="I181" s="55"/>
      <c r="J181" s="55"/>
      <c r="K181" s="55"/>
      <c r="L181" s="55"/>
      <c r="M181" s="55"/>
      <c r="P181" s="83">
        <v>527978.65</v>
      </c>
      <c r="Q181" s="83">
        <v>800000</v>
      </c>
    </row>
    <row r="182" spans="2:17" s="83" customFormat="1">
      <c r="B182" s="84"/>
      <c r="C182" s="84"/>
      <c r="G182" s="55"/>
      <c r="H182" s="55"/>
      <c r="I182" s="55"/>
      <c r="J182" s="55"/>
      <c r="K182" s="55"/>
      <c r="L182" s="55"/>
      <c r="M182" s="55"/>
      <c r="P182" s="83">
        <v>72000</v>
      </c>
      <c r="Q182" s="83">
        <v>100000</v>
      </c>
    </row>
    <row r="183" spans="2:17" s="83" customFormat="1">
      <c r="B183" s="84"/>
      <c r="C183" s="84"/>
      <c r="G183" s="55"/>
      <c r="H183" s="55"/>
      <c r="I183" s="55"/>
      <c r="J183" s="55"/>
      <c r="K183" s="55"/>
      <c r="L183" s="55"/>
      <c r="M183" s="55"/>
      <c r="P183" s="83">
        <v>0</v>
      </c>
      <c r="Q183" s="83">
        <v>0</v>
      </c>
    </row>
    <row r="184" spans="2:17" s="83" customFormat="1">
      <c r="B184" s="84"/>
      <c r="C184" s="84"/>
      <c r="G184" s="55"/>
      <c r="H184" s="55"/>
      <c r="I184" s="55"/>
      <c r="J184" s="55"/>
      <c r="K184" s="55"/>
      <c r="L184" s="55"/>
      <c r="M184" s="55"/>
      <c r="P184" s="83">
        <v>0</v>
      </c>
      <c r="Q184" s="83">
        <v>0</v>
      </c>
    </row>
    <row r="185" spans="2:17" s="83" customFormat="1">
      <c r="B185" s="84"/>
      <c r="C185" s="84"/>
      <c r="G185" s="55"/>
      <c r="H185" s="55"/>
      <c r="I185" s="55"/>
      <c r="J185" s="55"/>
      <c r="K185" s="55"/>
      <c r="L185" s="55"/>
      <c r="M185" s="55"/>
      <c r="P185" s="83">
        <v>0</v>
      </c>
      <c r="Q185" s="83">
        <v>0</v>
      </c>
    </row>
    <row r="186" spans="2:17" s="83" customFormat="1">
      <c r="B186" s="84"/>
      <c r="C186" s="84"/>
      <c r="G186" s="55"/>
      <c r="H186" s="55"/>
      <c r="I186" s="55"/>
      <c r="J186" s="55"/>
      <c r="K186" s="55"/>
      <c r="L186" s="55"/>
      <c r="M186" s="55"/>
      <c r="P186" s="83">
        <v>554529.74</v>
      </c>
      <c r="Q186" s="83">
        <v>554529.74</v>
      </c>
    </row>
    <row r="187" spans="2:17" s="83" customFormat="1">
      <c r="B187" s="84"/>
      <c r="C187" s="84"/>
      <c r="G187" s="55"/>
      <c r="H187" s="55"/>
      <c r="I187" s="55"/>
      <c r="J187" s="55"/>
      <c r="K187" s="55"/>
      <c r="L187" s="55"/>
      <c r="M187" s="55"/>
      <c r="Q187" s="83">
        <v>0</v>
      </c>
    </row>
    <row r="188" spans="2:17" s="83" customFormat="1">
      <c r="B188" s="84"/>
      <c r="C188" s="84"/>
      <c r="G188" s="55"/>
      <c r="H188" s="55"/>
      <c r="I188" s="55"/>
      <c r="J188" s="55"/>
      <c r="K188" s="55"/>
      <c r="L188" s="55"/>
      <c r="M188" s="55"/>
      <c r="Q188" s="83">
        <v>0</v>
      </c>
    </row>
    <row r="189" spans="2:17" s="83" customFormat="1">
      <c r="B189" s="84"/>
      <c r="C189" s="84"/>
      <c r="G189" s="55"/>
      <c r="H189" s="55"/>
      <c r="I189" s="55"/>
      <c r="J189" s="55"/>
      <c r="K189" s="55"/>
      <c r="L189" s="55"/>
      <c r="M189" s="55"/>
      <c r="Q189" s="83">
        <v>0</v>
      </c>
    </row>
    <row r="190" spans="2:17" s="83" customFormat="1">
      <c r="B190" s="84"/>
      <c r="C190" s="84"/>
      <c r="G190" s="55"/>
      <c r="H190" s="55"/>
      <c r="I190" s="55"/>
      <c r="J190" s="55"/>
      <c r="K190" s="55"/>
      <c r="L190" s="55"/>
      <c r="M190" s="55"/>
      <c r="Q190" s="83">
        <v>0</v>
      </c>
    </row>
    <row r="191" spans="2:17" s="83" customFormat="1">
      <c r="B191" s="84"/>
      <c r="C191" s="84"/>
      <c r="G191" s="55"/>
      <c r="H191" s="55"/>
      <c r="I191" s="55"/>
      <c r="J191" s="55"/>
      <c r="K191" s="55"/>
      <c r="L191" s="55"/>
      <c r="M191" s="55"/>
      <c r="Q191" s="83">
        <v>0</v>
      </c>
    </row>
    <row r="192" spans="2:17" s="83" customFormat="1">
      <c r="B192" s="84"/>
      <c r="C192" s="84"/>
      <c r="G192" s="55"/>
      <c r="H192" s="55"/>
      <c r="I192" s="55"/>
      <c r="J192" s="55"/>
      <c r="K192" s="55"/>
      <c r="L192" s="55"/>
      <c r="M192" s="55"/>
      <c r="Q192" s="83">
        <v>0</v>
      </c>
    </row>
    <row r="193" spans="2:17" s="83" customFormat="1">
      <c r="B193" s="84"/>
      <c r="C193" s="84"/>
      <c r="G193" s="55"/>
      <c r="H193" s="55"/>
      <c r="I193" s="55"/>
      <c r="J193" s="55"/>
      <c r="K193" s="55"/>
      <c r="L193" s="55"/>
      <c r="M193" s="55"/>
      <c r="Q193" s="83">
        <v>0</v>
      </c>
    </row>
    <row r="194" spans="2:17" s="83" customFormat="1">
      <c r="B194" s="84"/>
      <c r="C194" s="84"/>
      <c r="G194" s="55"/>
      <c r="H194" s="55"/>
      <c r="I194" s="55"/>
      <c r="J194" s="55"/>
      <c r="K194" s="55"/>
      <c r="L194" s="55"/>
      <c r="M194" s="55"/>
      <c r="Q194" s="83">
        <v>0</v>
      </c>
    </row>
    <row r="195" spans="2:17" s="83" customFormat="1">
      <c r="B195" s="84"/>
      <c r="C195" s="84"/>
      <c r="G195" s="55"/>
      <c r="H195" s="55"/>
      <c r="I195" s="55"/>
      <c r="J195" s="55"/>
      <c r="K195" s="55"/>
      <c r="L195" s="55"/>
      <c r="M195" s="55"/>
      <c r="Q195" s="83">
        <v>0</v>
      </c>
    </row>
    <row r="196" spans="2:17" s="83" customFormat="1">
      <c r="B196" s="84"/>
      <c r="C196" s="84"/>
      <c r="G196" s="55"/>
      <c r="H196" s="55"/>
      <c r="I196" s="55"/>
      <c r="J196" s="55"/>
      <c r="K196" s="55"/>
      <c r="L196" s="55"/>
      <c r="M196" s="55"/>
      <c r="Q196" s="83">
        <v>0</v>
      </c>
    </row>
    <row r="197" spans="2:17" s="83" customFormat="1">
      <c r="B197" s="84"/>
      <c r="G197" s="55"/>
      <c r="H197" s="55"/>
      <c r="I197" s="55"/>
      <c r="J197" s="55"/>
      <c r="K197" s="55"/>
      <c r="L197" s="55"/>
      <c r="M197" s="55"/>
      <c r="Q197" s="83">
        <v>0</v>
      </c>
    </row>
    <row r="198" spans="2:17" s="83" customFormat="1">
      <c r="B198" s="84"/>
      <c r="G198" s="55"/>
      <c r="H198" s="55"/>
      <c r="I198" s="55"/>
      <c r="J198" s="55"/>
      <c r="K198" s="55"/>
      <c r="L198" s="55"/>
      <c r="M198" s="55"/>
      <c r="Q198" s="83">
        <v>0</v>
      </c>
    </row>
    <row r="199" spans="2:17" s="83" customFormat="1">
      <c r="B199" s="84"/>
      <c r="G199" s="55"/>
      <c r="H199" s="55"/>
      <c r="I199" s="55"/>
      <c r="J199" s="55"/>
      <c r="K199" s="55"/>
      <c r="L199" s="55"/>
      <c r="M199" s="55"/>
      <c r="Q199" s="83">
        <v>0</v>
      </c>
    </row>
    <row r="200" spans="2:17" s="83" customFormat="1">
      <c r="B200" s="84"/>
      <c r="G200" s="55"/>
      <c r="H200" s="55"/>
      <c r="I200" s="55"/>
      <c r="J200" s="55"/>
      <c r="K200" s="55"/>
      <c r="L200" s="55"/>
      <c r="M200" s="55"/>
      <c r="P200" s="83">
        <v>9037573.5066666659</v>
      </c>
      <c r="Q200" s="83">
        <v>8631840</v>
      </c>
    </row>
    <row r="201" spans="2:17" s="83" customFormat="1">
      <c r="B201" s="84"/>
      <c r="G201" s="55"/>
      <c r="H201" s="55"/>
      <c r="I201" s="55"/>
      <c r="J201" s="55"/>
      <c r="K201" s="55"/>
      <c r="L201" s="55"/>
      <c r="M201" s="55"/>
      <c r="P201" s="83">
        <v>0</v>
      </c>
      <c r="Q201" s="83">
        <v>0</v>
      </c>
    </row>
    <row r="202" spans="2:17" s="83" customFormat="1">
      <c r="B202" s="84"/>
      <c r="G202" s="55"/>
      <c r="H202" s="55"/>
      <c r="I202" s="55"/>
      <c r="J202" s="55"/>
      <c r="K202" s="55"/>
      <c r="L202" s="55"/>
      <c r="M202" s="55"/>
      <c r="P202" s="83">
        <v>0</v>
      </c>
      <c r="Q202" s="83">
        <v>0</v>
      </c>
    </row>
    <row r="203" spans="2:17" s="83" customFormat="1">
      <c r="B203" s="84"/>
      <c r="G203" s="55"/>
      <c r="H203" s="55"/>
      <c r="I203" s="55"/>
      <c r="J203" s="55"/>
      <c r="K203" s="55"/>
      <c r="L203" s="55"/>
      <c r="M203" s="55"/>
      <c r="P203" s="83">
        <v>0</v>
      </c>
      <c r="Q203" s="83">
        <v>0</v>
      </c>
    </row>
    <row r="204" spans="2:17" s="83" customFormat="1">
      <c r="B204" s="84"/>
      <c r="G204" s="55"/>
      <c r="H204" s="55"/>
      <c r="I204" s="55"/>
      <c r="J204" s="55"/>
      <c r="K204" s="55"/>
      <c r="L204" s="55"/>
      <c r="M204" s="55"/>
      <c r="P204" s="83">
        <v>0</v>
      </c>
      <c r="Q204" s="83">
        <v>0</v>
      </c>
    </row>
    <row r="205" spans="2:17" s="83" customFormat="1">
      <c r="B205" s="84"/>
      <c r="G205" s="55"/>
      <c r="H205" s="55"/>
      <c r="I205" s="55"/>
      <c r="J205" s="55"/>
      <c r="K205" s="55"/>
      <c r="L205" s="55"/>
      <c r="M205" s="55"/>
      <c r="P205" s="83">
        <v>360097.33333333331</v>
      </c>
      <c r="Q205" s="83">
        <v>1300000</v>
      </c>
    </row>
    <row r="206" spans="2:17" s="83" customFormat="1">
      <c r="B206" s="84"/>
      <c r="G206" s="55"/>
      <c r="H206" s="55"/>
      <c r="I206" s="55"/>
      <c r="J206" s="55"/>
      <c r="K206" s="55"/>
      <c r="L206" s="55"/>
      <c r="M206" s="55"/>
      <c r="P206" s="83">
        <v>87001.453333333324</v>
      </c>
      <c r="Q206" s="83">
        <v>72500</v>
      </c>
    </row>
    <row r="207" spans="2:17" s="83" customFormat="1">
      <c r="B207" s="84"/>
      <c r="G207" s="55"/>
      <c r="H207" s="55"/>
      <c r="I207" s="55"/>
      <c r="J207" s="55"/>
      <c r="K207" s="55"/>
      <c r="L207" s="55"/>
      <c r="M207" s="55"/>
      <c r="P207" s="83">
        <v>0</v>
      </c>
      <c r="Q207" s="83">
        <v>0</v>
      </c>
    </row>
    <row r="208" spans="2:17" s="83" customFormat="1">
      <c r="B208" s="84"/>
      <c r="G208" s="55"/>
      <c r="H208" s="55"/>
      <c r="I208" s="55"/>
      <c r="J208" s="55"/>
      <c r="K208" s="55"/>
      <c r="L208" s="55"/>
      <c r="M208" s="55"/>
      <c r="P208" s="83">
        <v>2346015.3333333335</v>
      </c>
      <c r="Q208" s="83">
        <v>2500000</v>
      </c>
    </row>
    <row r="209" spans="2:17" s="83" customFormat="1">
      <c r="B209" s="84"/>
      <c r="G209" s="55"/>
      <c r="H209" s="55"/>
      <c r="I209" s="55"/>
      <c r="J209" s="55"/>
      <c r="K209" s="55"/>
      <c r="L209" s="55"/>
      <c r="M209" s="55"/>
      <c r="P209" s="83">
        <v>0</v>
      </c>
      <c r="Q209" s="83">
        <v>0</v>
      </c>
    </row>
    <row r="210" spans="2:17" s="83" customFormat="1">
      <c r="B210" s="84"/>
      <c r="G210" s="55"/>
      <c r="H210" s="55"/>
      <c r="I210" s="55"/>
      <c r="J210" s="55"/>
      <c r="K210" s="55"/>
      <c r="L210" s="55"/>
      <c r="M210" s="55"/>
      <c r="P210" s="83">
        <v>0</v>
      </c>
      <c r="Q210" s="83">
        <v>0</v>
      </c>
    </row>
    <row r="211" spans="2:17" s="83" customFormat="1">
      <c r="B211" s="84"/>
      <c r="G211" s="55"/>
      <c r="H211" s="55"/>
      <c r="I211" s="55"/>
      <c r="J211" s="55"/>
      <c r="K211" s="55"/>
      <c r="L211" s="55"/>
      <c r="M211" s="55"/>
      <c r="P211" s="83">
        <v>1822001.0666666667</v>
      </c>
      <c r="Q211" s="83">
        <v>1850000</v>
      </c>
    </row>
    <row r="212" spans="2:17" s="83" customFormat="1">
      <c r="B212" s="84"/>
      <c r="G212" s="55"/>
      <c r="H212" s="55"/>
      <c r="I212" s="55"/>
      <c r="J212" s="55"/>
      <c r="K212" s="55"/>
      <c r="L212" s="55"/>
      <c r="M212" s="55"/>
      <c r="P212" s="83">
        <v>1859103.8</v>
      </c>
      <c r="Q212" s="83">
        <v>2000000</v>
      </c>
    </row>
    <row r="213" spans="2:17" s="83" customFormat="1">
      <c r="B213" s="84"/>
      <c r="G213" s="55"/>
      <c r="H213" s="55"/>
      <c r="I213" s="55"/>
      <c r="J213" s="55"/>
      <c r="K213" s="55"/>
      <c r="L213" s="55"/>
      <c r="M213" s="55"/>
      <c r="P213" s="83">
        <v>0</v>
      </c>
      <c r="Q213" s="83">
        <v>0</v>
      </c>
    </row>
    <row r="214" spans="2:17" s="83" customFormat="1">
      <c r="B214" s="84"/>
      <c r="G214" s="55"/>
      <c r="H214" s="55"/>
      <c r="I214" s="55"/>
      <c r="J214" s="55"/>
      <c r="K214" s="55"/>
      <c r="L214" s="55"/>
      <c r="M214" s="55"/>
      <c r="P214" s="83">
        <v>1119326.4000000001</v>
      </c>
      <c r="Q214" s="83">
        <v>1000000</v>
      </c>
    </row>
    <row r="215" spans="2:17" s="83" customFormat="1">
      <c r="B215" s="84"/>
      <c r="G215" s="55"/>
      <c r="H215" s="55"/>
      <c r="I215" s="55"/>
      <c r="J215" s="55"/>
      <c r="K215" s="55"/>
      <c r="L215" s="55"/>
      <c r="M215" s="55"/>
      <c r="P215" s="83">
        <v>1216153.7466666668</v>
      </c>
      <c r="Q215" s="83">
        <v>1450000</v>
      </c>
    </row>
    <row r="216" spans="2:17" s="83" customFormat="1">
      <c r="B216" s="84"/>
      <c r="G216" s="55"/>
      <c r="H216" s="55"/>
      <c r="I216" s="55"/>
      <c r="J216" s="55"/>
      <c r="K216" s="55"/>
      <c r="L216" s="55"/>
      <c r="M216" s="55"/>
      <c r="P216" s="83">
        <v>1966768.4266666668</v>
      </c>
      <c r="Q216" s="83">
        <v>2500000</v>
      </c>
    </row>
    <row r="217" spans="2:17" s="83" customFormat="1">
      <c r="B217" s="84"/>
      <c r="G217" s="55"/>
      <c r="H217" s="55"/>
      <c r="I217" s="55"/>
      <c r="J217" s="55"/>
      <c r="K217" s="55"/>
      <c r="L217" s="55"/>
      <c r="M217" s="55"/>
      <c r="P217" s="83">
        <v>4653320.3066666666</v>
      </c>
      <c r="Q217" s="83">
        <v>4667490</v>
      </c>
    </row>
    <row r="218" spans="2:17" s="83" customFormat="1">
      <c r="B218" s="84"/>
      <c r="G218" s="55"/>
      <c r="H218" s="55"/>
      <c r="I218" s="55"/>
      <c r="J218" s="55"/>
      <c r="K218" s="55"/>
      <c r="L218" s="55"/>
      <c r="M218" s="55"/>
      <c r="P218" s="83">
        <v>0</v>
      </c>
      <c r="Q218" s="83">
        <v>0</v>
      </c>
    </row>
    <row r="219" spans="2:17" s="83" customFormat="1">
      <c r="B219" s="84"/>
      <c r="G219" s="55"/>
      <c r="H219" s="55"/>
      <c r="I219" s="55"/>
      <c r="J219" s="55"/>
      <c r="K219" s="55"/>
      <c r="L219" s="55"/>
      <c r="M219" s="55"/>
      <c r="P219" s="83">
        <v>0</v>
      </c>
      <c r="Q219" s="83">
        <v>0</v>
      </c>
    </row>
    <row r="220" spans="2:17" s="83" customFormat="1">
      <c r="B220" s="84"/>
      <c r="G220" s="55"/>
      <c r="H220" s="55"/>
      <c r="I220" s="55"/>
      <c r="J220" s="55"/>
      <c r="K220" s="55"/>
      <c r="L220" s="55"/>
      <c r="M220" s="55"/>
      <c r="P220" s="83">
        <v>0</v>
      </c>
      <c r="Q220" s="83">
        <v>0</v>
      </c>
    </row>
    <row r="221" spans="2:17" s="83" customFormat="1">
      <c r="B221" s="84"/>
      <c r="G221" s="55"/>
      <c r="H221" s="55"/>
      <c r="I221" s="55"/>
      <c r="J221" s="55"/>
      <c r="K221" s="55"/>
      <c r="L221" s="55"/>
      <c r="M221" s="55"/>
      <c r="P221" s="83">
        <v>0</v>
      </c>
      <c r="Q221" s="83">
        <v>0</v>
      </c>
    </row>
    <row r="222" spans="2:17" s="83" customFormat="1">
      <c r="B222" s="84"/>
      <c r="G222" s="55"/>
      <c r="H222" s="55"/>
      <c r="I222" s="55"/>
      <c r="J222" s="55"/>
      <c r="K222" s="55"/>
      <c r="L222" s="55"/>
      <c r="M222" s="55"/>
      <c r="P222" s="83">
        <v>0</v>
      </c>
      <c r="Q222" s="83">
        <v>0</v>
      </c>
    </row>
    <row r="223" spans="2:17" s="83" customFormat="1">
      <c r="B223" s="84"/>
      <c r="G223" s="55"/>
      <c r="H223" s="55"/>
      <c r="I223" s="55"/>
      <c r="J223" s="55"/>
      <c r="K223" s="55"/>
      <c r="L223" s="55"/>
      <c r="M223" s="55"/>
      <c r="P223" s="83">
        <v>0</v>
      </c>
      <c r="Q223" s="83">
        <v>0</v>
      </c>
    </row>
    <row r="224" spans="2:17" s="83" customFormat="1">
      <c r="B224" s="84"/>
      <c r="G224" s="55"/>
      <c r="H224" s="55"/>
      <c r="I224" s="55"/>
      <c r="J224" s="55"/>
      <c r="K224" s="55"/>
      <c r="L224" s="55"/>
      <c r="M224" s="55"/>
      <c r="P224" s="83">
        <v>77000</v>
      </c>
      <c r="Q224" s="83">
        <v>120000</v>
      </c>
    </row>
    <row r="225" spans="2:17" s="83" customFormat="1">
      <c r="B225" s="84"/>
      <c r="G225" s="55"/>
      <c r="H225" s="55"/>
      <c r="I225" s="55"/>
      <c r="J225" s="55"/>
      <c r="K225" s="55"/>
      <c r="L225" s="55"/>
      <c r="M225" s="55"/>
      <c r="P225" s="83">
        <v>164419.65333333335</v>
      </c>
      <c r="Q225" s="83">
        <v>170000</v>
      </c>
    </row>
    <row r="226" spans="2:17" s="83" customFormat="1">
      <c r="B226" s="84"/>
      <c r="G226" s="55"/>
      <c r="H226" s="55"/>
      <c r="I226" s="55"/>
      <c r="J226" s="55"/>
      <c r="K226" s="55"/>
      <c r="L226" s="55"/>
      <c r="M226" s="55"/>
      <c r="P226" s="83">
        <v>28279317.706666667</v>
      </c>
      <c r="Q226" s="83">
        <v>27000000</v>
      </c>
    </row>
    <row r="227" spans="2:17" s="83" customFormat="1">
      <c r="B227" s="84"/>
      <c r="G227" s="55"/>
      <c r="H227" s="55"/>
      <c r="I227" s="55"/>
      <c r="J227" s="55"/>
      <c r="K227" s="55"/>
      <c r="L227" s="55"/>
      <c r="M227" s="55"/>
      <c r="P227" s="83">
        <v>10789881.720000001</v>
      </c>
      <c r="Q227" s="83">
        <v>11000000</v>
      </c>
    </row>
    <row r="228" spans="2:17" s="83" customFormat="1">
      <c r="B228" s="84"/>
      <c r="G228" s="55"/>
      <c r="H228" s="55"/>
      <c r="I228" s="55"/>
      <c r="J228" s="55"/>
      <c r="K228" s="55"/>
      <c r="L228" s="55"/>
      <c r="M228" s="55"/>
      <c r="P228" s="83">
        <v>218428.64</v>
      </c>
      <c r="Q228" s="83">
        <v>170000</v>
      </c>
    </row>
    <row r="229" spans="2:17" s="83" customFormat="1">
      <c r="B229" s="84"/>
      <c r="G229" s="55"/>
      <c r="H229" s="55"/>
      <c r="I229" s="55"/>
      <c r="J229" s="55"/>
      <c r="K229" s="55"/>
      <c r="L229" s="55"/>
      <c r="M229" s="55"/>
      <c r="P229" s="83">
        <v>965317.98666666669</v>
      </c>
      <c r="Q229" s="83">
        <v>1000000</v>
      </c>
    </row>
    <row r="230" spans="2:17" s="83" customFormat="1">
      <c r="B230" s="84"/>
      <c r="G230" s="55"/>
      <c r="H230" s="55"/>
      <c r="I230" s="55"/>
      <c r="J230" s="55"/>
      <c r="K230" s="55"/>
      <c r="L230" s="55"/>
      <c r="M230" s="55"/>
      <c r="P230" s="83">
        <v>2049000</v>
      </c>
      <c r="Q230" s="83">
        <v>2200000</v>
      </c>
    </row>
    <row r="231" spans="2:17" s="83" customFormat="1">
      <c r="B231" s="84"/>
      <c r="G231" s="55"/>
      <c r="H231" s="55"/>
      <c r="I231" s="55"/>
      <c r="J231" s="55"/>
      <c r="K231" s="55"/>
      <c r="L231" s="55"/>
      <c r="M231" s="55"/>
      <c r="P231" s="83">
        <v>806000</v>
      </c>
      <c r="Q231" s="83">
        <v>950000</v>
      </c>
    </row>
    <row r="232" spans="2:17" s="83" customFormat="1">
      <c r="B232" s="84"/>
      <c r="G232" s="55"/>
      <c r="H232" s="55"/>
      <c r="I232" s="55"/>
      <c r="J232" s="55"/>
      <c r="K232" s="55"/>
      <c r="L232" s="55"/>
      <c r="M232" s="55"/>
      <c r="P232" s="83">
        <v>6532140.7333333334</v>
      </c>
      <c r="Q232" s="83">
        <v>7100000</v>
      </c>
    </row>
    <row r="233" spans="2:17" s="83" customFormat="1">
      <c r="B233" s="84"/>
      <c r="G233" s="55"/>
      <c r="H233" s="55"/>
      <c r="I233" s="55"/>
      <c r="J233" s="55"/>
      <c r="K233" s="55"/>
      <c r="L233" s="55"/>
      <c r="M233" s="55"/>
      <c r="P233" s="83">
        <v>0</v>
      </c>
      <c r="Q233" s="83">
        <v>0</v>
      </c>
    </row>
    <row r="234" spans="2:17" s="83" customFormat="1">
      <c r="B234" s="84"/>
      <c r="G234" s="55"/>
      <c r="H234" s="55"/>
      <c r="I234" s="55"/>
      <c r="J234" s="55"/>
      <c r="K234" s="55"/>
      <c r="L234" s="55"/>
      <c r="M234" s="55"/>
      <c r="P234" s="83">
        <v>0</v>
      </c>
      <c r="Q234" s="83">
        <v>0</v>
      </c>
    </row>
    <row r="235" spans="2:17" s="83" customFormat="1">
      <c r="B235" s="84"/>
      <c r="G235" s="55"/>
      <c r="H235" s="55"/>
      <c r="I235" s="55"/>
      <c r="J235" s="55"/>
      <c r="K235" s="55"/>
      <c r="L235" s="55"/>
      <c r="M235" s="55"/>
      <c r="P235" s="83">
        <v>0</v>
      </c>
      <c r="Q235" s="83">
        <v>0</v>
      </c>
    </row>
    <row r="236" spans="2:17" s="83" customFormat="1">
      <c r="B236" s="84"/>
      <c r="G236" s="55"/>
      <c r="H236" s="55"/>
      <c r="I236" s="55"/>
      <c r="J236" s="55"/>
      <c r="K236" s="55"/>
      <c r="L236" s="55"/>
      <c r="M236" s="55"/>
      <c r="P236" s="83">
        <v>0</v>
      </c>
      <c r="Q236" s="83">
        <v>0</v>
      </c>
    </row>
    <row r="237" spans="2:17" s="83" customFormat="1">
      <c r="B237" s="84"/>
      <c r="G237" s="55"/>
      <c r="H237" s="55"/>
      <c r="I237" s="55"/>
      <c r="J237" s="55"/>
      <c r="K237" s="55"/>
      <c r="L237" s="55"/>
      <c r="M237" s="55"/>
      <c r="P237" s="83">
        <v>0</v>
      </c>
      <c r="Q237" s="83">
        <v>0</v>
      </c>
    </row>
    <row r="238" spans="2:17" s="83" customFormat="1">
      <c r="B238" s="84"/>
      <c r="G238" s="55"/>
      <c r="H238" s="55"/>
      <c r="I238" s="55"/>
      <c r="J238" s="55"/>
      <c r="K238" s="55"/>
      <c r="L238" s="55"/>
      <c r="M238" s="55"/>
      <c r="P238" s="83">
        <v>0</v>
      </c>
      <c r="Q238" s="83">
        <v>0</v>
      </c>
    </row>
    <row r="239" spans="2:17" s="83" customFormat="1">
      <c r="B239" s="84"/>
      <c r="G239" s="55"/>
      <c r="H239" s="55"/>
      <c r="I239" s="55"/>
      <c r="J239" s="55"/>
      <c r="K239" s="55"/>
      <c r="L239" s="55"/>
      <c r="M239" s="55"/>
      <c r="P239" s="83">
        <v>0</v>
      </c>
      <c r="Q239" s="83">
        <v>0</v>
      </c>
    </row>
    <row r="240" spans="2:17" s="83" customFormat="1">
      <c r="B240" s="84"/>
      <c r="G240" s="55"/>
      <c r="H240" s="55"/>
      <c r="I240" s="55"/>
      <c r="J240" s="55"/>
      <c r="K240" s="55"/>
      <c r="L240" s="55"/>
      <c r="M240" s="55"/>
      <c r="P240" s="83">
        <v>1625194.1333333335</v>
      </c>
      <c r="Q240" s="83">
        <v>1860000</v>
      </c>
    </row>
    <row r="241" spans="2:17" s="83" customFormat="1">
      <c r="B241" s="84"/>
      <c r="G241" s="55"/>
      <c r="H241" s="55"/>
      <c r="I241" s="55"/>
      <c r="J241" s="55"/>
      <c r="K241" s="55"/>
      <c r="L241" s="55"/>
      <c r="M241" s="55"/>
      <c r="P241" s="83">
        <v>0</v>
      </c>
      <c r="Q241" s="83">
        <v>0</v>
      </c>
    </row>
    <row r="242" spans="2:17" s="83" customFormat="1">
      <c r="B242" s="84"/>
      <c r="G242" s="55"/>
      <c r="H242" s="55"/>
      <c r="I242" s="55"/>
      <c r="J242" s="55"/>
      <c r="K242" s="55"/>
      <c r="L242" s="55"/>
      <c r="M242" s="55"/>
      <c r="P242" s="83">
        <v>0</v>
      </c>
      <c r="Q242" s="83">
        <v>0</v>
      </c>
    </row>
    <row r="243" spans="2:17" s="83" customFormat="1">
      <c r="B243" s="84"/>
      <c r="G243" s="55"/>
      <c r="H243" s="55"/>
      <c r="I243" s="55"/>
      <c r="J243" s="55"/>
      <c r="K243" s="55"/>
      <c r="L243" s="55"/>
      <c r="M243" s="55"/>
      <c r="P243" s="83">
        <v>890591.44</v>
      </c>
      <c r="Q243" s="83">
        <v>1200000</v>
      </c>
    </row>
    <row r="244" spans="2:17" s="83" customFormat="1">
      <c r="B244" s="84"/>
      <c r="G244" s="55"/>
      <c r="H244" s="55"/>
      <c r="I244" s="55"/>
      <c r="J244" s="55"/>
      <c r="K244" s="55"/>
      <c r="L244" s="55"/>
      <c r="M244" s="55"/>
      <c r="P244" s="83">
        <v>0</v>
      </c>
      <c r="Q244" s="83">
        <v>0</v>
      </c>
    </row>
    <row r="245" spans="2:17" s="83" customFormat="1">
      <c r="B245" s="84"/>
      <c r="G245" s="55"/>
      <c r="H245" s="55"/>
      <c r="I245" s="55"/>
      <c r="J245" s="55"/>
      <c r="K245" s="55"/>
      <c r="L245" s="55"/>
      <c r="M245" s="55"/>
      <c r="P245" s="83">
        <v>0</v>
      </c>
      <c r="Q245" s="83">
        <v>0</v>
      </c>
    </row>
    <row r="246" spans="2:17" s="83" customFormat="1">
      <c r="B246" s="84"/>
      <c r="G246" s="55"/>
      <c r="H246" s="55"/>
      <c r="I246" s="55"/>
      <c r="J246" s="55"/>
      <c r="K246" s="55"/>
      <c r="L246" s="55"/>
      <c r="M246" s="55"/>
      <c r="P246" s="83">
        <v>279849.34999999998</v>
      </c>
      <c r="Q246" s="83">
        <v>279849.34999999998</v>
      </c>
    </row>
    <row r="247" spans="2:17" s="83" customFormat="1">
      <c r="B247" s="84"/>
      <c r="G247" s="55"/>
      <c r="H247" s="55"/>
      <c r="I247" s="55"/>
      <c r="J247" s="55"/>
      <c r="K247" s="55"/>
      <c r="L247" s="55"/>
      <c r="M247" s="55"/>
      <c r="P247" s="83">
        <v>2673055.4900000002</v>
      </c>
      <c r="Q247" s="83">
        <v>3000000</v>
      </c>
    </row>
    <row r="248" spans="2:17" s="83" customFormat="1">
      <c r="B248" s="84"/>
      <c r="G248" s="55"/>
      <c r="H248" s="55"/>
      <c r="I248" s="55"/>
      <c r="J248" s="55"/>
      <c r="K248" s="55"/>
      <c r="L248" s="55"/>
      <c r="M248" s="55"/>
      <c r="P248" s="83">
        <v>921574.46666666667</v>
      </c>
      <c r="Q248" s="83">
        <v>1200000</v>
      </c>
    </row>
    <row r="249" spans="2:17" s="83" customFormat="1">
      <c r="B249" s="84"/>
      <c r="G249" s="55"/>
      <c r="H249" s="55"/>
      <c r="I249" s="55"/>
      <c r="J249" s="55"/>
      <c r="K249" s="55"/>
      <c r="L249" s="55"/>
      <c r="M249" s="55"/>
      <c r="P249" s="83">
        <v>0</v>
      </c>
      <c r="Q249" s="83">
        <v>0</v>
      </c>
    </row>
    <row r="250" spans="2:17" s="83" customFormat="1">
      <c r="B250" s="84"/>
      <c r="G250" s="55"/>
      <c r="H250" s="55"/>
      <c r="I250" s="55"/>
      <c r="J250" s="55"/>
      <c r="K250" s="55"/>
      <c r="L250" s="55"/>
      <c r="M250" s="55"/>
      <c r="P250" s="83">
        <v>167540.76</v>
      </c>
      <c r="Q250" s="83">
        <v>140000</v>
      </c>
    </row>
    <row r="251" spans="2:17" s="83" customFormat="1">
      <c r="B251" s="84"/>
      <c r="G251" s="55"/>
      <c r="H251" s="55"/>
      <c r="I251" s="55"/>
      <c r="J251" s="55"/>
      <c r="K251" s="55"/>
      <c r="L251" s="55"/>
      <c r="M251" s="55"/>
      <c r="P251" s="83">
        <v>4372757.9066666672</v>
      </c>
      <c r="Q251" s="83">
        <v>1200000</v>
      </c>
    </row>
    <row r="252" spans="2:17" s="83" customFormat="1">
      <c r="B252" s="84"/>
      <c r="G252" s="55"/>
      <c r="H252" s="55"/>
      <c r="I252" s="55"/>
      <c r="J252" s="55"/>
      <c r="K252" s="55"/>
      <c r="L252" s="55"/>
      <c r="M252" s="55"/>
      <c r="P252" s="83">
        <v>704071.62666666659</v>
      </c>
      <c r="Q252" s="83">
        <v>805000</v>
      </c>
    </row>
    <row r="253" spans="2:17" s="83" customFormat="1">
      <c r="B253" s="84"/>
      <c r="G253" s="55"/>
      <c r="H253" s="55"/>
      <c r="I253" s="55"/>
      <c r="J253" s="55"/>
      <c r="K253" s="55"/>
      <c r="L253" s="55"/>
      <c r="M253" s="55"/>
      <c r="P253" s="83">
        <v>0</v>
      </c>
      <c r="Q253" s="83">
        <v>0</v>
      </c>
    </row>
    <row r="254" spans="2:17" s="83" customFormat="1">
      <c r="B254" s="84"/>
      <c r="G254" s="55"/>
      <c r="H254" s="55"/>
      <c r="I254" s="55"/>
      <c r="J254" s="55"/>
      <c r="K254" s="55"/>
      <c r="L254" s="55"/>
      <c r="M254" s="55"/>
      <c r="P254" s="83">
        <v>0</v>
      </c>
      <c r="Q254" s="83">
        <v>0</v>
      </c>
    </row>
    <row r="255" spans="2:17" s="83" customFormat="1">
      <c r="B255" s="84"/>
      <c r="G255" s="55"/>
      <c r="H255" s="55"/>
      <c r="I255" s="55"/>
      <c r="J255" s="55"/>
      <c r="K255" s="55"/>
      <c r="L255" s="55"/>
      <c r="M255" s="55"/>
      <c r="P255" s="83">
        <v>17608343.306666669</v>
      </c>
      <c r="Q255" s="83">
        <v>25000000</v>
      </c>
    </row>
    <row r="256" spans="2:17" s="83" customFormat="1">
      <c r="B256" s="84"/>
      <c r="G256" s="55"/>
      <c r="H256" s="55"/>
      <c r="I256" s="55"/>
      <c r="J256" s="55"/>
      <c r="K256" s="55"/>
      <c r="L256" s="55"/>
      <c r="M256" s="55"/>
      <c r="P256" s="83">
        <v>15640.32</v>
      </c>
      <c r="Q256" s="83">
        <v>16500</v>
      </c>
    </row>
    <row r="257" spans="2:17" s="83" customFormat="1">
      <c r="B257" s="84"/>
      <c r="G257" s="55"/>
      <c r="H257" s="55"/>
      <c r="I257" s="55"/>
      <c r="J257" s="55"/>
      <c r="K257" s="55"/>
      <c r="L257" s="55"/>
      <c r="M257" s="55"/>
      <c r="P257" s="83">
        <v>484746.28</v>
      </c>
      <c r="Q257" s="83">
        <v>485000</v>
      </c>
    </row>
    <row r="258" spans="2:17" s="83" customFormat="1">
      <c r="B258" s="84"/>
      <c r="G258" s="55"/>
      <c r="H258" s="55"/>
      <c r="I258" s="55"/>
      <c r="J258" s="55"/>
      <c r="K258" s="55"/>
      <c r="L258" s="55"/>
      <c r="M258" s="55"/>
      <c r="P258" s="83">
        <v>30437.213333333333</v>
      </c>
      <c r="Q258" s="83">
        <v>85000</v>
      </c>
    </row>
    <row r="259" spans="2:17" s="83" customFormat="1">
      <c r="B259" s="84"/>
      <c r="G259" s="55"/>
      <c r="H259" s="55"/>
      <c r="I259" s="55"/>
      <c r="J259" s="55"/>
      <c r="K259" s="55"/>
      <c r="L259" s="55"/>
      <c r="M259" s="55"/>
      <c r="P259" s="83">
        <v>2335693.4533333336</v>
      </c>
      <c r="Q259" s="83">
        <v>2350000</v>
      </c>
    </row>
    <row r="260" spans="2:17" s="83" customFormat="1">
      <c r="B260" s="84"/>
      <c r="G260" s="55"/>
      <c r="H260" s="55"/>
      <c r="I260" s="55"/>
      <c r="J260" s="55"/>
      <c r="K260" s="55"/>
      <c r="L260" s="55"/>
      <c r="M260" s="55"/>
      <c r="P260" s="83">
        <v>0</v>
      </c>
      <c r="Q260" s="83">
        <v>0</v>
      </c>
    </row>
    <row r="261" spans="2:17" s="83" customFormat="1">
      <c r="B261" s="84"/>
      <c r="G261" s="55"/>
      <c r="H261" s="55"/>
      <c r="I261" s="55"/>
      <c r="J261" s="55"/>
      <c r="K261" s="55"/>
      <c r="L261" s="55"/>
      <c r="M261" s="55"/>
      <c r="P261" s="83">
        <v>26000</v>
      </c>
      <c r="Q261" s="83">
        <v>40000</v>
      </c>
    </row>
    <row r="262" spans="2:17" s="83" customFormat="1">
      <c r="B262" s="84"/>
      <c r="G262" s="55"/>
      <c r="H262" s="55"/>
      <c r="I262" s="55"/>
      <c r="J262" s="55"/>
      <c r="K262" s="55"/>
      <c r="L262" s="55"/>
      <c r="M262" s="55"/>
      <c r="P262" s="83">
        <v>0</v>
      </c>
      <c r="Q262" s="83">
        <v>0</v>
      </c>
    </row>
    <row r="263" spans="2:17" s="83" customFormat="1">
      <c r="B263" s="84"/>
      <c r="G263" s="55"/>
      <c r="H263" s="55"/>
      <c r="I263" s="55"/>
      <c r="J263" s="55"/>
      <c r="K263" s="55"/>
      <c r="L263" s="55"/>
      <c r="M263" s="55"/>
      <c r="P263" s="83">
        <v>165854.49</v>
      </c>
      <c r="Q263" s="83">
        <v>165854.49</v>
      </c>
    </row>
    <row r="264" spans="2:17" s="83" customFormat="1">
      <c r="B264" s="84"/>
      <c r="G264" s="55"/>
      <c r="H264" s="55"/>
      <c r="I264" s="55"/>
      <c r="J264" s="55"/>
      <c r="K264" s="55"/>
      <c r="L264" s="55"/>
      <c r="M264" s="55"/>
      <c r="P264" s="83">
        <v>0</v>
      </c>
      <c r="Q264" s="83">
        <v>0</v>
      </c>
    </row>
    <row r="265" spans="2:17" s="83" customFormat="1">
      <c r="B265" s="84"/>
      <c r="G265" s="55"/>
      <c r="H265" s="55"/>
      <c r="I265" s="55"/>
      <c r="J265" s="55"/>
      <c r="K265" s="55"/>
      <c r="L265" s="55"/>
      <c r="M265" s="55"/>
      <c r="P265" s="83">
        <v>700000</v>
      </c>
      <c r="Q265" s="83">
        <v>820000</v>
      </c>
    </row>
    <row r="266" spans="2:17" s="83" customFormat="1">
      <c r="B266" s="84"/>
      <c r="G266" s="55"/>
      <c r="H266" s="55"/>
      <c r="I266" s="55"/>
      <c r="J266" s="55"/>
      <c r="K266" s="55"/>
      <c r="L266" s="55"/>
      <c r="M266" s="55"/>
      <c r="P266" s="83">
        <v>0</v>
      </c>
      <c r="Q266" s="83">
        <v>0</v>
      </c>
    </row>
    <row r="267" spans="2:17" s="83" customFormat="1">
      <c r="B267" s="84"/>
      <c r="G267" s="55"/>
      <c r="H267" s="55"/>
      <c r="I267" s="55"/>
      <c r="J267" s="55"/>
      <c r="K267" s="55"/>
      <c r="L267" s="55"/>
      <c r="M267" s="55"/>
      <c r="P267" s="83">
        <v>107089.06666666667</v>
      </c>
      <c r="Q267" s="83">
        <v>114000</v>
      </c>
    </row>
    <row r="268" spans="2:17" s="83" customFormat="1">
      <c r="B268" s="84"/>
      <c r="G268" s="55"/>
      <c r="H268" s="55"/>
      <c r="I268" s="55"/>
      <c r="J268" s="55"/>
      <c r="K268" s="55"/>
      <c r="L268" s="55"/>
      <c r="M268" s="55"/>
      <c r="P268" s="83">
        <v>2553975.56</v>
      </c>
      <c r="Q268" s="83">
        <v>2553975.56</v>
      </c>
    </row>
    <row r="269" spans="2:17" s="83" customFormat="1">
      <c r="B269" s="84"/>
      <c r="G269" s="55"/>
      <c r="H269" s="55"/>
      <c r="I269" s="55"/>
      <c r="J269" s="55"/>
      <c r="K269" s="55"/>
      <c r="L269" s="55"/>
      <c r="M269" s="55"/>
      <c r="P269" s="83">
        <v>2654459.3466666667</v>
      </c>
      <c r="Q269" s="83">
        <v>3500000</v>
      </c>
    </row>
    <row r="270" spans="2:17" s="83" customFormat="1">
      <c r="B270" s="84"/>
      <c r="G270" s="55"/>
      <c r="H270" s="55"/>
      <c r="I270" s="55"/>
      <c r="J270" s="55"/>
      <c r="K270" s="55"/>
      <c r="L270" s="55"/>
      <c r="M270" s="55"/>
      <c r="P270" s="83">
        <v>0</v>
      </c>
      <c r="Q270" s="83">
        <v>0</v>
      </c>
    </row>
    <row r="271" spans="2:17" s="83" customFormat="1">
      <c r="B271" s="84"/>
      <c r="G271" s="55"/>
      <c r="H271" s="55"/>
      <c r="I271" s="55"/>
      <c r="J271" s="55"/>
      <c r="K271" s="55"/>
      <c r="L271" s="55"/>
      <c r="M271" s="55"/>
      <c r="P271" s="83">
        <v>7049.28</v>
      </c>
      <c r="Q271" s="83">
        <v>100000</v>
      </c>
    </row>
    <row r="272" spans="2:17" s="83" customFormat="1">
      <c r="B272" s="84"/>
      <c r="G272" s="55"/>
      <c r="H272" s="55"/>
      <c r="I272" s="55"/>
      <c r="J272" s="55"/>
      <c r="K272" s="55"/>
      <c r="L272" s="55"/>
      <c r="M272" s="55"/>
      <c r="P272" s="83">
        <v>220730.94</v>
      </c>
      <c r="Q272" s="83">
        <v>2500000</v>
      </c>
    </row>
    <row r="273" spans="2:17" s="83" customFormat="1">
      <c r="B273" s="84"/>
      <c r="G273" s="55"/>
      <c r="H273" s="55"/>
      <c r="I273" s="55"/>
      <c r="J273" s="55"/>
      <c r="K273" s="55"/>
      <c r="L273" s="55"/>
      <c r="M273" s="55"/>
      <c r="P273" s="83">
        <v>0</v>
      </c>
      <c r="Q273" s="83">
        <v>0</v>
      </c>
    </row>
    <row r="274" spans="2:17" s="83" customFormat="1">
      <c r="B274" s="84"/>
      <c r="G274" s="55"/>
      <c r="H274" s="55"/>
      <c r="I274" s="55"/>
      <c r="J274" s="55"/>
      <c r="K274" s="55"/>
      <c r="L274" s="55"/>
      <c r="M274" s="55"/>
      <c r="P274" s="83">
        <v>0</v>
      </c>
      <c r="Q274" s="83">
        <v>0</v>
      </c>
    </row>
    <row r="275" spans="2:17" s="83" customFormat="1">
      <c r="B275" s="84"/>
      <c r="G275" s="55"/>
      <c r="H275" s="55"/>
      <c r="I275" s="55"/>
      <c r="J275" s="55"/>
      <c r="K275" s="55"/>
      <c r="L275" s="55"/>
      <c r="M275" s="55"/>
      <c r="P275" s="83">
        <v>42125.013333333329</v>
      </c>
      <c r="Q275" s="83">
        <v>330000</v>
      </c>
    </row>
    <row r="276" spans="2:17" s="83" customFormat="1">
      <c r="B276" s="84"/>
      <c r="G276" s="55"/>
      <c r="H276" s="55"/>
      <c r="I276" s="55"/>
      <c r="J276" s="55"/>
      <c r="K276" s="55"/>
      <c r="L276" s="55"/>
      <c r="M276" s="55"/>
      <c r="P276" s="83">
        <v>19927271.989999998</v>
      </c>
      <c r="Q276" s="83">
        <v>19927271.989999998</v>
      </c>
    </row>
    <row r="277" spans="2:17" s="83" customFormat="1">
      <c r="B277" s="84"/>
      <c r="G277" s="55"/>
      <c r="H277" s="55"/>
      <c r="I277" s="55"/>
      <c r="J277" s="55"/>
      <c r="K277" s="55"/>
      <c r="L277" s="55"/>
      <c r="M277" s="55"/>
      <c r="P277" s="83">
        <v>0</v>
      </c>
      <c r="Q277" s="83">
        <v>0</v>
      </c>
    </row>
    <row r="278" spans="2:17" s="83" customFormat="1">
      <c r="B278" s="84"/>
      <c r="G278" s="55"/>
      <c r="H278" s="55"/>
      <c r="I278" s="55"/>
      <c r="J278" s="55"/>
      <c r="K278" s="55"/>
      <c r="L278" s="55"/>
      <c r="M278" s="55"/>
      <c r="P278" s="83">
        <v>15460363.4</v>
      </c>
      <c r="Q278" s="83">
        <v>16000000</v>
      </c>
    </row>
    <row r="279" spans="2:17" s="83" customFormat="1">
      <c r="B279" s="84"/>
      <c r="G279" s="55"/>
      <c r="H279" s="55"/>
      <c r="I279" s="55"/>
      <c r="J279" s="55"/>
      <c r="K279" s="55"/>
      <c r="L279" s="55"/>
      <c r="M279" s="55"/>
      <c r="P279" s="83">
        <v>6555893.0987646068</v>
      </c>
      <c r="Q279" s="83">
        <v>6555893.0987646068</v>
      </c>
    </row>
    <row r="280" spans="2:17" s="83" customFormat="1">
      <c r="B280" s="84"/>
      <c r="G280" s="55"/>
      <c r="H280" s="55"/>
      <c r="I280" s="55"/>
      <c r="J280" s="55"/>
      <c r="K280" s="55"/>
      <c r="L280" s="55"/>
      <c r="M280" s="55"/>
      <c r="P280" s="83">
        <v>5400524.7466666671</v>
      </c>
      <c r="Q280" s="83">
        <v>7500000</v>
      </c>
    </row>
    <row r="281" spans="2:17" s="83" customFormat="1">
      <c r="B281" s="84"/>
      <c r="G281" s="55"/>
      <c r="H281" s="55"/>
      <c r="I281" s="55"/>
      <c r="J281" s="55"/>
      <c r="K281" s="55"/>
      <c r="L281" s="55"/>
      <c r="M281" s="55"/>
      <c r="P281" s="83">
        <v>29852075.560000002</v>
      </c>
      <c r="Q281" s="83">
        <v>30000000</v>
      </c>
    </row>
    <row r="282" spans="2:17" s="83" customFormat="1">
      <c r="B282" s="84"/>
      <c r="G282" s="55"/>
      <c r="H282" s="55"/>
      <c r="I282" s="55"/>
      <c r="J282" s="55"/>
      <c r="K282" s="55"/>
      <c r="L282" s="55"/>
      <c r="M282" s="55"/>
      <c r="P282" s="83">
        <v>0</v>
      </c>
      <c r="Q282" s="83">
        <v>0</v>
      </c>
    </row>
    <row r="283" spans="2:17" s="83" customFormat="1">
      <c r="B283" s="84"/>
      <c r="G283" s="55"/>
      <c r="H283" s="55"/>
      <c r="I283" s="55"/>
      <c r="J283" s="55"/>
      <c r="K283" s="55"/>
      <c r="L283" s="55"/>
      <c r="M283" s="55"/>
      <c r="P283" s="83">
        <v>0</v>
      </c>
      <c r="Q283" s="83">
        <v>0</v>
      </c>
    </row>
    <row r="284" spans="2:17" s="83" customFormat="1">
      <c r="B284" s="84"/>
      <c r="G284" s="55"/>
      <c r="H284" s="55"/>
      <c r="I284" s="55"/>
      <c r="J284" s="55"/>
      <c r="K284" s="55"/>
      <c r="L284" s="55"/>
      <c r="M284" s="55"/>
      <c r="P284" s="83">
        <v>1360311.84</v>
      </c>
      <c r="Q284" s="83">
        <v>1000000</v>
      </c>
    </row>
    <row r="285" spans="2:17" s="83" customFormat="1">
      <c r="B285" s="84"/>
      <c r="G285" s="55"/>
      <c r="H285" s="55"/>
      <c r="I285" s="55"/>
      <c r="J285" s="55"/>
      <c r="K285" s="55"/>
      <c r="L285" s="55"/>
      <c r="M285" s="55"/>
      <c r="P285" s="83">
        <v>0</v>
      </c>
      <c r="Q285" s="83">
        <v>0</v>
      </c>
    </row>
    <row r="286" spans="2:17" s="83" customFormat="1">
      <c r="B286" s="84"/>
      <c r="G286" s="55"/>
      <c r="H286" s="55"/>
      <c r="I286" s="55"/>
      <c r="J286" s="55"/>
      <c r="K286" s="55"/>
      <c r="L286" s="55"/>
      <c r="M286" s="55"/>
      <c r="P286" s="83">
        <v>0</v>
      </c>
      <c r="Q286" s="83">
        <v>0</v>
      </c>
    </row>
    <row r="287" spans="2:17" s="83" customFormat="1">
      <c r="B287" s="84"/>
      <c r="G287" s="55"/>
      <c r="H287" s="55"/>
      <c r="I287" s="55"/>
      <c r="J287" s="55"/>
      <c r="K287" s="55"/>
      <c r="L287" s="55"/>
      <c r="M287" s="55"/>
      <c r="P287" s="83">
        <v>68808</v>
      </c>
      <c r="Q287" s="83">
        <v>60000</v>
      </c>
    </row>
    <row r="288" spans="2:17" s="83" customFormat="1">
      <c r="B288" s="84"/>
      <c r="G288" s="55"/>
      <c r="H288" s="55"/>
      <c r="I288" s="55"/>
      <c r="J288" s="55"/>
      <c r="K288" s="55"/>
      <c r="L288" s="55"/>
      <c r="M288" s="55"/>
      <c r="P288" s="83">
        <v>197464.55</v>
      </c>
      <c r="Q288" s="83">
        <v>197464.55</v>
      </c>
    </row>
    <row r="289" spans="2:17" s="83" customFormat="1">
      <c r="B289" s="84"/>
      <c r="G289" s="55"/>
      <c r="H289" s="55"/>
      <c r="I289" s="55"/>
      <c r="J289" s="55"/>
      <c r="K289" s="55"/>
      <c r="L289" s="55"/>
      <c r="M289" s="55"/>
      <c r="P289" s="83">
        <v>538071.50666666671</v>
      </c>
      <c r="Q289" s="83">
        <v>1100000</v>
      </c>
    </row>
    <row r="290" spans="2:17">
      <c r="P290" s="55">
        <v>57065.359999999993</v>
      </c>
      <c r="Q290" s="55">
        <v>180000</v>
      </c>
    </row>
    <row r="291" spans="2:17">
      <c r="P291" s="55">
        <v>0</v>
      </c>
      <c r="Q291" s="55">
        <v>0</v>
      </c>
    </row>
    <row r="292" spans="2:17">
      <c r="P292" s="55">
        <v>3345478.9600000004</v>
      </c>
      <c r="Q292" s="55">
        <v>3200000</v>
      </c>
    </row>
    <row r="293" spans="2:17">
      <c r="P293" s="55">
        <v>0</v>
      </c>
      <c r="Q293" s="55">
        <v>0</v>
      </c>
    </row>
    <row r="294" spans="2:17">
      <c r="P294" s="55">
        <v>0</v>
      </c>
      <c r="Q294" s="55">
        <v>0</v>
      </c>
    </row>
    <row r="295" spans="2:17">
      <c r="P295" s="55">
        <v>1107787.5466666666</v>
      </c>
      <c r="Q295" s="55">
        <v>2160000</v>
      </c>
    </row>
    <row r="296" spans="2:17">
      <c r="Q296" s="55">
        <v>0</v>
      </c>
    </row>
    <row r="297" spans="2:17">
      <c r="Q297" s="55">
        <v>0</v>
      </c>
    </row>
    <row r="298" spans="2:17">
      <c r="Q298" s="55">
        <v>0</v>
      </c>
    </row>
    <row r="299" spans="2:17">
      <c r="Q299" s="55">
        <v>0</v>
      </c>
    </row>
    <row r="300" spans="2:17">
      <c r="Q300" s="55">
        <v>0</v>
      </c>
    </row>
    <row r="301" spans="2:17">
      <c r="P301" s="55">
        <v>49081</v>
      </c>
      <c r="Q301" s="55">
        <v>200000</v>
      </c>
    </row>
    <row r="302" spans="2:17">
      <c r="Q302" s="55">
        <v>0</v>
      </c>
    </row>
    <row r="303" spans="2:17">
      <c r="P303" s="55">
        <v>230000</v>
      </c>
      <c r="Q303" s="55">
        <v>250000</v>
      </c>
    </row>
    <row r="304" spans="2:17">
      <c r="Q304" s="55">
        <v>0</v>
      </c>
    </row>
    <row r="305" spans="16:17">
      <c r="P305" s="55">
        <v>10000</v>
      </c>
      <c r="Q305" s="55">
        <v>30000</v>
      </c>
    </row>
    <row r="306" spans="16:17">
      <c r="Q306" s="55">
        <v>0</v>
      </c>
    </row>
    <row r="307" spans="16:17">
      <c r="Q307" s="55">
        <v>0</v>
      </c>
    </row>
    <row r="308" spans="16:17">
      <c r="P308" s="55">
        <v>28500</v>
      </c>
      <c r="Q308" s="55">
        <v>20000</v>
      </c>
    </row>
    <row r="309" spans="16:17">
      <c r="Q309" s="55">
        <v>0</v>
      </c>
    </row>
    <row r="310" spans="16:17">
      <c r="P310" s="55">
        <v>609000</v>
      </c>
      <c r="Q310" s="55">
        <v>200000</v>
      </c>
    </row>
    <row r="311" spans="16:17">
      <c r="P311" s="55">
        <v>23000</v>
      </c>
      <c r="Q311" s="55">
        <v>30000</v>
      </c>
    </row>
    <row r="312" spans="16:17">
      <c r="Q312" s="55">
        <v>0</v>
      </c>
    </row>
    <row r="313" spans="16:17">
      <c r="P313" s="55">
        <v>2225000</v>
      </c>
      <c r="Q313" s="55">
        <v>2300000</v>
      </c>
    </row>
    <row r="314" spans="16:17">
      <c r="Q314" s="55">
        <v>0</v>
      </c>
    </row>
    <row r="315" spans="16:17">
      <c r="P315" s="55">
        <v>1000</v>
      </c>
      <c r="Q315" s="55">
        <v>0</v>
      </c>
    </row>
    <row r="316" spans="16:17">
      <c r="Q316" s="55">
        <v>0</v>
      </c>
    </row>
    <row r="317" spans="16:17">
      <c r="Q317" s="55">
        <v>0</v>
      </c>
    </row>
    <row r="318" spans="16:17">
      <c r="Q318" s="55">
        <v>0</v>
      </c>
    </row>
    <row r="319" spans="16:17">
      <c r="P319" s="55">
        <v>60000</v>
      </c>
      <c r="Q319" s="55">
        <v>0</v>
      </c>
    </row>
    <row r="320" spans="16:17">
      <c r="Q320" s="55">
        <v>0</v>
      </c>
    </row>
    <row r="321" spans="16:17">
      <c r="Q321" s="55">
        <v>0</v>
      </c>
    </row>
    <row r="322" spans="16:17">
      <c r="P322" s="55">
        <v>160000</v>
      </c>
      <c r="Q322" s="55">
        <v>166000</v>
      </c>
    </row>
    <row r="323" spans="16:17">
      <c r="Q323" s="55">
        <v>0</v>
      </c>
    </row>
    <row r="324" spans="16:17">
      <c r="Q324" s="55">
        <v>0</v>
      </c>
    </row>
    <row r="325" spans="16:17">
      <c r="Q325" s="55">
        <v>0</v>
      </c>
    </row>
    <row r="326" spans="16:17">
      <c r="P326" s="55">
        <v>73000</v>
      </c>
      <c r="Q326" s="55">
        <v>0</v>
      </c>
    </row>
    <row r="327" spans="16:17">
      <c r="Q327" s="55">
        <v>0</v>
      </c>
    </row>
    <row r="328" spans="16:17">
      <c r="P328" s="55">
        <v>45200</v>
      </c>
      <c r="Q328" s="55">
        <v>50000</v>
      </c>
    </row>
    <row r="329" spans="16:17">
      <c r="Q329" s="55">
        <v>0</v>
      </c>
    </row>
    <row r="330" spans="16:17">
      <c r="Q330" s="55">
        <v>0</v>
      </c>
    </row>
    <row r="331" spans="16:17">
      <c r="P331" s="55">
        <v>2150000</v>
      </c>
      <c r="Q331" s="55">
        <v>3297000</v>
      </c>
    </row>
    <row r="332" spans="16:17">
      <c r="P332" s="55">
        <v>3982000</v>
      </c>
      <c r="Q332" s="55">
        <v>3973452</v>
      </c>
    </row>
    <row r="333" spans="16:17">
      <c r="Q333" s="55">
        <v>0</v>
      </c>
    </row>
    <row r="334" spans="16:17">
      <c r="P334" s="55">
        <v>7330000</v>
      </c>
      <c r="Q334" s="55">
        <v>8388599.9999999991</v>
      </c>
    </row>
    <row r="335" spans="16:17">
      <c r="Q335" s="55">
        <v>0</v>
      </c>
    </row>
    <row r="336" spans="16:17">
      <c r="P336" s="55">
        <v>366000</v>
      </c>
      <c r="Q336" s="55">
        <v>4350000</v>
      </c>
    </row>
    <row r="337" spans="16:17">
      <c r="P337" s="55">
        <v>890000</v>
      </c>
      <c r="Q337" s="55">
        <v>968099.99999999988</v>
      </c>
    </row>
    <row r="338" spans="16:17">
      <c r="Q338" s="55">
        <v>0</v>
      </c>
    </row>
    <row r="339" spans="16:17">
      <c r="P339" s="55">
        <v>1000</v>
      </c>
      <c r="Q339" s="55">
        <v>10000</v>
      </c>
    </row>
    <row r="340" spans="16:17">
      <c r="P340" s="55">
        <v>250000</v>
      </c>
      <c r="Q340" s="55">
        <v>930000</v>
      </c>
    </row>
    <row r="341" spans="16:17">
      <c r="Q341" s="55">
        <v>0</v>
      </c>
    </row>
    <row r="342" spans="16:17">
      <c r="Q342" s="55">
        <v>0</v>
      </c>
    </row>
    <row r="343" spans="16:17">
      <c r="Q343" s="55">
        <v>0</v>
      </c>
    </row>
    <row r="344" spans="16:17">
      <c r="Q344" s="55">
        <v>0</v>
      </c>
    </row>
    <row r="345" spans="16:17">
      <c r="Q345" s="55">
        <v>0</v>
      </c>
    </row>
    <row r="346" spans="16:17">
      <c r="Q346" s="55">
        <v>0</v>
      </c>
    </row>
    <row r="347" spans="16:17">
      <c r="Q347" s="55">
        <v>0</v>
      </c>
    </row>
    <row r="348" spans="16:17">
      <c r="Q348" s="55">
        <v>0</v>
      </c>
    </row>
    <row r="349" spans="16:17">
      <c r="P349" s="55">
        <v>2740000</v>
      </c>
      <c r="Q349" s="55">
        <v>3724350</v>
      </c>
    </row>
    <row r="350" spans="16:17">
      <c r="Q350" s="55">
        <v>0</v>
      </c>
    </row>
    <row r="351" spans="16:17">
      <c r="Q351" s="55">
        <v>0</v>
      </c>
    </row>
    <row r="352" spans="16:17">
      <c r="P352" s="55">
        <v>1455000</v>
      </c>
      <c r="Q352" s="55">
        <v>1452236</v>
      </c>
    </row>
    <row r="353" spans="16:17">
      <c r="P353" s="55">
        <v>20900</v>
      </c>
      <c r="Q353" s="55">
        <v>0</v>
      </c>
    </row>
    <row r="354" spans="16:17">
      <c r="P354" s="55">
        <v>440000</v>
      </c>
      <c r="Q354" s="55">
        <v>516512</v>
      </c>
    </row>
    <row r="355" spans="16:17">
      <c r="Q355" s="55">
        <v>0</v>
      </c>
    </row>
    <row r="356" spans="16:17">
      <c r="P356" s="55">
        <v>188000</v>
      </c>
      <c r="Q356" s="55">
        <v>199840</v>
      </c>
    </row>
    <row r="357" spans="16:17">
      <c r="Q357" s="55">
        <v>0</v>
      </c>
    </row>
    <row r="358" spans="16:17">
      <c r="Q358" s="55">
        <v>0</v>
      </c>
    </row>
    <row r="359" spans="16:17">
      <c r="P359" s="55">
        <v>89000</v>
      </c>
      <c r="Q359" s="55">
        <v>89000</v>
      </c>
    </row>
    <row r="360" spans="16:17">
      <c r="P360" s="55">
        <v>1000</v>
      </c>
      <c r="Q360" s="55">
        <v>1000</v>
      </c>
    </row>
    <row r="361" spans="16:17">
      <c r="Q361" s="55">
        <v>0</v>
      </c>
    </row>
    <row r="362" spans="16:17">
      <c r="Q362" s="55">
        <v>0</v>
      </c>
    </row>
    <row r="363" spans="16:17">
      <c r="Q363" s="55">
        <v>0</v>
      </c>
    </row>
    <row r="364" spans="16:17">
      <c r="Q364" s="55">
        <v>0</v>
      </c>
    </row>
    <row r="365" spans="16:17">
      <c r="Q365" s="55">
        <v>0</v>
      </c>
    </row>
    <row r="366" spans="16:17">
      <c r="P366" s="55">
        <v>1060000</v>
      </c>
      <c r="Q366" s="55">
        <v>1632013</v>
      </c>
    </row>
    <row r="367" spans="16:17">
      <c r="Q367" s="55">
        <v>0</v>
      </c>
    </row>
    <row r="368" spans="16:17">
      <c r="P368" s="55">
        <v>5015.0133333333333</v>
      </c>
      <c r="Q368" s="55">
        <v>3068.9999999999995</v>
      </c>
    </row>
    <row r="369" spans="16:17">
      <c r="Q369" s="55">
        <v>0</v>
      </c>
    </row>
    <row r="370" spans="16:17">
      <c r="P370" s="55">
        <v>470000</v>
      </c>
      <c r="Q370" s="55">
        <v>711500</v>
      </c>
    </row>
    <row r="371" spans="16:17">
      <c r="Q371" s="55">
        <v>0</v>
      </c>
    </row>
    <row r="372" spans="16:17">
      <c r="Q372" s="55">
        <v>0</v>
      </c>
    </row>
    <row r="373" spans="16:17">
      <c r="P373" s="55">
        <v>35000</v>
      </c>
      <c r="Q373" s="55">
        <v>182040</v>
      </c>
    </row>
    <row r="374" spans="16:17">
      <c r="P374" s="55">
        <v>174187.04</v>
      </c>
      <c r="Q374" s="55">
        <v>50000</v>
      </c>
    </row>
    <row r="375" spans="16:17">
      <c r="P375" s="55">
        <v>748866.66666666663</v>
      </c>
      <c r="Q375" s="55">
        <v>0</v>
      </c>
    </row>
    <row r="376" spans="16:17">
      <c r="Q376" s="55">
        <v>0</v>
      </c>
    </row>
    <row r="377" spans="16:17">
      <c r="Q377" s="55">
        <v>5000</v>
      </c>
    </row>
    <row r="378" spans="16:17">
      <c r="Q378" s="55">
        <v>0</v>
      </c>
    </row>
    <row r="379" spans="16:17">
      <c r="P379" s="55">
        <v>1420287.7733333334</v>
      </c>
      <c r="Q379" s="55">
        <v>1400000</v>
      </c>
    </row>
    <row r="380" spans="16:17">
      <c r="P380" s="55">
        <v>0</v>
      </c>
      <c r="Q380" s="55">
        <v>0</v>
      </c>
    </row>
    <row r="381" spans="16:17">
      <c r="P381" s="55">
        <v>820</v>
      </c>
      <c r="Q381" s="55">
        <v>1000</v>
      </c>
    </row>
    <row r="382" spans="16:17">
      <c r="P382" s="55">
        <v>0</v>
      </c>
      <c r="Q382" s="55">
        <v>0</v>
      </c>
    </row>
    <row r="383" spans="16:17">
      <c r="P383" s="55">
        <v>450000</v>
      </c>
      <c r="Q383" s="55">
        <v>470579.99999999994</v>
      </c>
    </row>
    <row r="384" spans="16:17">
      <c r="Q384" s="55">
        <v>0</v>
      </c>
    </row>
    <row r="385" spans="16:17">
      <c r="P385" s="55">
        <v>9855543.666666666</v>
      </c>
      <c r="Q385" s="55">
        <v>9855543.6699999999</v>
      </c>
    </row>
    <row r="386" spans="16:17">
      <c r="P386" s="55">
        <v>114000</v>
      </c>
      <c r="Q386" s="55">
        <v>43729</v>
      </c>
    </row>
    <row r="387" spans="16:17">
      <c r="Q387" s="55">
        <v>0</v>
      </c>
    </row>
    <row r="388" spans="16:17">
      <c r="P388" s="55">
        <v>150000</v>
      </c>
      <c r="Q388" s="55">
        <v>158450</v>
      </c>
    </row>
    <row r="389" spans="16:17">
      <c r="Q389" s="55">
        <v>0</v>
      </c>
    </row>
    <row r="390" spans="16:17">
      <c r="P390" s="55">
        <v>93000</v>
      </c>
      <c r="Q390" s="55">
        <v>173000</v>
      </c>
    </row>
    <row r="391" spans="16:17">
      <c r="Q391" s="55">
        <v>0</v>
      </c>
    </row>
    <row r="392" spans="16:17">
      <c r="P392" s="55">
        <v>1185000</v>
      </c>
      <c r="Q392" s="55">
        <v>1335000</v>
      </c>
    </row>
    <row r="393" spans="16:17">
      <c r="Q393" s="55">
        <v>0</v>
      </c>
    </row>
    <row r="394" spans="16:17">
      <c r="P394" s="55">
        <v>85000</v>
      </c>
      <c r="Q394" s="55">
        <v>80450</v>
      </c>
    </row>
    <row r="395" spans="16:17">
      <c r="Q395" s="55">
        <v>0</v>
      </c>
    </row>
    <row r="396" spans="16:17">
      <c r="Q396" s="55">
        <v>0</v>
      </c>
    </row>
    <row r="397" spans="16:17">
      <c r="Q397" s="55">
        <v>0</v>
      </c>
    </row>
    <row r="398" spans="16:17">
      <c r="P398" s="55">
        <v>121878418</v>
      </c>
      <c r="Q398" s="55">
        <v>124097497</v>
      </c>
    </row>
    <row r="399" spans="16:17">
      <c r="P399" s="55">
        <v>33665536</v>
      </c>
      <c r="Q399" s="55">
        <v>35084473</v>
      </c>
    </row>
    <row r="400" spans="16:17">
      <c r="Q400" s="55">
        <v>0</v>
      </c>
    </row>
    <row r="401" spans="16:17">
      <c r="Q401" s="55">
        <v>0</v>
      </c>
    </row>
    <row r="402" spans="16:17">
      <c r="P402" s="55">
        <v>23431835</v>
      </c>
      <c r="Q402" s="55">
        <v>24026297</v>
      </c>
    </row>
    <row r="403" spans="16:17">
      <c r="P403" s="55">
        <v>2492601</v>
      </c>
      <c r="Q403" s="55">
        <v>3455722</v>
      </c>
    </row>
    <row r="404" spans="16:17">
      <c r="Q404" s="55">
        <v>0</v>
      </c>
    </row>
    <row r="405" spans="16:17">
      <c r="Q405" s="55">
        <v>0</v>
      </c>
    </row>
    <row r="406" spans="16:17">
      <c r="P406" s="55">
        <v>160227451</v>
      </c>
      <c r="Q406" s="55">
        <v>160557073</v>
      </c>
    </row>
    <row r="407" spans="16:17">
      <c r="P407" s="55">
        <v>20765533</v>
      </c>
      <c r="Q407" s="55">
        <v>23373421</v>
      </c>
    </row>
    <row r="408" spans="16:17">
      <c r="P408" s="55">
        <v>1808</v>
      </c>
      <c r="Q408" s="55">
        <v>1808</v>
      </c>
    </row>
    <row r="409" spans="16:17">
      <c r="Q409" s="55">
        <v>0</v>
      </c>
    </row>
    <row r="410" spans="16:17">
      <c r="Q410" s="55">
        <v>0</v>
      </c>
    </row>
    <row r="411" spans="16:17">
      <c r="P411" s="55">
        <v>14896575</v>
      </c>
      <c r="Q411" s="55">
        <v>15162952</v>
      </c>
    </row>
    <row r="412" spans="16:17">
      <c r="P412" s="55">
        <v>5428998</v>
      </c>
      <c r="Q412" s="55">
        <v>5648565</v>
      </c>
    </row>
    <row r="413" spans="16:17">
      <c r="P413" s="55">
        <v>402750</v>
      </c>
      <c r="Q413" s="55">
        <v>412715</v>
      </c>
    </row>
    <row r="414" spans="16:17">
      <c r="P414" s="55">
        <v>29253</v>
      </c>
      <c r="Q414" s="55">
        <v>37406</v>
      </c>
    </row>
    <row r="415" spans="16:17">
      <c r="P415" s="55">
        <v>11389633</v>
      </c>
      <c r="Q415" s="55">
        <v>11413016</v>
      </c>
    </row>
    <row r="416" spans="16:17">
      <c r="P416" s="55">
        <v>2118020</v>
      </c>
      <c r="Q416" s="55">
        <v>2354338</v>
      </c>
    </row>
    <row r="417" spans="16:17">
      <c r="Q417" s="55">
        <v>0</v>
      </c>
    </row>
    <row r="418" spans="16:17">
      <c r="P418" s="55">
        <v>6769937</v>
      </c>
      <c r="Q418" s="55">
        <v>6769937</v>
      </c>
    </row>
    <row r="419" spans="16:17">
      <c r="P419" s="55">
        <v>1965059</v>
      </c>
      <c r="Q419" s="55">
        <v>1965059</v>
      </c>
    </row>
    <row r="420" spans="16:17">
      <c r="P420" s="55">
        <v>1442037</v>
      </c>
      <c r="Q420" s="55">
        <v>1442037</v>
      </c>
    </row>
    <row r="421" spans="16:17">
      <c r="P421" s="55">
        <v>145871</v>
      </c>
      <c r="Q421" s="55">
        <v>145871</v>
      </c>
    </row>
    <row r="422" spans="16:17">
      <c r="P422" s="55">
        <v>8641461</v>
      </c>
      <c r="Q422" s="55">
        <v>8821461</v>
      </c>
    </row>
    <row r="423" spans="16:17">
      <c r="P423" s="55">
        <v>1847429</v>
      </c>
      <c r="Q423" s="55">
        <v>1927429</v>
      </c>
    </row>
    <row r="424" spans="16:17">
      <c r="Q424" s="55">
        <v>0</v>
      </c>
    </row>
    <row r="425" spans="16:17">
      <c r="P425" s="55">
        <v>39762.44</v>
      </c>
      <c r="Q425" s="55">
        <v>0</v>
      </c>
    </row>
    <row r="426" spans="16:17">
      <c r="P426" s="55">
        <v>0</v>
      </c>
      <c r="Q426" s="55">
        <v>0</v>
      </c>
    </row>
    <row r="427" spans="16:17">
      <c r="P427" s="55">
        <v>9940.6133333333328</v>
      </c>
      <c r="Q427" s="55">
        <v>0</v>
      </c>
    </row>
    <row r="428" spans="16:17">
      <c r="Q428" s="55">
        <v>0</v>
      </c>
    </row>
    <row r="429" spans="16:17">
      <c r="Q429" s="55">
        <v>0</v>
      </c>
    </row>
    <row r="430" spans="16:17">
      <c r="P430" s="55">
        <v>39979894</v>
      </c>
      <c r="Q430" s="55">
        <v>40638539</v>
      </c>
    </row>
    <row r="431" spans="16:17">
      <c r="P431" s="55">
        <v>11314409</v>
      </c>
      <c r="Q431" s="55">
        <v>11748612</v>
      </c>
    </row>
    <row r="432" spans="16:17">
      <c r="P432" s="55">
        <v>7453326</v>
      </c>
      <c r="Q432" s="55">
        <v>7613499</v>
      </c>
    </row>
    <row r="433" spans="16:17">
      <c r="P433" s="55">
        <v>756280</v>
      </c>
      <c r="Q433" s="55">
        <v>1013667</v>
      </c>
    </row>
    <row r="434" spans="16:17">
      <c r="P434" s="55">
        <v>53819675</v>
      </c>
      <c r="Q434" s="55">
        <v>53960921</v>
      </c>
    </row>
    <row r="435" spans="16:17">
      <c r="P435" s="55">
        <v>6992191</v>
      </c>
      <c r="Q435" s="55">
        <v>7745906</v>
      </c>
    </row>
    <row r="436" spans="16:17">
      <c r="Q436" s="55">
        <v>0</v>
      </c>
    </row>
    <row r="437" spans="16:17">
      <c r="Q437" s="55">
        <v>0</v>
      </c>
    </row>
    <row r="438" spans="16:17">
      <c r="Q438" s="55">
        <v>0</v>
      </c>
    </row>
    <row r="439" spans="16:17">
      <c r="Q439" s="55">
        <v>0</v>
      </c>
    </row>
    <row r="440" spans="16:17">
      <c r="Q440" s="55">
        <v>0</v>
      </c>
    </row>
    <row r="441" spans="16:17">
      <c r="Q441" s="55">
        <v>0</v>
      </c>
    </row>
    <row r="442" spans="16:17">
      <c r="Q442" s="55">
        <v>0</v>
      </c>
    </row>
    <row r="443" spans="16:17">
      <c r="P443" s="55">
        <v>5365000</v>
      </c>
      <c r="Q443" s="55">
        <v>5365000</v>
      </c>
    </row>
    <row r="444" spans="16:17">
      <c r="P444" s="55">
        <v>1326903</v>
      </c>
      <c r="Q444" s="55">
        <v>1326903</v>
      </c>
    </row>
    <row r="445" spans="16:17">
      <c r="P445" s="55">
        <v>806205</v>
      </c>
      <c r="Q445" s="55">
        <v>806205</v>
      </c>
    </row>
    <row r="446" spans="16:17">
      <c r="P446" s="55">
        <v>58294</v>
      </c>
      <c r="Q446" s="55">
        <v>58294</v>
      </c>
    </row>
    <row r="447" spans="16:17">
      <c r="P447" s="55">
        <v>9026111</v>
      </c>
      <c r="Q447" s="55">
        <v>5566000</v>
      </c>
    </row>
    <row r="448" spans="16:17">
      <c r="P448" s="55">
        <v>1460654</v>
      </c>
      <c r="Q448" s="55">
        <v>1033000</v>
      </c>
    </row>
    <row r="449" spans="16:17">
      <c r="P449" s="55">
        <v>2382000</v>
      </c>
      <c r="Q449" s="55">
        <v>2382000</v>
      </c>
    </row>
    <row r="450" spans="16:17">
      <c r="P450" s="55">
        <v>450936</v>
      </c>
      <c r="Q450" s="55">
        <v>450936</v>
      </c>
    </row>
    <row r="451" spans="16:17">
      <c r="P451" s="55">
        <v>384000</v>
      </c>
      <c r="Q451" s="55">
        <v>384000</v>
      </c>
    </row>
    <row r="452" spans="16:17">
      <c r="P452" s="55">
        <v>17000</v>
      </c>
      <c r="Q452" s="55">
        <v>17000</v>
      </c>
    </row>
    <row r="453" spans="16:17">
      <c r="P453" s="55">
        <v>2544000</v>
      </c>
      <c r="Q453" s="55">
        <v>2544000</v>
      </c>
    </row>
    <row r="454" spans="16:17">
      <c r="P454" s="55">
        <v>292000</v>
      </c>
      <c r="Q454" s="55">
        <v>292000</v>
      </c>
    </row>
    <row r="455" spans="16:17">
      <c r="P455" s="55">
        <v>2179095</v>
      </c>
      <c r="Q455" s="55">
        <v>2179095</v>
      </c>
    </row>
    <row r="456" spans="16:17">
      <c r="P456" s="55">
        <v>510347.33500000002</v>
      </c>
      <c r="Q456" s="55">
        <v>510347.33500000002</v>
      </c>
    </row>
    <row r="457" spans="16:17">
      <c r="P457" s="55">
        <v>322559.32500000001</v>
      </c>
      <c r="Q457" s="55">
        <v>322559.32500000001</v>
      </c>
    </row>
    <row r="458" spans="16:17">
      <c r="P458" s="55">
        <v>20217.91</v>
      </c>
      <c r="Q458" s="55">
        <v>20217.91</v>
      </c>
    </row>
    <row r="459" spans="16:17">
      <c r="P459" s="55">
        <v>3083304.415</v>
      </c>
      <c r="Q459" s="55">
        <v>2166375</v>
      </c>
    </row>
    <row r="460" spans="16:17">
      <c r="P460" s="55">
        <v>479629.33</v>
      </c>
      <c r="Q460" s="55">
        <v>366301.02</v>
      </c>
    </row>
    <row r="461" spans="16:17">
      <c r="P461" s="55">
        <v>476000</v>
      </c>
      <c r="Q461" s="55">
        <v>476000</v>
      </c>
    </row>
    <row r="462" spans="16:17">
      <c r="P462" s="55">
        <v>148000</v>
      </c>
      <c r="Q462" s="55">
        <v>148000</v>
      </c>
    </row>
    <row r="463" spans="16:17">
      <c r="P463" s="55">
        <v>27000</v>
      </c>
      <c r="Q463" s="55">
        <v>27000</v>
      </c>
    </row>
    <row r="464" spans="16:17">
      <c r="P464" s="55">
        <v>1000</v>
      </c>
      <c r="Q464" s="55">
        <v>1000</v>
      </c>
    </row>
    <row r="465" spans="16:17">
      <c r="P465" s="55">
        <v>65000</v>
      </c>
      <c r="Q465" s="55">
        <v>65000</v>
      </c>
    </row>
    <row r="466" spans="16:17">
      <c r="P466" s="55">
        <v>57268</v>
      </c>
      <c r="Q466" s="55">
        <v>57268</v>
      </c>
    </row>
    <row r="467" spans="16:17">
      <c r="P467" s="55">
        <v>3008324.41</v>
      </c>
      <c r="Q467" s="55">
        <v>6095091.1466666674</v>
      </c>
    </row>
    <row r="468" spans="16:17">
      <c r="P468" s="55">
        <v>158542.07999999999</v>
      </c>
      <c r="Q468" s="55">
        <v>321218.15999999997</v>
      </c>
    </row>
    <row r="469" spans="16:17">
      <c r="P469" s="55">
        <v>354669.04599999997</v>
      </c>
      <c r="Q469" s="55">
        <v>718586.12</v>
      </c>
    </row>
    <row r="470" spans="16:17">
      <c r="P470" s="55">
        <v>5531.6</v>
      </c>
      <c r="Q470" s="55">
        <v>11207.44</v>
      </c>
    </row>
    <row r="471" spans="16:17">
      <c r="P471" s="55">
        <v>4403378.74</v>
      </c>
      <c r="Q471" s="55">
        <v>8921575.959999999</v>
      </c>
    </row>
    <row r="472" spans="16:17">
      <c r="P472" s="55">
        <v>91724.160000000003</v>
      </c>
      <c r="Q472" s="55">
        <v>185840.02666666664</v>
      </c>
    </row>
    <row r="473" spans="16:17">
      <c r="Q473" s="55">
        <v>0</v>
      </c>
    </row>
    <row r="474" spans="16:17">
      <c r="Q474" s="55">
        <v>0</v>
      </c>
    </row>
    <row r="475" spans="16:17">
      <c r="P475" s="55">
        <v>1098937</v>
      </c>
      <c r="Q475" s="55">
        <v>1204225</v>
      </c>
    </row>
    <row r="476" spans="16:17">
      <c r="P476" s="55">
        <v>47236</v>
      </c>
      <c r="Q476" s="55">
        <v>54725</v>
      </c>
    </row>
    <row r="477" spans="16:17">
      <c r="Q477" s="55">
        <v>0</v>
      </c>
    </row>
    <row r="478" spans="16:17">
      <c r="Q478" s="55">
        <v>0</v>
      </c>
    </row>
    <row r="479" spans="16:17">
      <c r="P479" s="55">
        <v>1495468</v>
      </c>
      <c r="Q479" s="55">
        <v>1702754</v>
      </c>
    </row>
    <row r="480" spans="16:17">
      <c r="P480" s="55">
        <v>54606</v>
      </c>
      <c r="Q480" s="55">
        <v>159205</v>
      </c>
    </row>
    <row r="481" spans="16:17">
      <c r="Q481" s="55">
        <v>0</v>
      </c>
    </row>
    <row r="482" spans="16:17">
      <c r="Q482" s="55">
        <v>0</v>
      </c>
    </row>
    <row r="483" spans="16:17">
      <c r="Q483" s="55">
        <v>0</v>
      </c>
    </row>
    <row r="484" spans="16:17">
      <c r="P484" s="55">
        <v>1344</v>
      </c>
      <c r="Q484" s="55">
        <v>0</v>
      </c>
    </row>
    <row r="485" spans="16:17">
      <c r="P485" s="55">
        <v>256</v>
      </c>
      <c r="Q485" s="55">
        <v>0</v>
      </c>
    </row>
    <row r="486" spans="16:17">
      <c r="P486" s="55">
        <v>68049</v>
      </c>
      <c r="Q486" s="55">
        <v>76333</v>
      </c>
    </row>
    <row r="487" spans="16:17">
      <c r="P487" s="55">
        <v>4138</v>
      </c>
      <c r="Q487" s="55">
        <v>6856</v>
      </c>
    </row>
    <row r="488" spans="16:17">
      <c r="Q488" s="55">
        <v>0</v>
      </c>
    </row>
    <row r="489" spans="16:17">
      <c r="P489" s="55">
        <v>61964</v>
      </c>
      <c r="Q489" s="55">
        <v>0</v>
      </c>
    </row>
    <row r="490" spans="16:17">
      <c r="Q490" s="55">
        <v>0</v>
      </c>
    </row>
    <row r="491" spans="16:17">
      <c r="P491" s="55">
        <v>94755</v>
      </c>
      <c r="Q491" s="55">
        <v>94755</v>
      </c>
    </row>
    <row r="492" spans="16:17">
      <c r="Q492" s="55">
        <v>0</v>
      </c>
    </row>
    <row r="493" spans="16:17">
      <c r="Q493" s="55">
        <v>0</v>
      </c>
    </row>
    <row r="494" spans="16:17">
      <c r="P494" s="55">
        <v>321042</v>
      </c>
      <c r="Q494" s="55">
        <v>348943</v>
      </c>
    </row>
    <row r="495" spans="16:17">
      <c r="P495" s="55">
        <v>13327</v>
      </c>
      <c r="Q495" s="55">
        <v>15312</v>
      </c>
    </row>
    <row r="496" spans="16:17">
      <c r="P496" s="55">
        <v>480769</v>
      </c>
      <c r="Q496" s="55">
        <v>537895</v>
      </c>
    </row>
    <row r="497" spans="16:17">
      <c r="P497" s="55">
        <v>18568</v>
      </c>
      <c r="Q497" s="55">
        <v>47007</v>
      </c>
    </row>
    <row r="498" spans="16:17">
      <c r="Q498" s="55">
        <v>0</v>
      </c>
    </row>
    <row r="499" spans="16:17">
      <c r="Q499" s="55">
        <v>0</v>
      </c>
    </row>
    <row r="500" spans="16:17">
      <c r="Q500" s="55">
        <v>0</v>
      </c>
    </row>
    <row r="501" spans="16:17">
      <c r="Q501" s="55">
        <v>0</v>
      </c>
    </row>
    <row r="502" spans="16:17">
      <c r="Q502" s="55">
        <v>0</v>
      </c>
    </row>
    <row r="503" spans="16:17">
      <c r="P503" s="55">
        <v>183360</v>
      </c>
      <c r="Q503" s="55">
        <v>240000</v>
      </c>
    </row>
    <row r="504" spans="16:17">
      <c r="P504" s="55">
        <v>5000</v>
      </c>
      <c r="Q504" s="55">
        <v>5000</v>
      </c>
    </row>
    <row r="505" spans="16:17">
      <c r="P505" s="55">
        <v>89225</v>
      </c>
      <c r="Q505" s="55">
        <v>57000</v>
      </c>
    </row>
    <row r="506" spans="16:17">
      <c r="P506" s="55">
        <v>3856</v>
      </c>
      <c r="Q506" s="55">
        <v>2513</v>
      </c>
    </row>
    <row r="507" spans="16:17">
      <c r="P507" s="55">
        <v>26000</v>
      </c>
      <c r="Q507" s="55">
        <v>0</v>
      </c>
    </row>
    <row r="508" spans="16:17">
      <c r="Q508" s="55">
        <v>0</v>
      </c>
    </row>
    <row r="509" spans="16:17">
      <c r="P509" s="55">
        <v>54000</v>
      </c>
      <c r="Q509" s="55">
        <v>54000</v>
      </c>
    </row>
    <row r="510" spans="16:17">
      <c r="P510" s="55">
        <v>2237</v>
      </c>
      <c r="Q510" s="55">
        <v>2237</v>
      </c>
    </row>
    <row r="511" spans="16:17">
      <c r="P511" s="55">
        <v>55480.4</v>
      </c>
      <c r="Q511" s="55">
        <v>84000</v>
      </c>
    </row>
    <row r="512" spans="16:17">
      <c r="P512" s="55">
        <v>1325</v>
      </c>
      <c r="Q512" s="55">
        <v>1325</v>
      </c>
    </row>
    <row r="513" spans="16:17">
      <c r="P513" s="55">
        <v>43381.824999999997</v>
      </c>
      <c r="Q513" s="55">
        <v>34842.199999999997</v>
      </c>
    </row>
    <row r="514" spans="16:17">
      <c r="P514" s="55">
        <v>2801.3150000000001</v>
      </c>
      <c r="Q514" s="55">
        <v>2445.42</v>
      </c>
    </row>
    <row r="515" spans="16:17">
      <c r="Q515" s="55">
        <v>0</v>
      </c>
    </row>
    <row r="516" spans="16:17">
      <c r="Q516" s="55">
        <v>0</v>
      </c>
    </row>
    <row r="517" spans="16:17">
      <c r="P517" s="55">
        <v>20480</v>
      </c>
      <c r="Q517" s="55">
        <v>20480</v>
      </c>
    </row>
    <row r="518" spans="16:17">
      <c r="P518" s="55">
        <v>4478</v>
      </c>
      <c r="Q518" s="55">
        <v>4478</v>
      </c>
    </row>
    <row r="519" spans="16:17">
      <c r="P519" s="55">
        <v>25600.3</v>
      </c>
      <c r="Q519" s="55">
        <v>51868.119999999995</v>
      </c>
    </row>
    <row r="520" spans="16:17">
      <c r="P520" s="55">
        <v>42.89</v>
      </c>
      <c r="Q520" s="55">
        <v>86.90666666666668</v>
      </c>
    </row>
    <row r="521" spans="16:17">
      <c r="P521" s="55">
        <v>22384.53</v>
      </c>
      <c r="Q521" s="55">
        <v>45352.746666666666</v>
      </c>
    </row>
    <row r="522" spans="16:17">
      <c r="P522" s="55">
        <v>315.39999999999998</v>
      </c>
      <c r="Q522" s="55">
        <v>639.04</v>
      </c>
    </row>
    <row r="523" spans="16:17">
      <c r="Q523" s="55">
        <v>0</v>
      </c>
    </row>
    <row r="524" spans="16:17">
      <c r="Q524" s="55">
        <v>0</v>
      </c>
    </row>
    <row r="525" spans="16:17">
      <c r="P525" s="55">
        <v>379976</v>
      </c>
      <c r="Q525" s="55">
        <v>379976</v>
      </c>
    </row>
    <row r="526" spans="16:17">
      <c r="Q526" s="55">
        <v>0</v>
      </c>
    </row>
    <row r="527" spans="16:17">
      <c r="Q527" s="55">
        <v>0</v>
      </c>
    </row>
    <row r="528" spans="16:17">
      <c r="Q528" s="55">
        <v>0</v>
      </c>
    </row>
    <row r="529" spans="16:17">
      <c r="P529" s="55">
        <v>55861505</v>
      </c>
      <c r="Q529" s="55">
        <v>56360038</v>
      </c>
    </row>
    <row r="530" spans="16:17">
      <c r="P530" s="55">
        <v>4403121</v>
      </c>
      <c r="Q530" s="55">
        <v>5036985</v>
      </c>
    </row>
    <row r="531" spans="16:17">
      <c r="Q531" s="55">
        <v>0</v>
      </c>
    </row>
    <row r="532" spans="16:17">
      <c r="Q532" s="55">
        <v>0</v>
      </c>
    </row>
    <row r="533" spans="16:17">
      <c r="Q533" s="55">
        <v>0</v>
      </c>
    </row>
    <row r="534" spans="16:17">
      <c r="P534" s="55">
        <v>5243</v>
      </c>
      <c r="Q534" s="55">
        <v>0</v>
      </c>
    </row>
    <row r="535" spans="16:17">
      <c r="Q535" s="55">
        <v>0</v>
      </c>
    </row>
    <row r="536" spans="16:17">
      <c r="P536" s="55">
        <v>4687421</v>
      </c>
      <c r="Q536" s="55">
        <v>4728884</v>
      </c>
    </row>
    <row r="537" spans="16:17">
      <c r="P537" s="55">
        <v>323773</v>
      </c>
      <c r="Q537" s="55">
        <v>364517</v>
      </c>
    </row>
    <row r="538" spans="16:17">
      <c r="Q538" s="55">
        <v>0</v>
      </c>
    </row>
    <row r="539" spans="16:17">
      <c r="P539" s="55">
        <v>23499</v>
      </c>
      <c r="Q539" s="55">
        <v>0</v>
      </c>
    </row>
    <row r="540" spans="16:17">
      <c r="Q540" s="55">
        <v>0</v>
      </c>
    </row>
    <row r="541" spans="16:17">
      <c r="P541" s="55">
        <v>1726637</v>
      </c>
      <c r="Q541" s="55">
        <v>1726637</v>
      </c>
    </row>
    <row r="542" spans="16:17">
      <c r="P542" s="55">
        <v>40358</v>
      </c>
      <c r="Q542" s="55">
        <v>40358</v>
      </c>
    </row>
    <row r="543" spans="16:17">
      <c r="Q543" s="55">
        <v>0</v>
      </c>
    </row>
    <row r="544" spans="16:17">
      <c r="P544" s="55">
        <v>113055</v>
      </c>
      <c r="Q544" s="55">
        <v>113055</v>
      </c>
    </row>
    <row r="545" spans="16:17">
      <c r="Q545" s="55">
        <v>0</v>
      </c>
    </row>
    <row r="546" spans="16:17">
      <c r="P546" s="55">
        <v>17892611</v>
      </c>
      <c r="Q546" s="55">
        <v>18035711</v>
      </c>
    </row>
    <row r="547" spans="16:17">
      <c r="P547" s="55">
        <v>1338885</v>
      </c>
      <c r="Q547" s="55">
        <v>1517656</v>
      </c>
    </row>
    <row r="548" spans="16:17">
      <c r="Q548" s="55">
        <v>0</v>
      </c>
    </row>
    <row r="549" spans="16:17">
      <c r="Q549" s="55">
        <v>0</v>
      </c>
    </row>
    <row r="550" spans="16:17">
      <c r="Q550" s="55">
        <v>0</v>
      </c>
    </row>
    <row r="551" spans="16:17">
      <c r="Q551" s="55">
        <v>0</v>
      </c>
    </row>
    <row r="552" spans="16:17">
      <c r="Q552" s="55">
        <v>0</v>
      </c>
    </row>
    <row r="553" spans="16:17">
      <c r="P553" s="55">
        <v>68760</v>
      </c>
      <c r="Q553" s="55">
        <v>90000</v>
      </c>
    </row>
    <row r="554" spans="16:17">
      <c r="Q554" s="55">
        <v>0</v>
      </c>
    </row>
    <row r="555" spans="16:17">
      <c r="P555" s="55">
        <v>2997315</v>
      </c>
      <c r="Q555" s="55">
        <v>1794000</v>
      </c>
    </row>
    <row r="556" spans="16:17">
      <c r="P556" s="55">
        <v>173572</v>
      </c>
      <c r="Q556" s="55">
        <v>83000</v>
      </c>
    </row>
    <row r="557" spans="16:17">
      <c r="P557" s="55">
        <v>42000</v>
      </c>
      <c r="Q557" s="55">
        <v>0</v>
      </c>
    </row>
    <row r="558" spans="16:17">
      <c r="P558" s="55">
        <v>0</v>
      </c>
      <c r="Q558" s="55">
        <v>0</v>
      </c>
    </row>
    <row r="559" spans="16:17">
      <c r="P559" s="55">
        <v>619000</v>
      </c>
      <c r="Q559" s="55">
        <v>619000</v>
      </c>
    </row>
    <row r="560" spans="16:17">
      <c r="P560" s="55">
        <v>32000</v>
      </c>
      <c r="Q560" s="55">
        <v>32000</v>
      </c>
    </row>
    <row r="561" spans="16:17">
      <c r="P561" s="55">
        <v>29351.4</v>
      </c>
      <c r="Q561" s="55">
        <v>31500</v>
      </c>
    </row>
    <row r="562" spans="16:17">
      <c r="P562" s="55">
        <v>0</v>
      </c>
      <c r="Q562" s="55">
        <v>0</v>
      </c>
    </row>
    <row r="563" spans="16:17">
      <c r="P563" s="55">
        <v>970462.33</v>
      </c>
      <c r="Q563" s="55">
        <v>651583.85499999998</v>
      </c>
    </row>
    <row r="564" spans="16:17">
      <c r="P564" s="55">
        <v>58306.89</v>
      </c>
      <c r="Q564" s="55">
        <v>34305.31</v>
      </c>
    </row>
    <row r="565" spans="16:17">
      <c r="Q565" s="55">
        <v>0</v>
      </c>
    </row>
    <row r="566" spans="16:17">
      <c r="Q566" s="55">
        <v>0</v>
      </c>
    </row>
    <row r="567" spans="16:17">
      <c r="P567" s="55">
        <v>45807</v>
      </c>
      <c r="Q567" s="55">
        <v>45807</v>
      </c>
    </row>
    <row r="568" spans="16:17">
      <c r="P568" s="55">
        <v>14454</v>
      </c>
      <c r="Q568" s="55">
        <v>14454</v>
      </c>
    </row>
    <row r="569" spans="16:17">
      <c r="P569" s="55">
        <v>10011.66</v>
      </c>
      <c r="Q569" s="55">
        <v>20284.373333333333</v>
      </c>
    </row>
    <row r="570" spans="16:17">
      <c r="P570" s="55">
        <v>0</v>
      </c>
      <c r="Q570" s="55">
        <v>0</v>
      </c>
    </row>
    <row r="571" spans="16:17">
      <c r="P571" s="55">
        <v>1358663.22</v>
      </c>
      <c r="Q571" s="55">
        <v>2752753.6933333334</v>
      </c>
    </row>
    <row r="572" spans="16:17">
      <c r="P572" s="55">
        <v>13236.2</v>
      </c>
      <c r="Q572" s="55">
        <v>26817.533333333336</v>
      </c>
    </row>
    <row r="573" spans="16:17">
      <c r="Q573" s="55">
        <v>0</v>
      </c>
    </row>
    <row r="574" spans="16:17">
      <c r="Q574" s="55">
        <v>0</v>
      </c>
    </row>
    <row r="575" spans="16:17">
      <c r="P575" s="55">
        <v>4510534</v>
      </c>
      <c r="Q575" s="55">
        <v>4510534</v>
      </c>
    </row>
    <row r="576" spans="16:17">
      <c r="P576" s="55">
        <v>114372</v>
      </c>
      <c r="Q576" s="55">
        <v>114372</v>
      </c>
    </row>
    <row r="577" spans="16:17">
      <c r="Q577" s="55">
        <v>0</v>
      </c>
    </row>
    <row r="578" spans="16:17">
      <c r="Q578" s="55">
        <v>0</v>
      </c>
    </row>
    <row r="579" spans="16:17">
      <c r="P579" s="55">
        <v>37200468</v>
      </c>
      <c r="Q579" s="55">
        <v>37278709</v>
      </c>
    </row>
    <row r="580" spans="16:17">
      <c r="P580" s="55">
        <v>4134598</v>
      </c>
      <c r="Q580" s="55">
        <v>5542978</v>
      </c>
    </row>
    <row r="581" spans="16:17">
      <c r="Q581" s="55">
        <v>0</v>
      </c>
    </row>
    <row r="582" spans="16:17">
      <c r="Q582" s="55">
        <v>0</v>
      </c>
    </row>
    <row r="583" spans="16:17">
      <c r="Q583" s="55">
        <v>0</v>
      </c>
    </row>
    <row r="584" spans="16:17">
      <c r="P584" s="55">
        <v>3119</v>
      </c>
      <c r="Q584" s="55">
        <v>0</v>
      </c>
    </row>
    <row r="585" spans="16:17">
      <c r="P585" s="55">
        <v>97</v>
      </c>
      <c r="Q585" s="55">
        <v>0</v>
      </c>
    </row>
    <row r="586" spans="16:17">
      <c r="P586" s="55">
        <v>195771</v>
      </c>
      <c r="Q586" s="55">
        <v>196182</v>
      </c>
    </row>
    <row r="587" spans="16:17">
      <c r="P587" s="55">
        <v>10567</v>
      </c>
      <c r="Q587" s="55">
        <v>13252</v>
      </c>
    </row>
    <row r="588" spans="16:17">
      <c r="Q588" s="55">
        <v>0</v>
      </c>
    </row>
    <row r="589" spans="16:17">
      <c r="P589" s="55">
        <v>260677</v>
      </c>
      <c r="Q589" s="55">
        <v>0</v>
      </c>
    </row>
    <row r="590" spans="16:17">
      <c r="P590" s="55">
        <v>10643</v>
      </c>
      <c r="Q590" s="55">
        <v>0</v>
      </c>
    </row>
    <row r="591" spans="16:17">
      <c r="P591" s="55">
        <v>1351662</v>
      </c>
      <c r="Q591" s="55">
        <v>1351662</v>
      </c>
    </row>
    <row r="592" spans="16:17">
      <c r="P592" s="55">
        <v>68103</v>
      </c>
      <c r="Q592" s="55">
        <v>68103</v>
      </c>
    </row>
    <row r="593" spans="16:17">
      <c r="Q593" s="55">
        <v>0</v>
      </c>
    </row>
    <row r="594" spans="16:17">
      <c r="P594" s="55">
        <v>1616136</v>
      </c>
      <c r="Q594" s="55">
        <v>1616136</v>
      </c>
    </row>
    <row r="595" spans="16:17">
      <c r="P595" s="55">
        <v>34668</v>
      </c>
      <c r="Q595" s="55">
        <v>34668</v>
      </c>
    </row>
    <row r="596" spans="16:17">
      <c r="P596" s="55">
        <v>11205950</v>
      </c>
      <c r="Q596" s="55">
        <v>11226793</v>
      </c>
    </row>
    <row r="597" spans="16:17">
      <c r="P597" s="55">
        <v>1196958</v>
      </c>
      <c r="Q597" s="55">
        <v>1570890</v>
      </c>
    </row>
    <row r="598" spans="16:17">
      <c r="Q598" s="55">
        <v>0</v>
      </c>
    </row>
    <row r="599" spans="16:17">
      <c r="Q599" s="55">
        <v>0</v>
      </c>
    </row>
    <row r="600" spans="16:17">
      <c r="Q600" s="55">
        <v>0</v>
      </c>
    </row>
    <row r="601" spans="16:17">
      <c r="Q601" s="55">
        <v>0</v>
      </c>
    </row>
    <row r="602" spans="16:17">
      <c r="Q602" s="55">
        <v>0</v>
      </c>
    </row>
    <row r="603" spans="16:17">
      <c r="P603" s="55">
        <v>893880</v>
      </c>
      <c r="Q603" s="55">
        <v>1170000</v>
      </c>
    </row>
    <row r="604" spans="16:17">
      <c r="P604" s="55">
        <v>1847</v>
      </c>
      <c r="Q604" s="55">
        <v>1847</v>
      </c>
    </row>
    <row r="605" spans="16:17">
      <c r="P605" s="55">
        <v>2150219</v>
      </c>
      <c r="Q605" s="55">
        <v>1351000</v>
      </c>
    </row>
    <row r="606" spans="16:17">
      <c r="P606" s="55">
        <v>193802</v>
      </c>
      <c r="Q606" s="55">
        <v>105000</v>
      </c>
    </row>
    <row r="607" spans="16:17">
      <c r="P607" s="55">
        <v>253000</v>
      </c>
      <c r="Q607" s="55">
        <v>0</v>
      </c>
    </row>
    <row r="608" spans="16:17">
      <c r="P608" s="55">
        <v>5247</v>
      </c>
      <c r="Q608" s="55">
        <v>0</v>
      </c>
    </row>
    <row r="609" spans="16:17">
      <c r="P609" s="55">
        <v>423000</v>
      </c>
      <c r="Q609" s="55">
        <v>423000</v>
      </c>
    </row>
    <row r="610" spans="16:17">
      <c r="P610" s="55">
        <v>46000</v>
      </c>
      <c r="Q610" s="55">
        <v>46000</v>
      </c>
    </row>
    <row r="611" spans="16:17">
      <c r="P611" s="55">
        <v>303923.20000000001</v>
      </c>
      <c r="Q611" s="55">
        <v>409500</v>
      </c>
    </row>
    <row r="612" spans="16:17">
      <c r="P612" s="55">
        <v>1879.91</v>
      </c>
      <c r="Q612" s="55">
        <v>1879.91</v>
      </c>
    </row>
    <row r="613" spans="16:17">
      <c r="P613" s="55">
        <v>689904.71</v>
      </c>
      <c r="Q613" s="55">
        <v>478111.67499999999</v>
      </c>
    </row>
    <row r="614" spans="16:17">
      <c r="P614" s="55">
        <v>66368.72</v>
      </c>
      <c r="Q614" s="55">
        <v>42836.19</v>
      </c>
    </row>
    <row r="615" spans="16:17">
      <c r="Q615" s="55">
        <v>0</v>
      </c>
    </row>
    <row r="616" spans="16:17">
      <c r="Q616" s="55">
        <v>0</v>
      </c>
    </row>
    <row r="617" spans="16:17">
      <c r="P617" s="55">
        <v>30195</v>
      </c>
      <c r="Q617" s="55">
        <v>30195</v>
      </c>
    </row>
    <row r="618" spans="16:17">
      <c r="P618" s="55">
        <v>10646</v>
      </c>
      <c r="Q618" s="55">
        <v>10646</v>
      </c>
    </row>
    <row r="619" spans="16:17">
      <c r="P619" s="55">
        <v>99035.19</v>
      </c>
      <c r="Q619" s="55">
        <v>200652.73333333331</v>
      </c>
    </row>
    <row r="620" spans="16:17">
      <c r="P620" s="55">
        <v>1351.67</v>
      </c>
      <c r="Q620" s="55">
        <v>2738.5866666666666</v>
      </c>
    </row>
    <row r="621" spans="16:17">
      <c r="P621" s="55">
        <v>821312</v>
      </c>
      <c r="Q621" s="55">
        <v>1664039.7733333334</v>
      </c>
    </row>
    <row r="622" spans="16:17">
      <c r="P622" s="55">
        <v>10876.9</v>
      </c>
      <c r="Q622" s="55">
        <v>22037.413333333334</v>
      </c>
    </row>
    <row r="623" spans="16:17">
      <c r="Q623" s="55">
        <v>0</v>
      </c>
    </row>
    <row r="624" spans="16:17">
      <c r="Q624" s="55">
        <v>0</v>
      </c>
    </row>
    <row r="625" spans="16:17">
      <c r="Q625" s="55">
        <v>0</v>
      </c>
    </row>
    <row r="626" spans="16:17">
      <c r="P626" s="55">
        <v>2620800</v>
      </c>
      <c r="Q626" s="55">
        <v>3000000</v>
      </c>
    </row>
    <row r="627" spans="16:17">
      <c r="P627" s="55">
        <v>131700</v>
      </c>
      <c r="Q627" s="55">
        <v>111983</v>
      </c>
    </row>
    <row r="628" spans="16:17">
      <c r="P628" s="55">
        <v>33000</v>
      </c>
      <c r="Q628" s="55">
        <v>24182</v>
      </c>
    </row>
    <row r="629" spans="16:17">
      <c r="P629" s="55">
        <v>1240000</v>
      </c>
      <c r="Q629" s="55">
        <v>1500000</v>
      </c>
    </row>
    <row r="630" spans="16:17">
      <c r="P630" s="55">
        <v>430000</v>
      </c>
      <c r="Q630" s="55">
        <v>500000</v>
      </c>
    </row>
    <row r="631" spans="16:17">
      <c r="Q631" s="55">
        <v>0</v>
      </c>
    </row>
    <row r="632" spans="16:17">
      <c r="P632" s="55">
        <v>10790299.16</v>
      </c>
      <c r="Q632" s="55">
        <v>11279866</v>
      </c>
    </row>
    <row r="633" spans="16:17">
      <c r="P633" s="55">
        <v>176897.57333333333</v>
      </c>
      <c r="Q633" s="55">
        <v>12200</v>
      </c>
    </row>
    <row r="634" spans="16:17">
      <c r="P634" s="55">
        <v>24000</v>
      </c>
      <c r="Q634" s="55">
        <v>31471</v>
      </c>
    </row>
    <row r="635" spans="16:17">
      <c r="P635" s="55">
        <v>153000</v>
      </c>
      <c r="Q635" s="55">
        <v>62581</v>
      </c>
    </row>
    <row r="636" spans="16:17">
      <c r="P636" s="55">
        <v>100000</v>
      </c>
      <c r="Q636" s="55">
        <v>131259</v>
      </c>
    </row>
    <row r="637" spans="16:17">
      <c r="P637" s="55">
        <v>0</v>
      </c>
      <c r="Q637" s="55">
        <v>0</v>
      </c>
    </row>
    <row r="638" spans="16:17">
      <c r="P638" s="55">
        <v>707594.1333333333</v>
      </c>
      <c r="Q638" s="55">
        <v>653236</v>
      </c>
    </row>
    <row r="639" spans="16:17">
      <c r="P639" s="55">
        <v>60626.41333333333</v>
      </c>
      <c r="Q639" s="55">
        <v>63495</v>
      </c>
    </row>
    <row r="640" spans="16:17">
      <c r="P640" s="55">
        <v>2049.48</v>
      </c>
      <c r="Q640" s="55">
        <v>2542</v>
      </c>
    </row>
    <row r="641" spans="16:17">
      <c r="P641" s="55">
        <v>656.21333333333337</v>
      </c>
      <c r="Q641" s="55">
        <v>500</v>
      </c>
    </row>
    <row r="642" spans="16:17">
      <c r="P642" s="55">
        <v>0</v>
      </c>
      <c r="Q642" s="55">
        <v>0</v>
      </c>
    </row>
    <row r="643" spans="16:17">
      <c r="P643" s="55">
        <v>22873.786666666667</v>
      </c>
      <c r="Q643" s="55">
        <v>0</v>
      </c>
    </row>
    <row r="644" spans="16:17">
      <c r="P644" s="55">
        <v>0</v>
      </c>
      <c r="Q644" s="55">
        <v>0</v>
      </c>
    </row>
    <row r="645" spans="16:17">
      <c r="P645" s="55">
        <v>84349.08</v>
      </c>
      <c r="Q645" s="55">
        <v>100000</v>
      </c>
    </row>
    <row r="646" spans="16:17">
      <c r="P646" s="55">
        <v>0</v>
      </c>
      <c r="Q646" s="55">
        <v>0</v>
      </c>
    </row>
    <row r="647" spans="16:17">
      <c r="P647" s="55">
        <v>2624966.2399999998</v>
      </c>
      <c r="Q647" s="55">
        <v>3500000</v>
      </c>
    </row>
    <row r="648" spans="16:17">
      <c r="P648" s="55">
        <v>0</v>
      </c>
      <c r="Q648" s="55">
        <v>0</v>
      </c>
    </row>
    <row r="649" spans="16:17">
      <c r="P649" s="55">
        <v>0</v>
      </c>
      <c r="Q649" s="55">
        <v>0</v>
      </c>
    </row>
    <row r="650" spans="16:17">
      <c r="P650" s="55">
        <v>0</v>
      </c>
      <c r="Q650" s="55">
        <v>0</v>
      </c>
    </row>
    <row r="651" spans="16:17">
      <c r="P651" s="55">
        <v>224725.53333333333</v>
      </c>
      <c r="Q651" s="55">
        <v>300000</v>
      </c>
    </row>
    <row r="652" spans="16:17">
      <c r="Q652" s="55">
        <v>0</v>
      </c>
    </row>
    <row r="653" spans="16:17">
      <c r="P653" s="55">
        <v>521087.29333333328</v>
      </c>
      <c r="Q653" s="55">
        <v>400000</v>
      </c>
    </row>
    <row r="654" spans="16:17">
      <c r="Q654" s="55">
        <v>0</v>
      </c>
    </row>
    <row r="655" spans="16:17">
      <c r="Q655" s="55">
        <v>0</v>
      </c>
    </row>
    <row r="656" spans="16:17">
      <c r="Q656" s="55">
        <v>0</v>
      </c>
    </row>
    <row r="657" spans="16:17">
      <c r="P657" s="55">
        <v>850000</v>
      </c>
      <c r="Q657" s="55">
        <v>2759917</v>
      </c>
    </row>
    <row r="658" spans="16:17">
      <c r="P658" s="55">
        <v>0</v>
      </c>
      <c r="Q658" s="55">
        <v>0</v>
      </c>
    </row>
    <row r="659" spans="16:17">
      <c r="P659" s="55">
        <v>36637.973333333335</v>
      </c>
      <c r="Q659" s="55">
        <v>0</v>
      </c>
    </row>
    <row r="660" spans="16:17">
      <c r="P660" s="55">
        <v>0</v>
      </c>
      <c r="Q660" s="55">
        <v>0</v>
      </c>
    </row>
    <row r="661" spans="16:17">
      <c r="P661" s="55">
        <v>0</v>
      </c>
      <c r="Q661" s="55">
        <v>0</v>
      </c>
    </row>
    <row r="662" spans="16:17">
      <c r="P662" s="55">
        <v>210790.90666666665</v>
      </c>
      <c r="Q662" s="55">
        <v>0</v>
      </c>
    </row>
    <row r="663" spans="16:17">
      <c r="P663" s="55">
        <v>0</v>
      </c>
      <c r="Q663" s="55">
        <v>0</v>
      </c>
    </row>
    <row r="664" spans="16:17">
      <c r="P664" s="55">
        <v>1300000</v>
      </c>
      <c r="Q664" s="55">
        <v>1700000</v>
      </c>
    </row>
    <row r="665" spans="16:17">
      <c r="Q665" s="55">
        <v>0</v>
      </c>
    </row>
    <row r="666" spans="16:17">
      <c r="Q666" s="55">
        <v>0</v>
      </c>
    </row>
    <row r="667" spans="16:17">
      <c r="Q667" s="55">
        <v>0</v>
      </c>
    </row>
    <row r="668" spans="16:17">
      <c r="Q668" s="55">
        <v>0</v>
      </c>
    </row>
    <row r="669" spans="16:17">
      <c r="Q669" s="55">
        <v>0</v>
      </c>
    </row>
    <row r="670" spans="16:17">
      <c r="Q670" s="55">
        <v>0</v>
      </c>
    </row>
    <row r="671" spans="16:17">
      <c r="Q671" s="55">
        <v>0</v>
      </c>
    </row>
    <row r="672" spans="16:17">
      <c r="Q672" s="55">
        <v>0</v>
      </c>
    </row>
    <row r="673" spans="16:17">
      <c r="Q673" s="55">
        <v>0</v>
      </c>
    </row>
    <row r="674" spans="16:17">
      <c r="P674" s="55">
        <v>8536508.4266666677</v>
      </c>
      <c r="Q674" s="55">
        <v>4250000</v>
      </c>
    </row>
    <row r="675" spans="16:17">
      <c r="P675" s="55">
        <v>0</v>
      </c>
      <c r="Q675" s="55">
        <v>0</v>
      </c>
    </row>
    <row r="676" spans="16:17">
      <c r="P676" s="55">
        <v>0</v>
      </c>
      <c r="Q676" s="55">
        <v>0</v>
      </c>
    </row>
    <row r="677" spans="16:17">
      <c r="P677" s="55">
        <v>0</v>
      </c>
      <c r="Q677" s="55">
        <v>0</v>
      </c>
    </row>
    <row r="678" spans="16:17">
      <c r="P678" s="55">
        <v>6899221.8799999999</v>
      </c>
      <c r="Q678" s="55">
        <v>6900000</v>
      </c>
    </row>
    <row r="679" spans="16:17">
      <c r="P679" s="55">
        <v>0</v>
      </c>
      <c r="Q679" s="55">
        <v>0</v>
      </c>
    </row>
    <row r="680" spans="16:17">
      <c r="P680" s="55">
        <v>0</v>
      </c>
      <c r="Q680" s="55">
        <v>0</v>
      </c>
    </row>
    <row r="681" spans="16:17">
      <c r="P681" s="55">
        <v>0</v>
      </c>
      <c r="Q681" s="55">
        <v>0</v>
      </c>
    </row>
    <row r="682" spans="16:17">
      <c r="P682" s="55">
        <v>0</v>
      </c>
      <c r="Q682" s="55">
        <v>0</v>
      </c>
    </row>
    <row r="683" spans="16:17">
      <c r="P683" s="55">
        <v>0</v>
      </c>
      <c r="Q683" s="55">
        <v>0</v>
      </c>
    </row>
    <row r="684" spans="16:17">
      <c r="P684" s="55">
        <v>0</v>
      </c>
      <c r="Q684" s="55">
        <v>0</v>
      </c>
    </row>
    <row r="685" spans="16:17">
      <c r="P685" s="55">
        <v>11668780.306666667</v>
      </c>
      <c r="Q685" s="55">
        <v>11700000</v>
      </c>
    </row>
    <row r="686" spans="16:17">
      <c r="P686" s="55">
        <v>0</v>
      </c>
      <c r="Q686" s="55">
        <v>0</v>
      </c>
    </row>
    <row r="687" spans="16:17">
      <c r="P687" s="55">
        <v>2101291.1999999997</v>
      </c>
      <c r="Q687" s="55">
        <v>2100000</v>
      </c>
    </row>
    <row r="688" spans="16:17">
      <c r="P688" s="55">
        <v>0</v>
      </c>
      <c r="Q688" s="55">
        <v>0</v>
      </c>
    </row>
    <row r="689" spans="16:17">
      <c r="P689" s="55">
        <v>456000</v>
      </c>
      <c r="Q689" s="55">
        <v>430000</v>
      </c>
    </row>
    <row r="690" spans="16:17">
      <c r="P690" s="55">
        <v>0</v>
      </c>
      <c r="Q690" s="55">
        <v>0</v>
      </c>
    </row>
    <row r="691" spans="16:17">
      <c r="P691" s="55">
        <v>2931306.92</v>
      </c>
      <c r="Q691" s="55">
        <v>2900000</v>
      </c>
    </row>
    <row r="692" spans="16:17">
      <c r="P692" s="55">
        <v>0</v>
      </c>
      <c r="Q692" s="55">
        <v>0</v>
      </c>
    </row>
    <row r="693" spans="16:17">
      <c r="P693" s="55">
        <v>0</v>
      </c>
      <c r="Q693" s="55">
        <v>0</v>
      </c>
    </row>
    <row r="694" spans="16:17">
      <c r="P694" s="55">
        <v>0</v>
      </c>
      <c r="Q694" s="55">
        <v>0</v>
      </c>
    </row>
    <row r="695" spans="16:17">
      <c r="P695" s="55">
        <v>0</v>
      </c>
      <c r="Q695" s="55">
        <v>0</v>
      </c>
    </row>
    <row r="696" spans="16:17">
      <c r="P696" s="55">
        <v>0</v>
      </c>
      <c r="Q696" s="55">
        <v>0</v>
      </c>
    </row>
    <row r="697" spans="16:17">
      <c r="P697" s="55">
        <v>0</v>
      </c>
      <c r="Q697" s="55">
        <v>0</v>
      </c>
    </row>
    <row r="698" spans="16:17">
      <c r="P698" s="55">
        <v>0</v>
      </c>
      <c r="Q698" s="55">
        <v>0</v>
      </c>
    </row>
    <row r="699" spans="16:17">
      <c r="P699" s="55">
        <v>275862.3066666667</v>
      </c>
      <c r="Q699" s="55">
        <v>275000</v>
      </c>
    </row>
    <row r="700" spans="16:17">
      <c r="P700" s="55">
        <v>0</v>
      </c>
      <c r="Q700" s="55">
        <v>0</v>
      </c>
    </row>
    <row r="701" spans="16:17">
      <c r="P701" s="55">
        <v>405543</v>
      </c>
      <c r="Q701" s="55">
        <v>405543</v>
      </c>
    </row>
    <row r="702" spans="16:17">
      <c r="P702" s="55">
        <v>3577.16</v>
      </c>
      <c r="Q702" s="55">
        <v>3577.16</v>
      </c>
    </row>
    <row r="703" spans="16:17">
      <c r="P703" s="55">
        <v>37295.200000000004</v>
      </c>
      <c r="Q703" s="55">
        <v>37295.199999999997</v>
      </c>
    </row>
    <row r="704" spans="16:17">
      <c r="P704" s="55">
        <v>1481.3866666666665</v>
      </c>
      <c r="Q704" s="55">
        <v>0</v>
      </c>
    </row>
    <row r="705" spans="16:17">
      <c r="P705" s="55">
        <v>0</v>
      </c>
      <c r="Q705" s="55">
        <v>0</v>
      </c>
    </row>
    <row r="706" spans="16:17">
      <c r="P706" s="55">
        <v>11237.986666666666</v>
      </c>
      <c r="Q706" s="55">
        <v>11237.99</v>
      </c>
    </row>
    <row r="707" spans="16:17">
      <c r="P707" s="55">
        <v>0</v>
      </c>
      <c r="Q707" s="55">
        <v>0</v>
      </c>
    </row>
    <row r="708" spans="16:17">
      <c r="P708" s="55">
        <v>0</v>
      </c>
      <c r="Q708" s="55">
        <v>0</v>
      </c>
    </row>
    <row r="709" spans="16:17">
      <c r="P709" s="55">
        <v>0</v>
      </c>
      <c r="Q709" s="55">
        <v>0</v>
      </c>
    </row>
    <row r="710" spans="16:17">
      <c r="P710" s="55">
        <v>0</v>
      </c>
      <c r="Q710" s="55">
        <v>0</v>
      </c>
    </row>
    <row r="711" spans="16:17">
      <c r="P711" s="55">
        <v>0</v>
      </c>
      <c r="Q711" s="55">
        <v>0</v>
      </c>
    </row>
    <row r="712" spans="16:17">
      <c r="P712" s="55">
        <v>0</v>
      </c>
      <c r="Q712" s="55">
        <v>0</v>
      </c>
    </row>
    <row r="713" spans="16:17">
      <c r="P713" s="55">
        <v>0</v>
      </c>
      <c r="Q713" s="55">
        <v>0</v>
      </c>
    </row>
    <row r="714" spans="16:17">
      <c r="P714" s="55">
        <v>1586000</v>
      </c>
      <c r="Q714" s="55">
        <v>1590000</v>
      </c>
    </row>
    <row r="715" spans="16:17">
      <c r="P715" s="55">
        <v>0</v>
      </c>
      <c r="Q715" s="55">
        <v>0</v>
      </c>
    </row>
    <row r="716" spans="16:17">
      <c r="P716" s="55">
        <v>0</v>
      </c>
      <c r="Q716" s="55">
        <v>0</v>
      </c>
    </row>
    <row r="717" spans="16:17">
      <c r="P717" s="55">
        <v>0</v>
      </c>
      <c r="Q717" s="55">
        <v>0</v>
      </c>
    </row>
    <row r="718" spans="16:17">
      <c r="P718" s="55">
        <v>0</v>
      </c>
      <c r="Q718" s="55">
        <v>0</v>
      </c>
    </row>
    <row r="719" spans="16:17">
      <c r="P719" s="55">
        <v>0</v>
      </c>
      <c r="Q719" s="55">
        <v>0</v>
      </c>
    </row>
    <row r="720" spans="16:17">
      <c r="P720" s="55">
        <v>0</v>
      </c>
      <c r="Q720" s="55">
        <v>0</v>
      </c>
    </row>
    <row r="721" spans="16:17">
      <c r="P721" s="55">
        <v>0</v>
      </c>
      <c r="Q721" s="55">
        <v>0</v>
      </c>
    </row>
    <row r="722" spans="16:17">
      <c r="P722" s="55">
        <v>0</v>
      </c>
      <c r="Q722" s="55">
        <v>0</v>
      </c>
    </row>
    <row r="723" spans="16:17">
      <c r="P723" s="55">
        <v>0</v>
      </c>
      <c r="Q723" s="55">
        <v>0</v>
      </c>
    </row>
    <row r="724" spans="16:17">
      <c r="Q724" s="55">
        <v>0</v>
      </c>
    </row>
    <row r="725" spans="16:17">
      <c r="P725" s="55">
        <v>0</v>
      </c>
      <c r="Q725" s="55">
        <v>0</v>
      </c>
    </row>
    <row r="726" spans="16:17">
      <c r="Q726" s="55">
        <v>0</v>
      </c>
    </row>
    <row r="727" spans="16:17">
      <c r="P727" s="55">
        <v>0</v>
      </c>
      <c r="Q727" s="55">
        <v>0</v>
      </c>
    </row>
    <row r="728" spans="16:17">
      <c r="Q728" s="55">
        <v>0</v>
      </c>
    </row>
    <row r="729" spans="16:17">
      <c r="P729" s="55">
        <v>0</v>
      </c>
      <c r="Q729" s="55">
        <v>0</v>
      </c>
    </row>
    <row r="730" spans="16:17">
      <c r="P730" s="55">
        <v>0</v>
      </c>
      <c r="Q730" s="55">
        <v>0</v>
      </c>
    </row>
    <row r="731" spans="16:17">
      <c r="P731" s="55">
        <v>2663701.4133333336</v>
      </c>
      <c r="Q731" s="55">
        <v>0</v>
      </c>
    </row>
    <row r="732" spans="16:17">
      <c r="P732" s="55">
        <v>21044.813333333335</v>
      </c>
      <c r="Q732" s="55">
        <v>0</v>
      </c>
    </row>
    <row r="733" spans="16:17">
      <c r="P733" s="55">
        <v>0</v>
      </c>
      <c r="Q733" s="55">
        <v>0</v>
      </c>
    </row>
    <row r="734" spans="16:17">
      <c r="P734" s="55">
        <v>0</v>
      </c>
      <c r="Q734" s="55">
        <v>0</v>
      </c>
    </row>
    <row r="735" spans="16:17">
      <c r="P735" s="55">
        <v>0</v>
      </c>
      <c r="Q735" s="55">
        <v>0</v>
      </c>
    </row>
    <row r="736" spans="16:17">
      <c r="P736" s="55">
        <v>0</v>
      </c>
      <c r="Q736" s="55">
        <v>0</v>
      </c>
    </row>
    <row r="737" spans="16:17">
      <c r="P737" s="55">
        <v>0</v>
      </c>
      <c r="Q737" s="55">
        <v>0</v>
      </c>
    </row>
    <row r="738" spans="16:17">
      <c r="P738" s="55">
        <v>0</v>
      </c>
      <c r="Q738" s="55">
        <v>0</v>
      </c>
    </row>
    <row r="739" spans="16:17">
      <c r="P739" s="55">
        <v>0</v>
      </c>
      <c r="Q739" s="55">
        <v>0</v>
      </c>
    </row>
    <row r="740" spans="16:17">
      <c r="P740" s="55">
        <v>21112.2</v>
      </c>
      <c r="Q740" s="55">
        <v>21112.2</v>
      </c>
    </row>
    <row r="741" spans="16:17">
      <c r="P741" s="55">
        <v>190878.81333333332</v>
      </c>
      <c r="Q741" s="55">
        <v>190878.81333333332</v>
      </c>
    </row>
    <row r="742" spans="16:17">
      <c r="P742" s="55">
        <v>445450.92</v>
      </c>
      <c r="Q742" s="55">
        <v>445450.92</v>
      </c>
    </row>
    <row r="743" spans="16:17">
      <c r="P743" s="55">
        <v>0</v>
      </c>
      <c r="Q743" s="55">
        <v>0</v>
      </c>
    </row>
    <row r="744" spans="16:17">
      <c r="P744" s="55">
        <v>0</v>
      </c>
      <c r="Q744" s="55">
        <v>0</v>
      </c>
    </row>
    <row r="745" spans="16:17">
      <c r="P745" s="55">
        <v>0</v>
      </c>
      <c r="Q745" s="55">
        <v>0</v>
      </c>
    </row>
    <row r="746" spans="16:17">
      <c r="P746" s="55">
        <v>0</v>
      </c>
      <c r="Q746" s="55">
        <v>0</v>
      </c>
    </row>
    <row r="747" spans="16:17">
      <c r="P747" s="55">
        <v>0</v>
      </c>
      <c r="Q747" s="55">
        <v>0</v>
      </c>
    </row>
    <row r="748" spans="16:17">
      <c r="P748" s="55">
        <v>0</v>
      </c>
      <c r="Q748" s="55">
        <v>0</v>
      </c>
    </row>
    <row r="749" spans="16:17">
      <c r="Q749" s="55">
        <v>0</v>
      </c>
    </row>
    <row r="750" spans="16:17">
      <c r="P750" s="55">
        <v>0</v>
      </c>
      <c r="Q750" s="55">
        <v>0</v>
      </c>
    </row>
    <row r="751" spans="16:17">
      <c r="P751" s="55">
        <v>0</v>
      </c>
      <c r="Q751" s="55">
        <v>0</v>
      </c>
    </row>
    <row r="752" spans="16:17">
      <c r="P752" s="55">
        <v>7920095.0399999991</v>
      </c>
      <c r="Q752" s="55">
        <v>0</v>
      </c>
    </row>
    <row r="753" spans="16:17">
      <c r="P753" s="55">
        <v>0</v>
      </c>
      <c r="Q753" s="55">
        <v>0</v>
      </c>
    </row>
    <row r="754" spans="16:17">
      <c r="P754" s="55">
        <v>0</v>
      </c>
      <c r="Q754" s="55">
        <v>0</v>
      </c>
    </row>
    <row r="755" spans="16:17">
      <c r="P755" s="55">
        <v>0</v>
      </c>
      <c r="Q755" s="55">
        <v>0</v>
      </c>
    </row>
    <row r="756" spans="16:17">
      <c r="P756" s="55">
        <v>0</v>
      </c>
      <c r="Q756" s="55">
        <v>0</v>
      </c>
    </row>
    <row r="757" spans="16:17">
      <c r="P757" s="55">
        <v>0</v>
      </c>
      <c r="Q757" s="55">
        <v>0</v>
      </c>
    </row>
    <row r="758" spans="16:17">
      <c r="P758" s="55">
        <v>0</v>
      </c>
      <c r="Q758" s="55">
        <v>0</v>
      </c>
    </row>
    <row r="759" spans="16:17">
      <c r="P759" s="55">
        <v>0</v>
      </c>
      <c r="Q759" s="55">
        <v>0</v>
      </c>
    </row>
    <row r="760" spans="16:17">
      <c r="P760" s="55">
        <v>0</v>
      </c>
      <c r="Q760" s="55">
        <v>10000</v>
      </c>
    </row>
    <row r="761" spans="16:17">
      <c r="P761" s="55">
        <v>0</v>
      </c>
      <c r="Q761" s="55">
        <v>0</v>
      </c>
    </row>
    <row r="762" spans="16:17">
      <c r="P762" s="55">
        <v>0</v>
      </c>
      <c r="Q762" s="55">
        <v>0</v>
      </c>
    </row>
    <row r="763" spans="16:17">
      <c r="P763" s="55">
        <v>0</v>
      </c>
      <c r="Q763" s="55">
        <v>0</v>
      </c>
    </row>
    <row r="764" spans="16:17">
      <c r="P764" s="55">
        <v>0</v>
      </c>
      <c r="Q764" s="55">
        <v>0</v>
      </c>
    </row>
    <row r="765" spans="16:17">
      <c r="P765" s="55">
        <v>0</v>
      </c>
      <c r="Q765" s="55">
        <v>0</v>
      </c>
    </row>
    <row r="766" spans="16:17">
      <c r="P766" s="55">
        <v>726</v>
      </c>
      <c r="Q766" s="55">
        <v>10000</v>
      </c>
    </row>
    <row r="767" spans="16:17">
      <c r="P767" s="55">
        <v>0</v>
      </c>
      <c r="Q767" s="55">
        <v>0</v>
      </c>
    </row>
    <row r="768" spans="16:17">
      <c r="P768" s="55">
        <v>0</v>
      </c>
      <c r="Q768" s="55">
        <v>1000</v>
      </c>
    </row>
    <row r="769" spans="16:17">
      <c r="P769" s="55">
        <v>0</v>
      </c>
      <c r="Q769" s="55">
        <v>0</v>
      </c>
    </row>
    <row r="770" spans="16:17">
      <c r="P770" s="55">
        <v>0</v>
      </c>
      <c r="Q770" s="55">
        <v>1000</v>
      </c>
    </row>
    <row r="771" spans="16:17">
      <c r="P771" s="55">
        <v>0</v>
      </c>
      <c r="Q771" s="55">
        <v>0</v>
      </c>
    </row>
    <row r="772" spans="16:17">
      <c r="P772" s="55">
        <v>0</v>
      </c>
      <c r="Q772" s="55">
        <v>0</v>
      </c>
    </row>
    <row r="773" spans="16:17">
      <c r="P773" s="55">
        <v>0</v>
      </c>
      <c r="Q773" s="55">
        <v>0</v>
      </c>
    </row>
    <row r="774" spans="16:17">
      <c r="P774" s="55">
        <v>6612335.2699999996</v>
      </c>
      <c r="Q774" s="55">
        <v>0</v>
      </c>
    </row>
    <row r="775" spans="16:17">
      <c r="P775" s="55">
        <v>1456885.28</v>
      </c>
      <c r="Q775" s="55">
        <v>0</v>
      </c>
    </row>
    <row r="776" spans="16:17">
      <c r="P776" s="55">
        <v>20007147.5</v>
      </c>
      <c r="Q776" s="55">
        <v>0</v>
      </c>
    </row>
    <row r="777" spans="16:17">
      <c r="P777" s="55">
        <v>17540.14</v>
      </c>
      <c r="Q777" s="55">
        <v>0</v>
      </c>
    </row>
    <row r="778" spans="16:17">
      <c r="P778" s="55">
        <v>460035.34</v>
      </c>
      <c r="Q778" s="55">
        <v>0</v>
      </c>
    </row>
    <row r="779" spans="16:17">
      <c r="P779" s="55">
        <v>378051.98</v>
      </c>
      <c r="Q779" s="55">
        <v>0</v>
      </c>
    </row>
    <row r="780" spans="16:17">
      <c r="P780" s="55">
        <v>3753375.43</v>
      </c>
      <c r="Q780" s="55">
        <v>0</v>
      </c>
    </row>
    <row r="781" spans="16:17">
      <c r="P781" s="55">
        <v>3980961</v>
      </c>
      <c r="Q781" s="55">
        <v>0</v>
      </c>
    </row>
    <row r="782" spans="16:17">
      <c r="P782" s="55">
        <v>66.013333333333335</v>
      </c>
      <c r="Q782" s="55">
        <v>500</v>
      </c>
    </row>
    <row r="783" spans="16:17">
      <c r="Q783" s="55">
        <v>0</v>
      </c>
    </row>
    <row r="784" spans="16:17">
      <c r="Q784" s="55">
        <v>0</v>
      </c>
    </row>
    <row r="785" spans="16:17">
      <c r="Q785" s="55">
        <v>0</v>
      </c>
    </row>
    <row r="786" spans="16:17">
      <c r="Q786" s="55">
        <v>0</v>
      </c>
    </row>
    <row r="787" spans="16:17">
      <c r="Q787" s="55">
        <v>0</v>
      </c>
    </row>
    <row r="788" spans="16:17">
      <c r="Q788" s="55">
        <v>0</v>
      </c>
    </row>
    <row r="789" spans="16:17">
      <c r="Q789" s="55">
        <v>0</v>
      </c>
    </row>
    <row r="790" spans="16:17">
      <c r="Q790" s="55">
        <v>0</v>
      </c>
    </row>
    <row r="791" spans="16:17">
      <c r="Q791" s="55">
        <v>0</v>
      </c>
    </row>
    <row r="792" spans="16:17">
      <c r="P792" s="55">
        <v>702976.64</v>
      </c>
      <c r="Q792" s="55">
        <v>0</v>
      </c>
    </row>
    <row r="793" spans="16:17">
      <c r="Q793" s="55">
        <v>0</v>
      </c>
    </row>
    <row r="794" spans="16:17">
      <c r="Q794" s="55">
        <v>0</v>
      </c>
    </row>
    <row r="795" spans="16:17">
      <c r="Q795" s="55">
        <v>0</v>
      </c>
    </row>
    <row r="796" spans="16:17">
      <c r="P796" s="55">
        <v>11.64</v>
      </c>
      <c r="Q796" s="55">
        <v>0</v>
      </c>
    </row>
    <row r="797" spans="16:17">
      <c r="Q797" s="55">
        <v>0</v>
      </c>
    </row>
    <row r="798" spans="16:17">
      <c r="Q798" s="55">
        <v>0</v>
      </c>
    </row>
    <row r="799" spans="16:17">
      <c r="Q799" s="55">
        <v>0</v>
      </c>
    </row>
    <row r="800" spans="16:17">
      <c r="Q800" s="55">
        <v>0</v>
      </c>
    </row>
    <row r="801" spans="16:17">
      <c r="Q801" s="55">
        <v>0</v>
      </c>
    </row>
    <row r="802" spans="16:17">
      <c r="Q802" s="55">
        <v>0</v>
      </c>
    </row>
    <row r="803" spans="16:17">
      <c r="Q803" s="55">
        <v>0</v>
      </c>
    </row>
    <row r="804" spans="16:17">
      <c r="Q804" s="55">
        <v>0</v>
      </c>
    </row>
    <row r="805" spans="16:17">
      <c r="Q805" s="55">
        <v>0</v>
      </c>
    </row>
    <row r="806" spans="16:17">
      <c r="Q806" s="55">
        <v>0</v>
      </c>
    </row>
    <row r="807" spans="16:17">
      <c r="P807" s="55">
        <v>81850.066666666666</v>
      </c>
      <c r="Q807" s="55">
        <v>80000</v>
      </c>
    </row>
    <row r="808" spans="16:17">
      <c r="Q808" s="55">
        <v>0</v>
      </c>
    </row>
    <row r="809" spans="16:17">
      <c r="Q809" s="55">
        <v>0</v>
      </c>
    </row>
    <row r="810" spans="16:17">
      <c r="Q810" s="55">
        <v>0</v>
      </c>
    </row>
    <row r="811" spans="16:17">
      <c r="Q811" s="55">
        <v>0</v>
      </c>
    </row>
    <row r="812" spans="16:17">
      <c r="Q812" s="55">
        <v>0</v>
      </c>
    </row>
    <row r="813" spans="16:17">
      <c r="Q813" s="55">
        <v>0</v>
      </c>
    </row>
    <row r="814" spans="16:17">
      <c r="Q814" s="55">
        <v>0</v>
      </c>
    </row>
    <row r="815" spans="16:17">
      <c r="P815" s="55">
        <v>45724264</v>
      </c>
      <c r="Q815" s="55">
        <v>46946323</v>
      </c>
    </row>
    <row r="816" spans="16:17">
      <c r="P816" s="55">
        <v>0</v>
      </c>
      <c r="Q816" s="55">
        <v>0</v>
      </c>
    </row>
    <row r="817" spans="16:17">
      <c r="P817" s="55">
        <v>2159820.1066666669</v>
      </c>
      <c r="Q817" s="55">
        <v>1600000</v>
      </c>
    </row>
    <row r="818" spans="16:17">
      <c r="P818" s="55">
        <v>276352</v>
      </c>
      <c r="Q818" s="55">
        <v>300000</v>
      </c>
    </row>
    <row r="819" spans="16:17">
      <c r="Q819" s="55">
        <v>0</v>
      </c>
    </row>
    <row r="820" spans="16:17">
      <c r="P820" s="55">
        <v>171770</v>
      </c>
      <c r="Q820" s="55">
        <v>200000</v>
      </c>
    </row>
    <row r="821" spans="16:17">
      <c r="Q821" s="55">
        <v>0</v>
      </c>
    </row>
    <row r="822" spans="16:17">
      <c r="Q822" s="55">
        <v>0</v>
      </c>
    </row>
    <row r="823" spans="16:17">
      <c r="Q823" s="55">
        <v>0</v>
      </c>
    </row>
    <row r="824" spans="16:17">
      <c r="Q824" s="55">
        <v>0</v>
      </c>
    </row>
    <row r="825" spans="16:17">
      <c r="Q825" s="55">
        <v>0</v>
      </c>
    </row>
    <row r="826" spans="16:17">
      <c r="Q826" s="55">
        <v>0</v>
      </c>
    </row>
    <row r="827" spans="16:17">
      <c r="P827" s="55">
        <v>120000</v>
      </c>
      <c r="Q827" s="55">
        <v>140000</v>
      </c>
    </row>
    <row r="828" spans="16:17">
      <c r="P828" s="55">
        <v>0</v>
      </c>
      <c r="Q828" s="55">
        <v>0</v>
      </c>
    </row>
    <row r="829" spans="16:17">
      <c r="P829" s="55">
        <v>224000</v>
      </c>
      <c r="Q829" s="55">
        <v>202000</v>
      </c>
    </row>
    <row r="830" spans="16:17">
      <c r="P830" s="55">
        <v>0</v>
      </c>
      <c r="Q830" s="55">
        <v>0</v>
      </c>
    </row>
    <row r="831" spans="16:17">
      <c r="P831" s="55">
        <v>47504.933333333327</v>
      </c>
      <c r="Q831" s="55">
        <v>45000</v>
      </c>
    </row>
    <row r="832" spans="16:17">
      <c r="P832" s="55">
        <v>0</v>
      </c>
      <c r="Q832" s="55">
        <v>0</v>
      </c>
    </row>
    <row r="833" spans="16:17">
      <c r="P833" s="55">
        <v>0</v>
      </c>
      <c r="Q833" s="55">
        <v>0</v>
      </c>
    </row>
    <row r="834" spans="16:17">
      <c r="P834" s="55">
        <v>0</v>
      </c>
      <c r="Q834" s="55">
        <v>0</v>
      </c>
    </row>
    <row r="835" spans="16:17">
      <c r="P835" s="55">
        <v>161565.51999999999</v>
      </c>
      <c r="Q835" s="55">
        <v>7000</v>
      </c>
    </row>
    <row r="836" spans="16:17">
      <c r="P836" s="55">
        <v>0</v>
      </c>
      <c r="Q836" s="55">
        <v>0</v>
      </c>
    </row>
    <row r="837" spans="16:17">
      <c r="P837" s="55">
        <v>0</v>
      </c>
      <c r="Q837" s="55">
        <v>0</v>
      </c>
    </row>
    <row r="838" spans="16:17">
      <c r="P838" s="55">
        <v>25.466666666666669</v>
      </c>
      <c r="Q838" s="55">
        <v>3000</v>
      </c>
    </row>
    <row r="839" spans="16:17">
      <c r="Q839" s="55">
        <v>0</v>
      </c>
    </row>
    <row r="840" spans="16:17">
      <c r="Q840" s="55">
        <v>0</v>
      </c>
    </row>
    <row r="841" spans="16:17">
      <c r="Q841" s="55">
        <v>0</v>
      </c>
    </row>
    <row r="842" spans="16:17">
      <c r="Q842" s="55">
        <v>0</v>
      </c>
    </row>
    <row r="843" spans="16:17">
      <c r="Q843" s="55">
        <v>0</v>
      </c>
    </row>
    <row r="844" spans="16:17">
      <c r="Q844" s="55">
        <v>0</v>
      </c>
    </row>
    <row r="845" spans="16:17">
      <c r="Q845" s="55">
        <v>0</v>
      </c>
    </row>
    <row r="846" spans="16:17">
      <c r="Q846" s="55">
        <v>0</v>
      </c>
    </row>
    <row r="847" spans="16:17">
      <c r="Q847" s="55">
        <v>0</v>
      </c>
    </row>
    <row r="848" spans="16:17">
      <c r="Q848" s="55">
        <v>0</v>
      </c>
    </row>
    <row r="849" spans="16:17">
      <c r="Q849" s="55">
        <v>0</v>
      </c>
    </row>
    <row r="850" spans="16:17">
      <c r="Q850" s="55">
        <v>0</v>
      </c>
    </row>
    <row r="851" spans="16:17">
      <c r="Q851" s="55">
        <v>0</v>
      </c>
    </row>
    <row r="852" spans="16:17">
      <c r="Q852" s="55">
        <v>68761137</v>
      </c>
    </row>
    <row r="853" spans="16:17">
      <c r="Q853" s="55">
        <v>0</v>
      </c>
    </row>
    <row r="854" spans="16:17">
      <c r="Q854" s="55">
        <v>-68761137</v>
      </c>
    </row>
    <row r="855" spans="16:17">
      <c r="Q855" s="55">
        <v>0</v>
      </c>
    </row>
    <row r="860" spans="16:17">
      <c r="P860" s="55">
        <v>1366071720.0699999</v>
      </c>
      <c r="Q860" s="55">
        <v>1317982494.4400001</v>
      </c>
    </row>
    <row r="861" spans="16:17">
      <c r="P861" s="55">
        <v>20001536.199999999</v>
      </c>
      <c r="Q861" s="55">
        <v>17973637.740000002</v>
      </c>
    </row>
    <row r="862" spans="16:17">
      <c r="P862" s="55">
        <v>0</v>
      </c>
      <c r="Q862" s="55">
        <v>0</v>
      </c>
    </row>
    <row r="863" spans="16:17">
      <c r="P863" s="55">
        <v>0</v>
      </c>
      <c r="Q863" s="55">
        <v>0</v>
      </c>
    </row>
    <row r="864" spans="16:17">
      <c r="P864" s="55">
        <v>0</v>
      </c>
      <c r="Q864" s="55">
        <v>0</v>
      </c>
    </row>
    <row r="865" spans="16:17">
      <c r="P865" s="55">
        <v>0</v>
      </c>
      <c r="Q865" s="55">
        <v>0</v>
      </c>
    </row>
    <row r="866" spans="16:17">
      <c r="P866" s="55">
        <v>0</v>
      </c>
      <c r="Q866" s="55">
        <v>0</v>
      </c>
    </row>
    <row r="867" spans="16:17">
      <c r="P867" s="55">
        <v>270610.09999999998</v>
      </c>
      <c r="Q867" s="55">
        <v>14134924.84</v>
      </c>
    </row>
    <row r="868" spans="16:17">
      <c r="P868" s="55">
        <v>858039</v>
      </c>
      <c r="Q868" s="55">
        <v>0</v>
      </c>
    </row>
    <row r="869" spans="16:17">
      <c r="Q869" s="55">
        <v>0</v>
      </c>
    </row>
    <row r="870" spans="16:17">
      <c r="Q870" s="55">
        <v>0</v>
      </c>
    </row>
    <row r="871" spans="16:17">
      <c r="P871" s="55">
        <v>66397893.079999998</v>
      </c>
      <c r="Q871" s="55">
        <v>180586.1400000006</v>
      </c>
    </row>
    <row r="872" spans="16:17">
      <c r="Q872" s="55">
        <v>0</v>
      </c>
    </row>
    <row r="873" spans="16:17">
      <c r="Q873" s="55">
        <v>0</v>
      </c>
    </row>
    <row r="874" spans="16:17">
      <c r="P874" s="55">
        <v>700000</v>
      </c>
      <c r="Q874" s="55">
        <v>700000</v>
      </c>
    </row>
    <row r="875" spans="16:17">
      <c r="P875" s="55">
        <v>18812801.533333335</v>
      </c>
      <c r="Q875" s="55">
        <v>18130000</v>
      </c>
    </row>
    <row r="876" spans="16:17">
      <c r="P876" s="55">
        <v>2325000</v>
      </c>
      <c r="Q876" s="55">
        <v>2325000</v>
      </c>
    </row>
    <row r="877" spans="16:17">
      <c r="P877" s="55">
        <v>23936872.456666667</v>
      </c>
      <c r="Q877" s="55">
        <v>23845000</v>
      </c>
    </row>
    <row r="878" spans="16:17">
      <c r="Q878" s="55">
        <v>0</v>
      </c>
    </row>
    <row r="879" spans="16:17">
      <c r="P879" s="55">
        <v>90000</v>
      </c>
      <c r="Q879" s="55">
        <v>660000</v>
      </c>
    </row>
    <row r="880" spans="16:17">
      <c r="Q880" s="55">
        <v>0</v>
      </c>
    </row>
    <row r="881" spans="16:17">
      <c r="Q881" s="55">
        <v>0</v>
      </c>
    </row>
    <row r="882" spans="16:17">
      <c r="Q882" s="55">
        <v>0</v>
      </c>
    </row>
    <row r="883" spans="16:17">
      <c r="Q883" s="55">
        <v>0</v>
      </c>
    </row>
    <row r="884" spans="16:17">
      <c r="Q884" s="55">
        <v>0</v>
      </c>
    </row>
    <row r="885" spans="16:17">
      <c r="Q885" s="55">
        <v>0</v>
      </c>
    </row>
    <row r="886" spans="16:17">
      <c r="Q886" s="55">
        <v>0</v>
      </c>
    </row>
    <row r="887" spans="16:17">
      <c r="P887" s="55">
        <v>8813958.7799999993</v>
      </c>
      <c r="Q887" s="55">
        <v>893863.74000000011</v>
      </c>
    </row>
    <row r="888" spans="16:17">
      <c r="P888" s="55">
        <v>12366630</v>
      </c>
      <c r="Q888" s="55">
        <v>0</v>
      </c>
    </row>
    <row r="889" spans="16:17">
      <c r="Q889" s="55">
        <v>0</v>
      </c>
    </row>
    <row r="890" spans="16:17">
      <c r="Q890" s="55">
        <v>0</v>
      </c>
    </row>
    <row r="891" spans="16:17">
      <c r="Q891" s="55">
        <v>0</v>
      </c>
    </row>
    <row r="892" spans="16:17">
      <c r="Q892" s="55">
        <v>0</v>
      </c>
    </row>
    <row r="893" spans="16:17">
      <c r="Q893" s="55">
        <v>0</v>
      </c>
    </row>
    <row r="894" spans="16:17">
      <c r="Q894" s="55">
        <v>0</v>
      </c>
    </row>
    <row r="895" spans="16:17">
      <c r="Q895" s="55">
        <v>0</v>
      </c>
    </row>
    <row r="896" spans="16:17">
      <c r="Q896" s="55">
        <v>0</v>
      </c>
    </row>
    <row r="897" spans="16:17">
      <c r="Q897" s="55">
        <v>0</v>
      </c>
    </row>
    <row r="898" spans="16:17">
      <c r="Q898" s="55">
        <v>0</v>
      </c>
    </row>
    <row r="899" spans="16:17">
      <c r="Q899" s="55">
        <v>0</v>
      </c>
    </row>
    <row r="900" spans="16:17">
      <c r="Q900" s="55">
        <v>0</v>
      </c>
    </row>
    <row r="901" spans="16:17">
      <c r="P901" s="55">
        <v>2213409.4300000002</v>
      </c>
      <c r="Q901" s="55">
        <v>0</v>
      </c>
    </row>
    <row r="902" spans="16:17">
      <c r="P902" s="55">
        <v>4522045</v>
      </c>
      <c r="Q902" s="55">
        <v>0</v>
      </c>
    </row>
    <row r="903" spans="16:17">
      <c r="Q903" s="55">
        <v>0</v>
      </c>
    </row>
    <row r="904" spans="16:17">
      <c r="P904" s="55">
        <v>0</v>
      </c>
      <c r="Q904" s="55">
        <v>0</v>
      </c>
    </row>
    <row r="905" spans="16:17">
      <c r="Q905" s="55">
        <v>0</v>
      </c>
    </row>
    <row r="906" spans="16:17">
      <c r="Q906" s="55">
        <v>0</v>
      </c>
    </row>
    <row r="907" spans="16:17">
      <c r="Q907" s="55">
        <v>0</v>
      </c>
    </row>
    <row r="908" spans="16:17">
      <c r="Q908" s="55">
        <v>0</v>
      </c>
    </row>
    <row r="909" spans="16:17">
      <c r="Q909" s="55">
        <v>0</v>
      </c>
    </row>
    <row r="910" spans="16:17">
      <c r="P910" s="55">
        <v>13310009.119999999</v>
      </c>
      <c r="Q910" s="55">
        <v>13310009.119999999</v>
      </c>
    </row>
    <row r="911" spans="16:17">
      <c r="Q911" s="55">
        <v>0</v>
      </c>
    </row>
    <row r="912" spans="16:17">
      <c r="Q912" s="55">
        <v>0</v>
      </c>
    </row>
    <row r="913" spans="16:17">
      <c r="Q913" s="55">
        <v>0</v>
      </c>
    </row>
    <row r="914" spans="16:17">
      <c r="P914" s="55">
        <v>15650188.619999999</v>
      </c>
      <c r="Q914" s="55">
        <v>15650188.619999975</v>
      </c>
    </row>
    <row r="915" spans="16:17">
      <c r="Q915" s="55">
        <v>0</v>
      </c>
    </row>
    <row r="916" spans="16:17">
      <c r="Q916" s="55">
        <v>0</v>
      </c>
    </row>
    <row r="917" spans="16:17">
      <c r="P917" s="55">
        <v>390000</v>
      </c>
      <c r="Q917" s="55">
        <v>390000</v>
      </c>
    </row>
    <row r="918" spans="16:17">
      <c r="P918" s="55">
        <v>351228.14</v>
      </c>
      <c r="Q918" s="55">
        <v>351228.14</v>
      </c>
    </row>
    <row r="919" spans="16:17">
      <c r="P919" s="55">
        <v>229354.18</v>
      </c>
      <c r="Q919" s="55">
        <v>229354.18</v>
      </c>
    </row>
    <row r="920" spans="16:17">
      <c r="P920" s="55">
        <v>2701108.97</v>
      </c>
      <c r="Q920" s="55">
        <v>2701108.97</v>
      </c>
    </row>
    <row r="921" spans="16:17">
      <c r="P921" s="55">
        <v>1052.53</v>
      </c>
      <c r="Q921" s="55">
        <v>1052.53</v>
      </c>
    </row>
    <row r="922" spans="16:17">
      <c r="P922" s="55">
        <v>4153255.59</v>
      </c>
      <c r="Q922" s="55">
        <v>4153255.59</v>
      </c>
    </row>
    <row r="923" spans="16:17">
      <c r="P923" s="55">
        <v>5179614.41</v>
      </c>
      <c r="Q923" s="55">
        <v>5179614.41</v>
      </c>
    </row>
    <row r="924" spans="16:17">
      <c r="P924" s="55">
        <v>0</v>
      </c>
      <c r="Q924" s="55">
        <v>0</v>
      </c>
    </row>
    <row r="925" spans="16:17">
      <c r="P925" s="55">
        <v>1056895.81</v>
      </c>
      <c r="Q925" s="55">
        <v>1056895.814</v>
      </c>
    </row>
    <row r="926" spans="16:17">
      <c r="P926" s="55">
        <v>9000</v>
      </c>
      <c r="Q926" s="55">
        <v>9200</v>
      </c>
    </row>
    <row r="927" spans="16:17">
      <c r="Q927" s="55">
        <v>0</v>
      </c>
    </row>
    <row r="928" spans="16:17">
      <c r="Q928" s="55">
        <v>0</v>
      </c>
    </row>
    <row r="929" spans="16:17">
      <c r="P929" s="55">
        <v>0</v>
      </c>
      <c r="Q929" s="55">
        <v>1000</v>
      </c>
    </row>
    <row r="930" spans="16:17">
      <c r="Q930" s="55">
        <v>0</v>
      </c>
    </row>
    <row r="931" spans="16:17">
      <c r="P931" s="55">
        <v>25000</v>
      </c>
      <c r="Q931" s="55">
        <v>25000</v>
      </c>
    </row>
    <row r="932" spans="16:17">
      <c r="P932" s="55">
        <v>1478846.04</v>
      </c>
      <c r="Q932" s="55">
        <v>1478846.04</v>
      </c>
    </row>
    <row r="933" spans="16:17">
      <c r="Q933" s="55">
        <v>0</v>
      </c>
    </row>
    <row r="934" spans="16:17">
      <c r="Q934" s="55">
        <v>0</v>
      </c>
    </row>
    <row r="935" spans="16:17">
      <c r="Q935" s="55">
        <v>0</v>
      </c>
    </row>
    <row r="936" spans="16:17">
      <c r="Q936" s="55">
        <v>0</v>
      </c>
    </row>
    <row r="937" spans="16:17">
      <c r="Q937" s="55">
        <v>0</v>
      </c>
    </row>
    <row r="938" spans="16:17">
      <c r="Q938" s="55">
        <v>0</v>
      </c>
    </row>
    <row r="939" spans="16:17">
      <c r="Q939" s="55">
        <v>0</v>
      </c>
    </row>
    <row r="940" spans="16:17">
      <c r="Q940" s="55">
        <v>0</v>
      </c>
    </row>
    <row r="941" spans="16:17">
      <c r="Q941" s="55">
        <v>0</v>
      </c>
    </row>
    <row r="942" spans="16:17">
      <c r="P942" s="55">
        <v>35000</v>
      </c>
      <c r="Q942" s="55">
        <v>35000</v>
      </c>
    </row>
    <row r="943" spans="16:17">
      <c r="Q943" s="55">
        <v>0</v>
      </c>
    </row>
    <row r="944" spans="16:17">
      <c r="Q944" s="55">
        <v>0</v>
      </c>
    </row>
    <row r="945" spans="16:17">
      <c r="Q945" s="55">
        <v>0</v>
      </c>
    </row>
    <row r="946" spans="16:17">
      <c r="P946" s="55">
        <v>50000</v>
      </c>
      <c r="Q946" s="55">
        <v>50000</v>
      </c>
    </row>
    <row r="947" spans="16:17">
      <c r="P947" s="55">
        <v>579</v>
      </c>
      <c r="Q947" s="55">
        <v>550</v>
      </c>
    </row>
    <row r="948" spans="16:17">
      <c r="Q948" s="55">
        <v>0</v>
      </c>
    </row>
    <row r="949" spans="16:17">
      <c r="P949" s="55">
        <v>2927273.7066666665</v>
      </c>
      <c r="Q949" s="55">
        <v>2950000</v>
      </c>
    </row>
    <row r="950" spans="16:17">
      <c r="P950" s="55">
        <v>4713138.6533333333</v>
      </c>
      <c r="Q950" s="55">
        <v>4800000</v>
      </c>
    </row>
    <row r="951" spans="16:17">
      <c r="P951" s="55">
        <v>3671851.4533333331</v>
      </c>
      <c r="Q951" s="55">
        <v>3700000</v>
      </c>
    </row>
    <row r="952" spans="16:17">
      <c r="P952" s="55">
        <v>55225.613333333335</v>
      </c>
      <c r="Q952" s="55">
        <v>55000</v>
      </c>
    </row>
    <row r="953" spans="16:17">
      <c r="Q953" s="55">
        <v>0</v>
      </c>
    </row>
    <row r="954" spans="16:17">
      <c r="P954" s="55">
        <v>82463.186666666661</v>
      </c>
      <c r="Q954" s="55">
        <v>83287.818533333324</v>
      </c>
    </row>
    <row r="955" spans="16:17">
      <c r="Q955" s="55">
        <v>0</v>
      </c>
    </row>
    <row r="956" spans="16:17">
      <c r="P956" s="55">
        <v>212881.78666666665</v>
      </c>
      <c r="Q956" s="55">
        <v>215000</v>
      </c>
    </row>
    <row r="957" spans="16:17">
      <c r="Q957" s="55">
        <v>0</v>
      </c>
    </row>
    <row r="958" spans="16:17">
      <c r="P958" s="55">
        <v>212881.79</v>
      </c>
      <c r="Q958" s="55">
        <v>214000</v>
      </c>
    </row>
    <row r="959" spans="16:17">
      <c r="P959" s="55">
        <v>5715.2</v>
      </c>
      <c r="Q959" s="55">
        <v>5800</v>
      </c>
    </row>
    <row r="960" spans="16:17">
      <c r="Q960" s="55">
        <v>0</v>
      </c>
    </row>
    <row r="961" spans="16:17">
      <c r="Q961" s="55">
        <v>0</v>
      </c>
    </row>
    <row r="962" spans="16:17">
      <c r="P962" s="55">
        <v>3640000</v>
      </c>
      <c r="Q962" s="55">
        <v>4000000</v>
      </c>
    </row>
    <row r="963" spans="16:17">
      <c r="P963" s="55">
        <v>373341.66666666669</v>
      </c>
      <c r="Q963" s="55">
        <v>380000</v>
      </c>
    </row>
    <row r="964" spans="16:17">
      <c r="P964" s="55">
        <v>35423.586666666662</v>
      </c>
      <c r="Q964" s="55">
        <v>35500</v>
      </c>
    </row>
    <row r="965" spans="16:17">
      <c r="Q965" s="55">
        <v>0</v>
      </c>
    </row>
    <row r="966" spans="16:17">
      <c r="P966" s="55">
        <v>68052</v>
      </c>
      <c r="Q966" s="55">
        <v>68000</v>
      </c>
    </row>
    <row r="967" spans="16:17">
      <c r="P967" s="55">
        <v>484000</v>
      </c>
      <c r="Q967" s="55">
        <v>490000</v>
      </c>
    </row>
    <row r="968" spans="16:17">
      <c r="Q968" s="55">
        <v>0</v>
      </c>
    </row>
    <row r="969" spans="16:17">
      <c r="P969" s="55">
        <v>602737.29333333333</v>
      </c>
      <c r="Q969" s="55">
        <v>600000</v>
      </c>
    </row>
    <row r="970" spans="16:17">
      <c r="Q970" s="55">
        <v>0</v>
      </c>
    </row>
    <row r="971" spans="16:17">
      <c r="P971" s="55">
        <v>34163.333333333336</v>
      </c>
      <c r="Q971" s="55">
        <v>34500</v>
      </c>
    </row>
    <row r="972" spans="16:17">
      <c r="Q972" s="55">
        <v>0</v>
      </c>
    </row>
    <row r="973" spans="16:17">
      <c r="Q973" s="55">
        <v>0</v>
      </c>
    </row>
    <row r="974" spans="16:17">
      <c r="P974" s="55">
        <v>21895734.733333334</v>
      </c>
      <c r="Q974" s="55">
        <v>21900000</v>
      </c>
    </row>
    <row r="975" spans="16:17">
      <c r="P975" s="55">
        <v>107386.90666666666</v>
      </c>
      <c r="Q975" s="55">
        <v>108000</v>
      </c>
    </row>
    <row r="976" spans="16:17">
      <c r="P976" s="55">
        <v>468778.60000000003</v>
      </c>
      <c r="Q976" s="55">
        <v>470000</v>
      </c>
    </row>
    <row r="977" spans="16:17">
      <c r="Q977" s="55">
        <v>0</v>
      </c>
    </row>
    <row r="978" spans="16:17">
      <c r="Q978" s="55">
        <v>0</v>
      </c>
    </row>
    <row r="979" spans="16:17">
      <c r="P979" s="55">
        <v>2768731.16</v>
      </c>
      <c r="Q979" s="55">
        <v>2770000</v>
      </c>
    </row>
    <row r="980" spans="16:17">
      <c r="Q980" s="55">
        <v>0</v>
      </c>
    </row>
    <row r="981" spans="16:17">
      <c r="P981" s="55">
        <v>602000</v>
      </c>
      <c r="Q981" s="55">
        <v>33000</v>
      </c>
    </row>
    <row r="982" spans="16:17">
      <c r="P982" s="55">
        <v>19832.186666666665</v>
      </c>
      <c r="Q982" s="55">
        <v>20000</v>
      </c>
    </row>
    <row r="983" spans="16:17">
      <c r="P983" s="55">
        <v>672531.12</v>
      </c>
      <c r="Q983" s="55">
        <v>550000</v>
      </c>
    </row>
    <row r="984" spans="16:17">
      <c r="Q984" s="55">
        <v>0</v>
      </c>
    </row>
    <row r="985" spans="16:17">
      <c r="P985" s="55">
        <v>778766.72000000009</v>
      </c>
      <c r="Q985" s="55">
        <v>780000</v>
      </c>
    </row>
    <row r="986" spans="16:17">
      <c r="P986" s="55">
        <v>610000</v>
      </c>
      <c r="Q986" s="55">
        <v>612000</v>
      </c>
    </row>
    <row r="987" spans="16:17">
      <c r="P987" s="55">
        <v>1160373.8800000001</v>
      </c>
      <c r="Q987" s="55">
        <v>500000</v>
      </c>
    </row>
    <row r="988" spans="16:17">
      <c r="P988" s="55">
        <v>3847000</v>
      </c>
      <c r="Q988" s="55">
        <v>2000000</v>
      </c>
    </row>
    <row r="989" spans="16:17">
      <c r="P989" s="55">
        <v>2000000</v>
      </c>
      <c r="Q989" s="55">
        <v>2000000</v>
      </c>
    </row>
    <row r="990" spans="16:17">
      <c r="P990" s="55">
        <v>58448.426666666666</v>
      </c>
      <c r="Q990" s="55">
        <v>60000</v>
      </c>
    </row>
    <row r="991" spans="16:17">
      <c r="P991" s="55">
        <v>383505.28</v>
      </c>
      <c r="Q991" s="55">
        <v>390000</v>
      </c>
    </row>
    <row r="992" spans="16:17">
      <c r="Q992" s="55">
        <v>0</v>
      </c>
    </row>
    <row r="993" spans="16:17">
      <c r="P993" s="55">
        <v>4543209.8666666662</v>
      </c>
      <c r="Q993" s="55">
        <v>4600000</v>
      </c>
    </row>
    <row r="994" spans="16:17">
      <c r="Q994" s="55">
        <v>0</v>
      </c>
    </row>
    <row r="995" spans="16:17">
      <c r="P995" s="55">
        <v>3000000</v>
      </c>
      <c r="Q995" s="55">
        <v>3000000</v>
      </c>
    </row>
    <row r="996" spans="16:17">
      <c r="Q996" s="55">
        <v>0</v>
      </c>
    </row>
    <row r="997" spans="16:17">
      <c r="P997" s="55">
        <v>13000000</v>
      </c>
      <c r="Q997" s="55">
        <v>13000000</v>
      </c>
    </row>
    <row r="998" spans="16:17">
      <c r="Q998" s="55">
        <v>0</v>
      </c>
    </row>
    <row r="999" spans="16:17">
      <c r="P999" s="55">
        <v>23782216</v>
      </c>
      <c r="Q999" s="55">
        <v>0</v>
      </c>
    </row>
    <row r="1000" spans="16:17">
      <c r="Q1000" s="55">
        <v>0</v>
      </c>
    </row>
    <row r="1001" spans="16:17">
      <c r="Q1001" s="55">
        <v>0</v>
      </c>
    </row>
    <row r="1002" spans="16:17">
      <c r="Q1002" s="55">
        <v>0</v>
      </c>
    </row>
    <row r="1003" spans="16:17">
      <c r="Q1003" s="55">
        <v>0</v>
      </c>
    </row>
    <row r="1004" spans="16:17">
      <c r="Q1004" s="55">
        <v>0</v>
      </c>
    </row>
    <row r="1005" spans="16:17">
      <c r="Q1005" s="55">
        <v>0</v>
      </c>
    </row>
    <row r="1006" spans="16:17">
      <c r="P1006" s="55">
        <v>249900</v>
      </c>
      <c r="Q1006" s="55">
        <v>250000</v>
      </c>
    </row>
    <row r="1007" spans="16:17">
      <c r="Q1007" s="55">
        <v>0</v>
      </c>
    </row>
    <row r="1008" spans="16:17">
      <c r="P1008" s="55">
        <v>650940</v>
      </c>
      <c r="Q1008" s="55">
        <v>651000</v>
      </c>
    </row>
    <row r="1009" spans="16:17">
      <c r="Q1009" s="55">
        <v>0</v>
      </c>
    </row>
    <row r="1010" spans="16:17">
      <c r="P1010" s="55">
        <v>48669.279999999999</v>
      </c>
      <c r="Q1010" s="55">
        <v>50000</v>
      </c>
    </row>
    <row r="1011" spans="16:17">
      <c r="Q1011" s="55">
        <v>0</v>
      </c>
    </row>
    <row r="1012" spans="16:17">
      <c r="P1012" s="55">
        <v>150891.48000000001</v>
      </c>
      <c r="Q1012" s="55">
        <v>150000</v>
      </c>
    </row>
    <row r="1013" spans="16:17">
      <c r="Q1013" s="55">
        <v>0</v>
      </c>
    </row>
    <row r="1014" spans="16:17">
      <c r="Q1014" s="55">
        <v>0</v>
      </c>
    </row>
    <row r="1015" spans="16:17">
      <c r="P1015" s="55">
        <v>10959.02</v>
      </c>
      <c r="Q1015" s="55">
        <v>20000</v>
      </c>
    </row>
    <row r="1016" spans="16:17">
      <c r="Q1016" s="55">
        <v>0</v>
      </c>
    </row>
    <row r="1017" spans="16:17">
      <c r="Q1017" s="55">
        <v>0</v>
      </c>
    </row>
    <row r="1018" spans="16:17">
      <c r="Q1018" s="55">
        <v>0</v>
      </c>
    </row>
    <row r="1019" spans="16:17">
      <c r="P1019" s="55">
        <v>126454.42</v>
      </c>
      <c r="Q1019" s="55">
        <v>130000</v>
      </c>
    </row>
    <row r="1020" spans="16:17">
      <c r="P1020" s="55">
        <v>547382.94666666666</v>
      </c>
      <c r="Q1020" s="55">
        <v>600000</v>
      </c>
    </row>
    <row r="1021" spans="16:17">
      <c r="Q1021" s="55">
        <v>0</v>
      </c>
    </row>
    <row r="1022" spans="16:17">
      <c r="P1022" s="55">
        <v>286341.70666666667</v>
      </c>
      <c r="Q1022" s="55">
        <v>290000</v>
      </c>
    </row>
    <row r="1023" spans="16:17">
      <c r="Q1023" s="55">
        <v>0</v>
      </c>
    </row>
    <row r="1024" spans="16:17">
      <c r="P1024" s="55">
        <v>2007875.59</v>
      </c>
      <c r="Q1024" s="55">
        <v>2020000</v>
      </c>
    </row>
    <row r="1025" spans="16:17">
      <c r="Q1025" s="55">
        <v>0</v>
      </c>
    </row>
    <row r="1026" spans="16:17">
      <c r="Q1026" s="55">
        <v>0</v>
      </c>
    </row>
    <row r="1027" spans="16:17">
      <c r="Q1027" s="55">
        <v>0</v>
      </c>
    </row>
    <row r="1028" spans="16:17">
      <c r="Q1028" s="55">
        <v>0</v>
      </c>
    </row>
    <row r="1029" spans="16:17">
      <c r="Q1029" s="55">
        <v>0</v>
      </c>
    </row>
    <row r="1030" spans="16:17">
      <c r="Q1030" s="55">
        <v>0</v>
      </c>
    </row>
    <row r="1031" spans="16:17">
      <c r="Q1031" s="55">
        <v>0</v>
      </c>
    </row>
    <row r="1032" spans="16:17">
      <c r="P1032" s="55">
        <v>28528.516363636365</v>
      </c>
      <c r="Q1032" s="55">
        <v>28000</v>
      </c>
    </row>
    <row r="1033" spans="16:17">
      <c r="Q1033" s="55">
        <v>0</v>
      </c>
    </row>
    <row r="1034" spans="16:17">
      <c r="Q1034" s="55">
        <v>0</v>
      </c>
    </row>
    <row r="1035" spans="16:17">
      <c r="Q1035" s="55">
        <v>0</v>
      </c>
    </row>
    <row r="1036" spans="16:17">
      <c r="Q1036" s="55">
        <v>0</v>
      </c>
    </row>
    <row r="1037" spans="16:17">
      <c r="Q1037" s="55">
        <v>0</v>
      </c>
    </row>
    <row r="1038" spans="16:17">
      <c r="Q1038" s="55">
        <v>0</v>
      </c>
    </row>
    <row r="1039" spans="16:17">
      <c r="P1039" s="55">
        <v>312927.42</v>
      </c>
      <c r="Q1039" s="55">
        <v>0</v>
      </c>
    </row>
    <row r="1040" spans="16:17">
      <c r="P1040" s="55">
        <v>19590.62</v>
      </c>
      <c r="Q1040" s="55">
        <v>0</v>
      </c>
    </row>
    <row r="1041" spans="16:17">
      <c r="P1041" s="55">
        <v>890.5</v>
      </c>
      <c r="Q1041" s="55">
        <v>0</v>
      </c>
    </row>
    <row r="1042" spans="16:17">
      <c r="P1042" s="55">
        <v>172.89</v>
      </c>
      <c r="Q1042" s="55">
        <v>0</v>
      </c>
    </row>
    <row r="1043" spans="16:17">
      <c r="P1043" s="55">
        <v>804593.34</v>
      </c>
      <c r="Q1043" s="55">
        <v>0</v>
      </c>
    </row>
    <row r="1044" spans="16:17">
      <c r="P1044" s="55">
        <v>1027312.78</v>
      </c>
      <c r="Q1044" s="55">
        <v>0</v>
      </c>
    </row>
    <row r="1045" spans="16:17">
      <c r="P1045" s="55">
        <v>38.64</v>
      </c>
      <c r="Q1045" s="55">
        <v>0</v>
      </c>
    </row>
    <row r="1046" spans="16:17">
      <c r="P1046" s="55">
        <v>22.62</v>
      </c>
      <c r="Q1046" s="55">
        <v>0</v>
      </c>
    </row>
    <row r="1047" spans="16:17">
      <c r="Q1047" s="55">
        <v>0</v>
      </c>
    </row>
    <row r="1048" spans="16:17">
      <c r="Q1048" s="55">
        <v>0</v>
      </c>
    </row>
    <row r="1049" spans="16:17">
      <c r="Q1049" s="55">
        <v>0</v>
      </c>
    </row>
    <row r="1050" spans="16:17">
      <c r="Q1050" s="55">
        <v>0</v>
      </c>
    </row>
    <row r="1051" spans="16:17">
      <c r="Q1051" s="55">
        <v>0</v>
      </c>
    </row>
    <row r="1052" spans="16:17">
      <c r="Q1052" s="55">
        <v>0</v>
      </c>
    </row>
    <row r="1053" spans="16:17">
      <c r="Q1053" s="55">
        <v>0</v>
      </c>
    </row>
    <row r="1054" spans="16:17">
      <c r="Q1054" s="55">
        <v>0</v>
      </c>
    </row>
    <row r="1055" spans="16:17">
      <c r="Q1055" s="55">
        <v>0</v>
      </c>
    </row>
    <row r="1056" spans="16:17">
      <c r="Q1056" s="55">
        <v>0</v>
      </c>
    </row>
    <row r="1057" spans="17:17">
      <c r="Q1057" s="55">
        <v>0</v>
      </c>
    </row>
    <row r="1058" spans="17:17">
      <c r="Q1058" s="55">
        <v>0</v>
      </c>
    </row>
    <row r="1059" spans="17:17">
      <c r="Q1059" s="55">
        <v>0</v>
      </c>
    </row>
    <row r="1060" spans="17:17">
      <c r="Q1060" s="55">
        <v>0</v>
      </c>
    </row>
    <row r="1061" spans="17:17">
      <c r="Q1061" s="55">
        <v>0</v>
      </c>
    </row>
    <row r="1062" spans="17:17">
      <c r="Q1062" s="55">
        <v>0</v>
      </c>
    </row>
    <row r="1063" spans="17:17">
      <c r="Q1063" s="55">
        <v>0</v>
      </c>
    </row>
    <row r="1064" spans="17:17">
      <c r="Q1064" s="55">
        <v>0</v>
      </c>
    </row>
    <row r="1065" spans="17:17">
      <c r="Q1065" s="55">
        <v>0</v>
      </c>
    </row>
    <row r="1066" spans="17:17">
      <c r="Q1066" s="55">
        <v>0</v>
      </c>
    </row>
    <row r="1067" spans="17:17">
      <c r="Q1067" s="55">
        <v>0</v>
      </c>
    </row>
    <row r="1068" spans="17:17">
      <c r="Q1068" s="55">
        <v>0</v>
      </c>
    </row>
    <row r="1069" spans="17:17">
      <c r="Q1069" s="55">
        <v>0</v>
      </c>
    </row>
    <row r="1070" spans="17:17">
      <c r="Q1070" s="55">
        <v>0</v>
      </c>
    </row>
    <row r="1071" spans="17:17">
      <c r="Q1071" s="55">
        <v>0</v>
      </c>
    </row>
    <row r="1072" spans="17:17">
      <c r="Q1072" s="55">
        <v>0</v>
      </c>
    </row>
    <row r="1073" spans="16:17">
      <c r="Q1073" s="55">
        <v>0</v>
      </c>
    </row>
    <row r="1074" spans="16:17">
      <c r="Q1074" s="55">
        <v>0</v>
      </c>
    </row>
    <row r="1075" spans="16:17">
      <c r="P1075" s="55">
        <v>24247396.110000003</v>
      </c>
      <c r="Q1075" s="55">
        <v>24247396.110000003</v>
      </c>
    </row>
    <row r="1076" spans="16:17">
      <c r="P1076" s="55">
        <v>31888.22</v>
      </c>
      <c r="Q1076" s="55">
        <v>31888.22</v>
      </c>
    </row>
    <row r="1077" spans="16:17">
      <c r="P1077" s="55">
        <v>720</v>
      </c>
      <c r="Q1077" s="55">
        <v>720</v>
      </c>
    </row>
    <row r="1078" spans="16:17">
      <c r="P1078" s="55">
        <v>908882.75</v>
      </c>
      <c r="Q1078" s="55">
        <v>908882.75</v>
      </c>
    </row>
    <row r="1079" spans="16:17">
      <c r="Q1079" s="55">
        <v>0</v>
      </c>
    </row>
    <row r="1080" spans="16:17">
      <c r="Q1080" s="55">
        <v>0</v>
      </c>
    </row>
    <row r="1081" spans="16:17">
      <c r="P1081" s="55">
        <v>18921.57</v>
      </c>
      <c r="Q1081" s="55">
        <v>18921.57</v>
      </c>
    </row>
    <row r="1082" spans="16:17">
      <c r="Q1082" s="55">
        <v>0</v>
      </c>
    </row>
    <row r="1083" spans="16:17">
      <c r="P1083" s="55">
        <v>345688.67</v>
      </c>
      <c r="Q1083" s="55">
        <v>345688.67</v>
      </c>
    </row>
    <row r="1084" spans="16:17">
      <c r="P1084" s="55">
        <v>997.94</v>
      </c>
      <c r="Q1084" s="55">
        <v>997.94</v>
      </c>
    </row>
    <row r="1085" spans="16:17">
      <c r="Q1085" s="55">
        <v>0</v>
      </c>
    </row>
    <row r="1086" spans="16:17">
      <c r="Q1086" s="55">
        <v>0</v>
      </c>
    </row>
    <row r="1087" spans="16:17">
      <c r="Q1087" s="55">
        <v>0</v>
      </c>
    </row>
    <row r="1088" spans="16:17">
      <c r="P1088" s="55">
        <v>181546.51</v>
      </c>
      <c r="Q1088" s="55">
        <v>181546.51</v>
      </c>
    </row>
    <row r="1089" spans="16:17">
      <c r="P1089" s="55">
        <v>0</v>
      </c>
      <c r="Q1089" s="55">
        <v>0</v>
      </c>
    </row>
    <row r="1090" spans="16:17">
      <c r="P1090" s="55">
        <v>1123925.8999999999</v>
      </c>
      <c r="Q1090" s="55">
        <v>1123925.8999999999</v>
      </c>
    </row>
    <row r="1091" spans="16:17">
      <c r="P1091" s="55">
        <v>0</v>
      </c>
      <c r="Q1091" s="55">
        <v>0</v>
      </c>
    </row>
    <row r="1092" spans="16:17">
      <c r="P1092" s="55">
        <v>223097.47</v>
      </c>
      <c r="Q1092" s="55">
        <v>223097.47</v>
      </c>
    </row>
  </sheetData>
  <mergeCells count="89">
    <mergeCell ref="F40:G40"/>
    <mergeCell ref="B1:K1"/>
    <mergeCell ref="D10:G10"/>
    <mergeCell ref="D25:G25"/>
    <mergeCell ref="D26:G26"/>
    <mergeCell ref="D32:G32"/>
    <mergeCell ref="D27:G27"/>
    <mergeCell ref="D31:G31"/>
    <mergeCell ref="C9:G9"/>
    <mergeCell ref="F24:G24"/>
    <mergeCell ref="F28:G28"/>
    <mergeCell ref="F29:G29"/>
    <mergeCell ref="F11:G11"/>
    <mergeCell ref="F12:G12"/>
    <mergeCell ref="F19:G19"/>
    <mergeCell ref="F30:G30"/>
    <mergeCell ref="F44:G44"/>
    <mergeCell ref="F52:G52"/>
    <mergeCell ref="F53:G53"/>
    <mergeCell ref="D33:G33"/>
    <mergeCell ref="D34:G34"/>
    <mergeCell ref="D35:G35"/>
    <mergeCell ref="F43:G43"/>
    <mergeCell ref="F45:G45"/>
    <mergeCell ref="D39:G39"/>
    <mergeCell ref="D42:G42"/>
    <mergeCell ref="F46:G46"/>
    <mergeCell ref="F47:G47"/>
    <mergeCell ref="F48:G48"/>
    <mergeCell ref="F49:G49"/>
    <mergeCell ref="F41:G41"/>
    <mergeCell ref="C38:G38"/>
    <mergeCell ref="D117:G117"/>
    <mergeCell ref="D118:G118"/>
    <mergeCell ref="C111:G111"/>
    <mergeCell ref="C100:G100"/>
    <mergeCell ref="F105:G105"/>
    <mergeCell ref="F106:G106"/>
    <mergeCell ref="F115:G115"/>
    <mergeCell ref="F114:G114"/>
    <mergeCell ref="F103:G103"/>
    <mergeCell ref="F116:G116"/>
    <mergeCell ref="F113:G113"/>
    <mergeCell ref="F102:G102"/>
    <mergeCell ref="D112:G112"/>
    <mergeCell ref="D104:G104"/>
    <mergeCell ref="F76:G76"/>
    <mergeCell ref="F75:G75"/>
    <mergeCell ref="F79:G79"/>
    <mergeCell ref="F50:G50"/>
    <mergeCell ref="F51:G51"/>
    <mergeCell ref="F69:G69"/>
    <mergeCell ref="D66:G66"/>
    <mergeCell ref="F58:G58"/>
    <mergeCell ref="F57:G57"/>
    <mergeCell ref="F74:G74"/>
    <mergeCell ref="D77:G77"/>
    <mergeCell ref="D64:G64"/>
    <mergeCell ref="D65:G65"/>
    <mergeCell ref="D73:G73"/>
    <mergeCell ref="F54:G54"/>
    <mergeCell ref="F55:G55"/>
    <mergeCell ref="D72:G72"/>
    <mergeCell ref="F63:G63"/>
    <mergeCell ref="F67:G67"/>
    <mergeCell ref="F68:G68"/>
    <mergeCell ref="F56:G56"/>
    <mergeCell ref="F59:G59"/>
    <mergeCell ref="F61:G61"/>
    <mergeCell ref="D60:G60"/>
    <mergeCell ref="F70:G70"/>
    <mergeCell ref="F71:G71"/>
    <mergeCell ref="F62:G62"/>
    <mergeCell ref="J4:M4"/>
    <mergeCell ref="D96:G96"/>
    <mergeCell ref="D97:G97"/>
    <mergeCell ref="D101:G101"/>
    <mergeCell ref="B88:G88"/>
    <mergeCell ref="F82:G82"/>
    <mergeCell ref="F85:G85"/>
    <mergeCell ref="C90:G90"/>
    <mergeCell ref="D78:G78"/>
    <mergeCell ref="D81:G81"/>
    <mergeCell ref="F83:G83"/>
    <mergeCell ref="F84:G84"/>
    <mergeCell ref="C95:G95"/>
    <mergeCell ref="D91:G91"/>
    <mergeCell ref="D92:G92"/>
    <mergeCell ref="F80:G80"/>
  </mergeCells>
  <phoneticPr fontId="38" type="noConversion"/>
  <printOptions horizontalCentered="1"/>
  <pageMargins left="0.59055118110236227" right="0.59055118110236227" top="0.59055118110236227" bottom="0.59055118110236227" header="0.19685039370078741" footer="0.19685039370078741"/>
  <pageSetup paperSize="9" scale="50" fitToHeight="0" orientation="portrait" r:id="rId1"/>
  <headerFooter alignWithMargins="0">
    <oddFooter>&amp;C&amp;"Garamond,Corsivo"&amp;P / &amp;N</oddFooter>
  </headerFooter>
  <rowBreaks count="1" manualBreakCount="1">
    <brk id="88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B2936-25EE-4305-AE71-C7EE0B4E7541}">
  <sheetPr>
    <pageSetUpPr fitToPage="1"/>
  </sheetPr>
  <dimension ref="A1:T1092"/>
  <sheetViews>
    <sheetView showGridLines="0" view="pageBreakPreview" zoomScale="85" zoomScaleNormal="75" zoomScaleSheetLayoutView="85" workbookViewId="0">
      <pane xSplit="7" ySplit="8" topLeftCell="H66" activePane="bottomRight" state="frozen"/>
      <selection activeCell="Q8" sqref="Q8:Q1092"/>
      <selection pane="topRight" activeCell="Q8" sqref="Q8:Q1092"/>
      <selection pane="bottomLeft" activeCell="Q8" sqref="Q8:Q1092"/>
      <selection pane="bottomRight" activeCell="I27" sqref="I27"/>
    </sheetView>
  </sheetViews>
  <sheetFormatPr defaultColWidth="10.42578125" defaultRowHeight="15"/>
  <cols>
    <col min="1" max="1" width="10.42578125" style="55"/>
    <col min="2" max="2" width="4" style="83" customWidth="1"/>
    <col min="3" max="3" width="4.5703125" style="83" customWidth="1"/>
    <col min="4" max="4" width="2.5703125" style="83" customWidth="1"/>
    <col min="5" max="6" width="4" style="83" customWidth="1"/>
    <col min="7" max="7" width="59.5703125" style="55" customWidth="1"/>
    <col min="8" max="8" width="21.85546875" style="55" customWidth="1"/>
    <col min="9" max="9" width="22.42578125" style="55" bestFit="1" customWidth="1"/>
    <col min="10" max="10" width="20.28515625" style="55" bestFit="1" customWidth="1"/>
    <col min="11" max="11" width="15.28515625" style="55" bestFit="1" customWidth="1"/>
    <col min="12" max="12" width="1.28515625" style="55" customWidth="1"/>
    <col min="13" max="13" width="23.42578125" style="55" customWidth="1"/>
    <col min="14" max="14" width="10.42578125" style="55"/>
    <col min="15" max="15" width="24.5703125" style="55" customWidth="1"/>
    <col min="16" max="16" width="20.140625" style="55" bestFit="1" customWidth="1"/>
    <col min="17" max="17" width="18.28515625" style="55" bestFit="1" customWidth="1"/>
    <col min="18" max="16384" width="10.42578125" style="55"/>
  </cols>
  <sheetData>
    <row r="1" spans="1:20" s="43" customFormat="1" ht="36.75" customHeight="1">
      <c r="B1" s="588" t="s">
        <v>5991</v>
      </c>
      <c r="C1" s="588"/>
      <c r="D1" s="588"/>
      <c r="E1" s="588"/>
      <c r="F1" s="588"/>
      <c r="G1" s="588"/>
      <c r="H1" s="588"/>
      <c r="I1" s="588"/>
      <c r="J1" s="588"/>
      <c r="K1" s="588"/>
      <c r="L1" s="44"/>
      <c r="M1" s="44"/>
    </row>
    <row r="2" spans="1:20" s="43" customFormat="1">
      <c r="B2" s="45"/>
      <c r="C2" s="45"/>
      <c r="D2" s="45"/>
      <c r="E2" s="45"/>
      <c r="F2" s="45"/>
      <c r="G2" s="45"/>
    </row>
    <row r="3" spans="1:20" s="43" customFormat="1" ht="15.75" thickBot="1">
      <c r="B3" s="45"/>
      <c r="C3" s="45"/>
      <c r="D3" s="45"/>
      <c r="E3" s="45"/>
      <c r="F3" s="45"/>
      <c r="G3" s="45"/>
      <c r="N3" s="43">
        <v>2022</v>
      </c>
      <c r="O3" s="43">
        <v>2023</v>
      </c>
      <c r="P3" s="43">
        <v>2023</v>
      </c>
      <c r="Q3" s="43">
        <v>2024</v>
      </c>
      <c r="R3" s="43">
        <v>2025</v>
      </c>
      <c r="S3" s="43">
        <v>2026</v>
      </c>
      <c r="T3" s="43" t="str">
        <f>$N3&amp;" - "&amp;$Q3</f>
        <v>2022 - 2024</v>
      </c>
    </row>
    <row r="4" spans="1:20" s="46" customFormat="1" ht="27.6" customHeight="1">
      <c r="B4" s="47" t="s">
        <v>2805</v>
      </c>
      <c r="C4" s="48"/>
      <c r="D4" s="48"/>
      <c r="E4" s="48"/>
      <c r="F4" s="48"/>
      <c r="G4" s="48"/>
      <c r="H4" s="48"/>
      <c r="I4" s="178"/>
      <c r="J4" s="576" t="s">
        <v>4318</v>
      </c>
      <c r="K4" s="577"/>
      <c r="L4" s="577"/>
      <c r="M4" s="578"/>
    </row>
    <row r="5" spans="1:20" s="46" customFormat="1" ht="27.6" customHeight="1" thickBot="1">
      <c r="B5" s="51"/>
      <c r="C5" s="52"/>
      <c r="D5" s="52"/>
      <c r="E5" s="52"/>
      <c r="F5" s="52"/>
      <c r="G5" s="52"/>
      <c r="H5" s="52"/>
      <c r="I5" s="177"/>
      <c r="J5" s="179"/>
      <c r="K5" s="180"/>
      <c r="L5" s="181"/>
      <c r="M5" s="182"/>
    </row>
    <row r="6" spans="1:20" ht="15" customHeight="1" thickBot="1">
      <c r="B6" s="56"/>
      <c r="C6" s="56"/>
      <c r="D6" s="56"/>
      <c r="E6" s="56"/>
      <c r="F6" s="56"/>
      <c r="G6" s="56"/>
      <c r="H6" s="57"/>
    </row>
    <row r="7" spans="1:20" ht="39.75" customHeight="1">
      <c r="B7" s="58" t="s">
        <v>3635</v>
      </c>
      <c r="C7" s="59"/>
      <c r="D7" s="59"/>
      <c r="E7" s="59"/>
      <c r="F7" s="59"/>
      <c r="G7" s="60"/>
      <c r="H7" s="174" t="s">
        <v>3726</v>
      </c>
      <c r="I7" s="174" t="s">
        <v>3726</v>
      </c>
      <c r="J7" s="62" t="str">
        <f>CONCATENATE("VARIAZIONE ",  H8, " / ", I8)</f>
        <v>VARIAZIONE 2026 / 2025</v>
      </c>
      <c r="K7" s="63"/>
      <c r="M7" s="183" t="s">
        <v>275</v>
      </c>
    </row>
    <row r="8" spans="1:20" ht="23.25" customHeight="1">
      <c r="B8" s="64"/>
      <c r="C8" s="65"/>
      <c r="D8" s="65"/>
      <c r="E8" s="65"/>
      <c r="F8" s="65"/>
      <c r="G8" s="66"/>
      <c r="H8" s="67">
        <f>'pdc2019'!Q3</f>
        <v>2026</v>
      </c>
      <c r="I8" s="67">
        <v>2025</v>
      </c>
      <c r="J8" s="68" t="s">
        <v>2808</v>
      </c>
      <c r="K8" s="69" t="s">
        <v>3130</v>
      </c>
      <c r="M8" s="184">
        <f>'pdc2019'!N3</f>
        <v>2024</v>
      </c>
      <c r="P8" s="55">
        <v>109693952.2473637</v>
      </c>
      <c r="Q8" s="55">
        <v>118720000</v>
      </c>
    </row>
    <row r="9" spans="1:20" s="70" customFormat="1">
      <c r="A9" s="101"/>
      <c r="B9" s="102" t="s">
        <v>3137</v>
      </c>
      <c r="C9" s="586" t="s">
        <v>1427</v>
      </c>
      <c r="D9" s="586"/>
      <c r="E9" s="586"/>
      <c r="F9" s="586"/>
      <c r="G9" s="587"/>
      <c r="H9" s="103"/>
      <c r="I9" s="103"/>
      <c r="J9" s="104"/>
      <c r="K9" s="105"/>
      <c r="L9" s="106"/>
      <c r="M9" s="185"/>
      <c r="P9" s="70">
        <v>15663155.470000001</v>
      </c>
      <c r="Q9" s="70">
        <v>18000000</v>
      </c>
    </row>
    <row r="10" spans="1:20" s="70" customFormat="1">
      <c r="A10" s="101"/>
      <c r="B10" s="107"/>
      <c r="C10" s="108" t="s">
        <v>2809</v>
      </c>
      <c r="D10" s="579" t="s">
        <v>2810</v>
      </c>
      <c r="E10" s="579"/>
      <c r="F10" s="579"/>
      <c r="G10" s="580"/>
      <c r="H10" s="109">
        <f>H11+H12+H19+H24</f>
        <v>1835757267.3499999</v>
      </c>
      <c r="I10" s="109">
        <f>I11+I12+I19+I24</f>
        <v>1665616880.8700001</v>
      </c>
      <c r="J10" s="110">
        <f t="shared" ref="J10:J36" si="0">H10-I10</f>
        <v>170140386.47999978</v>
      </c>
      <c r="K10" s="111">
        <f t="shared" ref="K10:K36" si="1">IF(I10=0,"-    ",J10/I10)</f>
        <v>0.10214857236024801</v>
      </c>
      <c r="L10" s="106"/>
      <c r="M10" s="186">
        <f>M11+M12+M19+M24</f>
        <v>1642807038.2900002</v>
      </c>
      <c r="P10" s="70">
        <v>1350363.474602039</v>
      </c>
      <c r="Q10" s="70">
        <v>1200000</v>
      </c>
    </row>
    <row r="11" spans="1:20" s="46" customFormat="1" ht="30" customHeight="1">
      <c r="A11" s="101" t="s">
        <v>443</v>
      </c>
      <c r="B11" s="113"/>
      <c r="C11" s="114"/>
      <c r="D11" s="115"/>
      <c r="E11" s="114" t="s">
        <v>2811</v>
      </c>
      <c r="F11" s="584" t="s">
        <v>2812</v>
      </c>
      <c r="G11" s="585"/>
      <c r="H11" s="117">
        <f>SUMIF('pdc2019'!$J$8:$J$1182,'CE statale (2)'!$A11,'pdc2019'!$Q$8:$Q$1190)</f>
        <v>1122848288.22</v>
      </c>
      <c r="I11" s="117">
        <f>SUMIF('pdc2019'!$J$8:$J$1182,'CE statale (2)'!$A11,'pdc2019'!$O$8:$O$1190)</f>
        <v>1604179919.9300001</v>
      </c>
      <c r="J11" s="118">
        <f t="shared" si="0"/>
        <v>-481331631.71000004</v>
      </c>
      <c r="K11" s="119">
        <f t="shared" si="1"/>
        <v>-0.30004840836743762</v>
      </c>
      <c r="L11" s="101"/>
      <c r="M11" s="187">
        <f>SUMIF('pdc2019'!$J$8:$J$1182,'CE statale (2)'!$A11,'pdc2019'!$N$8:$N$1190)</f>
        <v>1582202892.5300002</v>
      </c>
      <c r="P11" s="46">
        <v>1112893.8666666667</v>
      </c>
      <c r="Q11" s="46">
        <v>1500000</v>
      </c>
    </row>
    <row r="12" spans="1:20" s="46" customFormat="1">
      <c r="A12" s="101"/>
      <c r="B12" s="113"/>
      <c r="C12" s="114"/>
      <c r="D12" s="115"/>
      <c r="E12" s="114" t="s">
        <v>2813</v>
      </c>
      <c r="F12" s="584" t="s">
        <v>2814</v>
      </c>
      <c r="G12" s="585"/>
      <c r="H12" s="117">
        <f>SUM(H13:H18)</f>
        <v>712248979.13</v>
      </c>
      <c r="I12" s="117">
        <f>SUM(I13:I18)</f>
        <v>60836960.939999998</v>
      </c>
      <c r="J12" s="118">
        <f t="shared" si="0"/>
        <v>651412018.19000006</v>
      </c>
      <c r="K12" s="119">
        <f t="shared" si="1"/>
        <v>10.707504256046754</v>
      </c>
      <c r="L12" s="101"/>
      <c r="M12" s="187">
        <f>SUM(M13:M18)</f>
        <v>60446880.340000004</v>
      </c>
      <c r="P12" s="46">
        <v>147874.02433074842</v>
      </c>
      <c r="Q12" s="46">
        <v>200000</v>
      </c>
    </row>
    <row r="13" spans="1:20" s="71" customFormat="1">
      <c r="A13" s="101" t="s">
        <v>2815</v>
      </c>
      <c r="B13" s="121"/>
      <c r="C13" s="122"/>
      <c r="D13" s="123"/>
      <c r="E13" s="122"/>
      <c r="F13" s="124" t="s">
        <v>2809</v>
      </c>
      <c r="G13" s="128" t="s">
        <v>2816</v>
      </c>
      <c r="H13" s="125">
        <f>SUMIF('pdc2019'!$J$8:$J$1182,'CE statale (2)'!$A13,'pdc2019'!$Q$8:$Q$1190)</f>
        <v>320000</v>
      </c>
      <c r="I13" s="125">
        <f>SUMIF('pdc2019'!$J$8:$J$1182,'CE statale (2)'!$A13,'pdc2019'!$O$8:$O$1190)</f>
        <v>0</v>
      </c>
      <c r="J13" s="125">
        <f t="shared" si="0"/>
        <v>320000</v>
      </c>
      <c r="K13" s="119" t="str">
        <f t="shared" si="1"/>
        <v xml:space="preserve">-    </v>
      </c>
      <c r="L13" s="126"/>
      <c r="M13" s="188">
        <f>SUMIF('pdc2019'!$J$8:$J$1182,'CE statale (2)'!$A13,'pdc2019'!$N$8:$N$1190)</f>
        <v>0</v>
      </c>
      <c r="P13" s="71">
        <v>0</v>
      </c>
      <c r="Q13" s="71">
        <v>0</v>
      </c>
    </row>
    <row r="14" spans="1:20" s="71" customFormat="1" ht="30" customHeight="1">
      <c r="A14" s="126" t="s">
        <v>2817</v>
      </c>
      <c r="B14" s="121"/>
      <c r="C14" s="122"/>
      <c r="D14" s="123"/>
      <c r="E14" s="122"/>
      <c r="F14" s="124" t="s">
        <v>2818</v>
      </c>
      <c r="G14" s="128" t="s">
        <v>2819</v>
      </c>
      <c r="H14" s="125">
        <f>SUMIF('pdc2019'!$J$8:$J$1182,'CE statale (2)'!$A14,'pdc2019'!$Q$8:$Q$1190)</f>
        <v>665692919.87</v>
      </c>
      <c r="I14" s="125">
        <f>SUMIF('pdc2019'!$J$8:$J$1182,'CE statale (2)'!$A14,'pdc2019'!$O$8:$O$1190)</f>
        <v>0</v>
      </c>
      <c r="J14" s="125">
        <f t="shared" si="0"/>
        <v>665692919.87</v>
      </c>
      <c r="K14" s="119" t="str">
        <f t="shared" si="1"/>
        <v xml:space="preserve">-    </v>
      </c>
      <c r="L14" s="126"/>
      <c r="M14" s="188">
        <f>SUMIF('pdc2019'!$J$8:$J$1182,'CE statale (2)'!$A14,'pdc2019'!$N$8:$N$1190)</f>
        <v>0</v>
      </c>
      <c r="P14" s="71">
        <v>0</v>
      </c>
      <c r="Q14" s="71">
        <v>0</v>
      </c>
    </row>
    <row r="15" spans="1:20" s="71" customFormat="1" ht="30" customHeight="1">
      <c r="A15" s="101" t="s">
        <v>2820</v>
      </c>
      <c r="B15" s="121"/>
      <c r="C15" s="122"/>
      <c r="D15" s="123"/>
      <c r="E15" s="122"/>
      <c r="F15" s="124" t="s">
        <v>2821</v>
      </c>
      <c r="G15" s="128" t="s">
        <v>2822</v>
      </c>
      <c r="H15" s="125">
        <f>SUMIF('pdc2019'!$J$8:$J$1182,'CE statale (2)'!$A15,'pdc2019'!$Q$8:$Q$1190)</f>
        <v>45400000</v>
      </c>
      <c r="I15" s="125">
        <f>SUMIF('pdc2019'!$J$8:$J$1182,'CE statale (2)'!$A15,'pdc2019'!$O$8:$O$1190)</f>
        <v>45800000</v>
      </c>
      <c r="J15" s="125">
        <f t="shared" si="0"/>
        <v>-400000</v>
      </c>
      <c r="K15" s="119">
        <f t="shared" si="1"/>
        <v>-8.7336244541484712E-3</v>
      </c>
      <c r="L15" s="126"/>
      <c r="M15" s="188">
        <f>SUMIF('pdc2019'!$J$8:$J$1182,'CE statale (2)'!$A15,'pdc2019'!$N$8:$N$1190)</f>
        <v>45802021.670000002</v>
      </c>
      <c r="P15" s="71">
        <v>0</v>
      </c>
      <c r="Q15" s="71">
        <v>0</v>
      </c>
    </row>
    <row r="16" spans="1:20" s="71" customFormat="1">
      <c r="A16" s="126" t="s">
        <v>2823</v>
      </c>
      <c r="B16" s="121"/>
      <c r="C16" s="122"/>
      <c r="D16" s="123"/>
      <c r="E16" s="122"/>
      <c r="F16" s="124" t="s">
        <v>2824</v>
      </c>
      <c r="G16" s="128" t="s">
        <v>2825</v>
      </c>
      <c r="H16" s="125">
        <f>SUMIF('pdc2019'!$J$8:$J$1182,'CE statale (2)'!$A16,'pdc2019'!$Q$8:$Q$1190)</f>
        <v>0</v>
      </c>
      <c r="I16" s="125">
        <f>SUMIF('pdc2019'!$J$8:$J$1182,'CE statale (2)'!$A16,'pdc2019'!$O$8:$O$1190)</f>
        <v>0</v>
      </c>
      <c r="J16" s="125">
        <f t="shared" si="0"/>
        <v>0</v>
      </c>
      <c r="K16" s="119" t="str">
        <f t="shared" si="1"/>
        <v xml:space="preserve">-    </v>
      </c>
      <c r="L16" s="126"/>
      <c r="M16" s="188">
        <f>SUMIF('pdc2019'!$J$8:$J$1182,'CE statale (2)'!$A16,'pdc2019'!$N$8:$N$1190)</f>
        <v>0</v>
      </c>
      <c r="P16" s="71">
        <v>101267.49</v>
      </c>
      <c r="Q16" s="71">
        <v>101267.49</v>
      </c>
    </row>
    <row r="17" spans="1:17" s="71" customFormat="1">
      <c r="A17" s="101" t="s">
        <v>3487</v>
      </c>
      <c r="B17" s="121"/>
      <c r="C17" s="122"/>
      <c r="D17" s="123"/>
      <c r="E17" s="122"/>
      <c r="F17" s="124" t="s">
        <v>3488</v>
      </c>
      <c r="G17" s="128" t="s">
        <v>3489</v>
      </c>
      <c r="H17" s="125">
        <f>SUMIF('pdc2019'!$J$8:$J$1182,'CE statale (2)'!$A17,'pdc2019'!$Q$8:$Q$1190)</f>
        <v>0</v>
      </c>
      <c r="I17" s="125">
        <f>SUMIF('pdc2019'!$J$8:$J$1182,'CE statale (2)'!$A17,'pdc2019'!$O$8:$O$1190)</f>
        <v>0</v>
      </c>
      <c r="J17" s="125">
        <f t="shared" si="0"/>
        <v>0</v>
      </c>
      <c r="K17" s="129" t="str">
        <f t="shared" si="1"/>
        <v xml:space="preserve">-    </v>
      </c>
      <c r="L17" s="126"/>
      <c r="M17" s="188">
        <f>SUMIF('pdc2019'!$J$8:$J$1182,'CE statale (2)'!$A17,'pdc2019'!$N$8:$N$1190)</f>
        <v>0</v>
      </c>
      <c r="P17" s="71">
        <v>0</v>
      </c>
      <c r="Q17" s="71">
        <v>0</v>
      </c>
    </row>
    <row r="18" spans="1:17" s="71" customFormat="1">
      <c r="A18" s="126" t="s">
        <v>3490</v>
      </c>
      <c r="B18" s="121"/>
      <c r="C18" s="122"/>
      <c r="D18" s="123"/>
      <c r="E18" s="122"/>
      <c r="F18" s="124" t="s">
        <v>3491</v>
      </c>
      <c r="G18" s="128" t="s">
        <v>3492</v>
      </c>
      <c r="H18" s="125">
        <f>SUMIF('pdc2019'!$J$8:$J$1182,'CE statale (2)'!$A18,'pdc2019'!$Q$8:$Q$1190)</f>
        <v>836059.26</v>
      </c>
      <c r="I18" s="125">
        <f>SUMIF('pdc2019'!$J$8:$J$1182,'CE statale (2)'!$A18,'pdc2019'!$O$8:$O$1190)</f>
        <v>15036960.939999999</v>
      </c>
      <c r="J18" s="125">
        <f t="shared" si="0"/>
        <v>-14200901.68</v>
      </c>
      <c r="K18" s="119">
        <f t="shared" si="1"/>
        <v>-0.94439971857770888</v>
      </c>
      <c r="L18" s="126"/>
      <c r="M18" s="188">
        <f>SUMIF('pdc2019'!$J$8:$J$1182,'CE statale (2)'!$A18,'pdc2019'!$N$8:$N$1190)</f>
        <v>14644858.67</v>
      </c>
      <c r="P18" s="71">
        <v>0</v>
      </c>
      <c r="Q18" s="71">
        <v>0</v>
      </c>
    </row>
    <row r="19" spans="1:17" s="46" customFormat="1">
      <c r="A19" s="101"/>
      <c r="B19" s="113"/>
      <c r="C19" s="114"/>
      <c r="D19" s="115"/>
      <c r="E19" s="114" t="s">
        <v>3493</v>
      </c>
      <c r="F19" s="584" t="s">
        <v>3494</v>
      </c>
      <c r="G19" s="585"/>
      <c r="H19" s="117">
        <f>SUM(H20:H23)</f>
        <v>660000</v>
      </c>
      <c r="I19" s="117">
        <f>SUM(I20:I23)</f>
        <v>600000</v>
      </c>
      <c r="J19" s="118">
        <f t="shared" si="0"/>
        <v>60000</v>
      </c>
      <c r="K19" s="119">
        <f t="shared" si="1"/>
        <v>0.1</v>
      </c>
      <c r="L19" s="101"/>
      <c r="M19" s="187">
        <f>SUM(M20:M23)</f>
        <v>157265.41999999998</v>
      </c>
      <c r="P19" s="46">
        <v>1028601.2316592073</v>
      </c>
      <c r="Q19" s="46">
        <v>1000000</v>
      </c>
    </row>
    <row r="20" spans="1:17" s="46" customFormat="1">
      <c r="A20" s="101" t="s">
        <v>3495</v>
      </c>
      <c r="B20" s="113"/>
      <c r="C20" s="114"/>
      <c r="D20" s="115"/>
      <c r="E20" s="115"/>
      <c r="F20" s="130" t="s">
        <v>2809</v>
      </c>
      <c r="G20" s="128" t="s">
        <v>3496</v>
      </c>
      <c r="H20" s="125">
        <f>SUMIF('pdc2019'!$J$8:$J$1182,'CE statale (2)'!$A20,'pdc2019'!$Q$8:$Q$1190)</f>
        <v>0</v>
      </c>
      <c r="I20" s="125">
        <f>SUMIF('pdc2019'!$J$8:$J$1182,'CE statale (2)'!$A20,'pdc2019'!$O$8:$O$1190)</f>
        <v>0</v>
      </c>
      <c r="J20" s="125">
        <f t="shared" si="0"/>
        <v>0</v>
      </c>
      <c r="K20" s="131" t="str">
        <f t="shared" si="1"/>
        <v xml:space="preserve">-    </v>
      </c>
      <c r="L20" s="101"/>
      <c r="M20" s="188">
        <f>SUMIF('pdc2019'!$J$8:$J$1182,'CE statale (2)'!$A20,'pdc2019'!$N$8:$N$1190)</f>
        <v>0</v>
      </c>
      <c r="P20" s="46">
        <v>0</v>
      </c>
      <c r="Q20" s="46">
        <v>0</v>
      </c>
    </row>
    <row r="21" spans="1:17" s="46" customFormat="1">
      <c r="A21" s="101" t="s">
        <v>3442</v>
      </c>
      <c r="B21" s="113"/>
      <c r="C21" s="114"/>
      <c r="D21" s="115"/>
      <c r="E21" s="115"/>
      <c r="F21" s="130" t="s">
        <v>2818</v>
      </c>
      <c r="G21" s="128" t="s">
        <v>3497</v>
      </c>
      <c r="H21" s="125">
        <f>SUMIF('pdc2019'!$J$8:$J$1182,'CE statale (2)'!$A21,'pdc2019'!$Q$8:$Q$1190)</f>
        <v>0</v>
      </c>
      <c r="I21" s="125">
        <f>SUMIF('pdc2019'!$J$8:$J$1182,'CE statale (2)'!$A21,'pdc2019'!$O$8:$O$1190)</f>
        <v>0</v>
      </c>
      <c r="J21" s="125">
        <f t="shared" si="0"/>
        <v>0</v>
      </c>
      <c r="K21" s="131" t="str">
        <f t="shared" si="1"/>
        <v xml:space="preserve">-    </v>
      </c>
      <c r="L21" s="101"/>
      <c r="M21" s="188">
        <f>SUMIF('pdc2019'!$J$8:$J$1182,'CE statale (2)'!$A21,'pdc2019'!$N$8:$N$1190)</f>
        <v>0</v>
      </c>
      <c r="P21" s="46">
        <v>7496358.5640107216</v>
      </c>
      <c r="Q21" s="46">
        <v>8500000</v>
      </c>
    </row>
    <row r="22" spans="1:17" s="46" customFormat="1">
      <c r="A22" s="101" t="s">
        <v>3003</v>
      </c>
      <c r="B22" s="113"/>
      <c r="C22" s="114"/>
      <c r="D22" s="115"/>
      <c r="E22" s="115"/>
      <c r="F22" s="130" t="s">
        <v>2821</v>
      </c>
      <c r="G22" s="128" t="s">
        <v>3498</v>
      </c>
      <c r="H22" s="125">
        <f>SUMIF('pdc2019'!$J$8:$J$1182,'CE statale (2)'!$A22,'pdc2019'!$Q$8:$Q$1190)</f>
        <v>660000</v>
      </c>
      <c r="I22" s="125">
        <f>SUMIF('pdc2019'!$J$8:$J$1182,'CE statale (2)'!$A22,'pdc2019'!$O$8:$O$1190)</f>
        <v>600000</v>
      </c>
      <c r="J22" s="125">
        <f t="shared" si="0"/>
        <v>60000</v>
      </c>
      <c r="K22" s="131">
        <f t="shared" si="1"/>
        <v>0.1</v>
      </c>
      <c r="L22" s="101"/>
      <c r="M22" s="188">
        <f>SUMIF('pdc2019'!$J$8:$J$1182,'CE statale (2)'!$A22,'pdc2019'!$N$8:$N$1190)</f>
        <v>29468</v>
      </c>
      <c r="P22" s="46">
        <v>0</v>
      </c>
      <c r="Q22" s="46">
        <v>0</v>
      </c>
    </row>
    <row r="23" spans="1:17" s="46" customFormat="1">
      <c r="A23" s="101" t="s">
        <v>3451</v>
      </c>
      <c r="B23" s="113"/>
      <c r="C23" s="114"/>
      <c r="D23" s="115"/>
      <c r="E23" s="115"/>
      <c r="F23" s="130" t="s">
        <v>2824</v>
      </c>
      <c r="G23" s="128" t="s">
        <v>3499</v>
      </c>
      <c r="H23" s="125">
        <f>SUMIF('pdc2019'!$J$8:$J$1182,'CE statale (2)'!$A23,'pdc2019'!$Q$8:$Q$1190)</f>
        <v>0</v>
      </c>
      <c r="I23" s="125">
        <f>SUMIF('pdc2019'!$J$8:$J$1182,'CE statale (2)'!$A23,'pdc2019'!$O$8:$O$1190)</f>
        <v>0</v>
      </c>
      <c r="J23" s="125">
        <f t="shared" si="0"/>
        <v>0</v>
      </c>
      <c r="K23" s="131" t="str">
        <f t="shared" si="1"/>
        <v xml:space="preserve">-    </v>
      </c>
      <c r="L23" s="101"/>
      <c r="M23" s="188">
        <f>SUMIF('pdc2019'!$J$8:$J$1182,'CE statale (2)'!$A23,'pdc2019'!$N$8:$N$1190)</f>
        <v>127797.42</v>
      </c>
      <c r="P23" s="46">
        <v>111891.16882825454</v>
      </c>
      <c r="Q23" s="46">
        <v>130000</v>
      </c>
    </row>
    <row r="24" spans="1:17" s="46" customFormat="1">
      <c r="A24" s="101" t="s">
        <v>3500</v>
      </c>
      <c r="B24" s="113"/>
      <c r="C24" s="114"/>
      <c r="D24" s="115"/>
      <c r="E24" s="114" t="s">
        <v>3501</v>
      </c>
      <c r="F24" s="584" t="s">
        <v>3502</v>
      </c>
      <c r="G24" s="585"/>
      <c r="H24" s="117">
        <f>SUMIF('pdc2019'!$J$8:$J$1182,'CE statale (2)'!$A24,'pdc2019'!$Q$8:$Q$1190)</f>
        <v>0</v>
      </c>
      <c r="I24" s="125">
        <f>SUMIF('pdc2019'!$J$8:$J$1182,'CE statale (2)'!$A24,'pdc2019'!$O$8:$O$1190)</f>
        <v>0</v>
      </c>
      <c r="J24" s="118">
        <f t="shared" si="0"/>
        <v>0</v>
      </c>
      <c r="K24" s="119" t="str">
        <f t="shared" si="1"/>
        <v xml:space="preserve">-    </v>
      </c>
      <c r="L24" s="101"/>
      <c r="M24" s="188">
        <f>SUMIF('pdc2019'!$J$8:$J$1182,'CE statale (2)'!$A24,'pdc2019'!$N$8:$N$1190)</f>
        <v>0</v>
      </c>
      <c r="P24" s="46">
        <v>0</v>
      </c>
      <c r="Q24" s="46">
        <v>0</v>
      </c>
    </row>
    <row r="25" spans="1:17" s="70" customFormat="1">
      <c r="A25" s="101" t="s">
        <v>3503</v>
      </c>
      <c r="B25" s="132"/>
      <c r="C25" s="108" t="s">
        <v>2818</v>
      </c>
      <c r="D25" s="579" t="s">
        <v>3504</v>
      </c>
      <c r="E25" s="579"/>
      <c r="F25" s="579"/>
      <c r="G25" s="580"/>
      <c r="H25" s="109">
        <f>SUMIF('pdc2019'!$J$8:$J$1182,'CE statale (2)'!$A25,'pdc2019'!$Q$8:$Q$1190)</f>
        <v>0</v>
      </c>
      <c r="I25" s="109">
        <f>SUMIF('pdc2019'!$J$8:$J$1182,'CE statale (2)'!$A25,'pdc2019'!$O$8:$O$1190)</f>
        <v>0</v>
      </c>
      <c r="J25" s="110">
        <f t="shared" si="0"/>
        <v>0</v>
      </c>
      <c r="K25" s="111" t="str">
        <f t="shared" si="1"/>
        <v xml:space="preserve">-    </v>
      </c>
      <c r="L25" s="106"/>
      <c r="M25" s="186">
        <f>SUMIF('pdc2019'!$J$8:$J$1182,'CE statale (2)'!$A25,'pdc2019'!$N$8:$N$1190)</f>
        <v>0</v>
      </c>
      <c r="P25" s="70">
        <v>60621866.191768602</v>
      </c>
      <c r="Q25" s="70">
        <v>65000000</v>
      </c>
    </row>
    <row r="26" spans="1:17" s="70" customFormat="1">
      <c r="A26" s="101" t="s">
        <v>3465</v>
      </c>
      <c r="B26" s="132"/>
      <c r="C26" s="108" t="s">
        <v>2821</v>
      </c>
      <c r="D26" s="579" t="s">
        <v>3505</v>
      </c>
      <c r="E26" s="579"/>
      <c r="F26" s="579"/>
      <c r="G26" s="580"/>
      <c r="H26" s="109">
        <f>SUMIF('pdc2019'!$J$8:$J$1182,'CE statale (2)'!$A26,'pdc2019'!$Q$8:$Q$1190)</f>
        <v>0</v>
      </c>
      <c r="I26" s="109">
        <f>SUMIF('pdc2019'!$J$8:$J$1182,'CE statale (2)'!$A26,'pdc2019'!$O$8:$O$1190)</f>
        <v>3558381.2800000031</v>
      </c>
      <c r="J26" s="110">
        <f t="shared" si="0"/>
        <v>-3558381.2800000031</v>
      </c>
      <c r="K26" s="111">
        <f t="shared" si="1"/>
        <v>-1</v>
      </c>
      <c r="L26" s="106"/>
      <c r="M26" s="186">
        <f>SUMIF('pdc2019'!$J$8:$J$1182,'CE statale (2)'!$A26,'pdc2019'!$N$8:$N$1190)</f>
        <v>3407884.5500000003</v>
      </c>
      <c r="P26" s="70">
        <v>3186035.9641199894</v>
      </c>
      <c r="Q26" s="70">
        <v>3700000</v>
      </c>
    </row>
    <row r="27" spans="1:17" s="70" customFormat="1">
      <c r="A27" s="101"/>
      <c r="B27" s="107"/>
      <c r="C27" s="108" t="s">
        <v>2824</v>
      </c>
      <c r="D27" s="579" t="s">
        <v>3506</v>
      </c>
      <c r="E27" s="579"/>
      <c r="F27" s="579"/>
      <c r="G27" s="580"/>
      <c r="H27" s="109">
        <f>SUM(H28:H30)</f>
        <v>70801989.799999997</v>
      </c>
      <c r="I27" s="109">
        <f>SUM(I28:I30)</f>
        <v>64560600.919999972</v>
      </c>
      <c r="J27" s="110">
        <f t="shared" si="0"/>
        <v>6241388.880000025</v>
      </c>
      <c r="K27" s="111">
        <f t="shared" si="1"/>
        <v>9.6674888260938258E-2</v>
      </c>
      <c r="L27" s="106"/>
      <c r="M27" s="186">
        <f>SUM(M28:M30)</f>
        <v>70017618.359999999</v>
      </c>
      <c r="P27" s="70">
        <v>18866087.386666667</v>
      </c>
      <c r="Q27" s="70">
        <v>27761847</v>
      </c>
    </row>
    <row r="28" spans="1:17" s="46" customFormat="1" ht="30" customHeight="1">
      <c r="A28" s="101" t="s">
        <v>3260</v>
      </c>
      <c r="B28" s="113"/>
      <c r="C28" s="114"/>
      <c r="D28" s="115"/>
      <c r="E28" s="114" t="s">
        <v>2811</v>
      </c>
      <c r="F28" s="584" t="s">
        <v>3508</v>
      </c>
      <c r="G28" s="585"/>
      <c r="H28" s="117">
        <f>SUMIF('pdc2019'!$J$8:$J$1182,'CE statale (2)'!$A28,'pdc2019'!$Q$8:$Q$1190)</f>
        <v>51917015.32</v>
      </c>
      <c r="I28" s="117">
        <f>SUMIF('pdc2019'!$J$8:$J$1182,'CE statale (2)'!$A28,'pdc2019'!$O$8:$O$1190)</f>
        <v>48040929.919999972</v>
      </c>
      <c r="J28" s="118">
        <f t="shared" si="0"/>
        <v>3876085.4000000283</v>
      </c>
      <c r="K28" s="119">
        <f t="shared" si="1"/>
        <v>8.0682980251520292E-2</v>
      </c>
      <c r="L28" s="101"/>
      <c r="M28" s="187">
        <f>SUMIF('pdc2019'!$J$8:$J$1182,'CE statale (2)'!$A28,'pdc2019'!$N$8:$N$1190)</f>
        <v>52049137.299999997</v>
      </c>
      <c r="P28" s="46">
        <v>278951.83764599991</v>
      </c>
      <c r="Q28" s="46">
        <v>1500000</v>
      </c>
    </row>
    <row r="29" spans="1:17" s="46" customFormat="1">
      <c r="A29" s="101" t="s">
        <v>2906</v>
      </c>
      <c r="B29" s="113"/>
      <c r="C29" s="114"/>
      <c r="D29" s="115"/>
      <c r="E29" s="114" t="s">
        <v>2813</v>
      </c>
      <c r="F29" s="584" t="s">
        <v>3510</v>
      </c>
      <c r="G29" s="585"/>
      <c r="H29" s="117">
        <f>SUMIF('pdc2019'!$J$8:$J$1182,'CE statale (2)'!$A29,'pdc2019'!$Q$8:$Q$1190)</f>
        <v>5030074.4800000004</v>
      </c>
      <c r="I29" s="117">
        <f>SUMIF('pdc2019'!$J$8:$J$1182,'CE statale (2)'!$A29,'pdc2019'!$O$8:$O$1190)</f>
        <v>4963071</v>
      </c>
      <c r="J29" s="118">
        <f t="shared" si="0"/>
        <v>67003.480000000447</v>
      </c>
      <c r="K29" s="119">
        <f t="shared" si="1"/>
        <v>1.3500407308297714E-2</v>
      </c>
      <c r="L29" s="101"/>
      <c r="M29" s="187">
        <f>SUMIF('pdc2019'!$J$8:$J$1182,'CE statale (2)'!$A29,'pdc2019'!$N$8:$N$1190)</f>
        <v>4506245.13</v>
      </c>
      <c r="Q29" s="46">
        <v>0</v>
      </c>
    </row>
    <row r="30" spans="1:17" s="46" customFormat="1">
      <c r="A30" s="101" t="s">
        <v>2762</v>
      </c>
      <c r="B30" s="113"/>
      <c r="C30" s="114"/>
      <c r="D30" s="115"/>
      <c r="E30" s="114" t="s">
        <v>3493</v>
      </c>
      <c r="F30" s="584" t="s">
        <v>3512</v>
      </c>
      <c r="G30" s="585"/>
      <c r="H30" s="117">
        <f>SUMIF('pdc2019'!$J$8:$J$1182,'CE statale (2)'!$A30,'pdc2019'!$Q$8:$Q$1190)</f>
        <v>13854900</v>
      </c>
      <c r="I30" s="117">
        <f>SUMIF('pdc2019'!$J$8:$J$1182,'CE statale (2)'!$A30,'pdc2019'!$O$8:$O$1190)</f>
        <v>11556600</v>
      </c>
      <c r="J30" s="118">
        <f t="shared" si="0"/>
        <v>2298300</v>
      </c>
      <c r="K30" s="119">
        <f t="shared" si="1"/>
        <v>0.19887337106069258</v>
      </c>
      <c r="L30" s="101"/>
      <c r="M30" s="187">
        <f>SUMIF('pdc2019'!$J$8:$J$1182,'CE statale (2)'!$A30,'pdc2019'!$N$8:$N$1190)</f>
        <v>13462235.93</v>
      </c>
      <c r="P30" s="46">
        <v>9480.8676562229375</v>
      </c>
      <c r="Q30" s="46">
        <v>88000</v>
      </c>
    </row>
    <row r="31" spans="1:17" s="70" customFormat="1">
      <c r="A31" s="101" t="s">
        <v>3513</v>
      </c>
      <c r="B31" s="132"/>
      <c r="C31" s="108" t="s">
        <v>3488</v>
      </c>
      <c r="D31" s="579" t="s">
        <v>3514</v>
      </c>
      <c r="E31" s="579"/>
      <c r="F31" s="579"/>
      <c r="G31" s="580"/>
      <c r="H31" s="109">
        <f>SUMIF('pdc2019'!$J$8:$J$1182,'CE statale (2)'!$A31,'pdc2019'!$Q$8:$Q$1190)</f>
        <v>35928671.370000005</v>
      </c>
      <c r="I31" s="109">
        <f>SUMIF('pdc2019'!$J$8:$J$1182,'CE statale (2)'!$A31,'pdc2019'!$O$8:$O$1190)</f>
        <v>36065000</v>
      </c>
      <c r="J31" s="110">
        <f t="shared" si="0"/>
        <v>-136328.62999999523</v>
      </c>
      <c r="K31" s="111">
        <f t="shared" si="1"/>
        <v>-3.7800812422014484E-3</v>
      </c>
      <c r="L31" s="106"/>
      <c r="M31" s="186">
        <f>SUMIF('pdc2019'!$J$8:$J$1182,'CE statale (2)'!$A31,'pdc2019'!$N$8:$N$1190)</f>
        <v>23255889.57</v>
      </c>
      <c r="P31" s="70">
        <v>0</v>
      </c>
      <c r="Q31" s="70">
        <v>0</v>
      </c>
    </row>
    <row r="32" spans="1:17" s="70" customFormat="1">
      <c r="A32" s="101" t="s">
        <v>3515</v>
      </c>
      <c r="B32" s="132"/>
      <c r="C32" s="108" t="s">
        <v>3491</v>
      </c>
      <c r="D32" s="579" t="s">
        <v>3516</v>
      </c>
      <c r="E32" s="579"/>
      <c r="F32" s="579"/>
      <c r="G32" s="580"/>
      <c r="H32" s="109">
        <f>SUMIF('pdc2019'!$J$8:$J$1182,'CE statale (2)'!$A32,'pdc2019'!$Q$8:$Q$1190)</f>
        <v>24775465.77</v>
      </c>
      <c r="I32" s="109">
        <f>SUMIF('pdc2019'!$J$8:$J$1182,'CE statale (2)'!$A32,'pdc2019'!$O$8:$O$1190)</f>
        <v>24078000</v>
      </c>
      <c r="J32" s="110">
        <f t="shared" si="0"/>
        <v>697465.76999999955</v>
      </c>
      <c r="K32" s="111">
        <f t="shared" si="1"/>
        <v>2.8966931223523531E-2</v>
      </c>
      <c r="L32" s="106"/>
      <c r="M32" s="186">
        <f>SUMIF('pdc2019'!$J$8:$J$1182,'CE statale (2)'!$A32,'pdc2019'!$N$8:$N$1190)</f>
        <v>25917016.109999999</v>
      </c>
      <c r="P32" s="70">
        <v>1756632.5525820702</v>
      </c>
      <c r="Q32" s="70">
        <v>1840000</v>
      </c>
    </row>
    <row r="33" spans="1:17" s="70" customFormat="1">
      <c r="A33" s="101" t="s">
        <v>3517</v>
      </c>
      <c r="B33" s="132"/>
      <c r="C33" s="108" t="s">
        <v>3518</v>
      </c>
      <c r="D33" s="579" t="s">
        <v>3519</v>
      </c>
      <c r="E33" s="579"/>
      <c r="F33" s="579"/>
      <c r="G33" s="580"/>
      <c r="H33" s="109">
        <f>SUMIF('pdc2019'!$J$8:$J$1182,'CE statale (2)'!$A33,'pdc2019'!$Q$8:$Q$1190)</f>
        <v>28746389.389999997</v>
      </c>
      <c r="I33" s="109">
        <f>SUMIF('pdc2019'!$J$8:$J$1182,'CE statale (2)'!$A33,'pdc2019'!$O$8:$O$1190)</f>
        <v>28308000</v>
      </c>
      <c r="J33" s="110">
        <f t="shared" si="0"/>
        <v>438389.38999999687</v>
      </c>
      <c r="K33" s="111">
        <f t="shared" si="1"/>
        <v>1.5486413381376178E-2</v>
      </c>
      <c r="L33" s="106"/>
      <c r="M33" s="186">
        <f>SUMIF('pdc2019'!$J$8:$J$1182,'CE statale (2)'!$A33,'pdc2019'!$N$8:$N$1190)</f>
        <v>28746389.389999997</v>
      </c>
      <c r="P33" s="70">
        <v>0</v>
      </c>
      <c r="Q33" s="70">
        <v>0</v>
      </c>
    </row>
    <row r="34" spans="1:17" s="70" customFormat="1">
      <c r="A34" s="101" t="s">
        <v>3520</v>
      </c>
      <c r="B34" s="132"/>
      <c r="C34" s="108" t="s">
        <v>3521</v>
      </c>
      <c r="D34" s="579" t="s">
        <v>3522</v>
      </c>
      <c r="E34" s="579"/>
      <c r="F34" s="579"/>
      <c r="G34" s="580"/>
      <c r="H34" s="109">
        <f>SUMIF('pdc2019'!$J$8:$J$1182,'CE statale (2)'!$A34,'pdc2019'!$Q$8:$Q$1190)</f>
        <v>0</v>
      </c>
      <c r="I34" s="109">
        <f>SUMIF('pdc2019'!$J$8:$J$1182,'CE statale (2)'!$A34,'pdc2019'!$O$8:$O$1190)</f>
        <v>0</v>
      </c>
      <c r="J34" s="110">
        <f t="shared" si="0"/>
        <v>0</v>
      </c>
      <c r="K34" s="111" t="str">
        <f t="shared" si="1"/>
        <v xml:space="preserve">-    </v>
      </c>
      <c r="L34" s="106"/>
      <c r="M34" s="186">
        <f>SUMIF('pdc2019'!$J$8:$J$1182,'CE statale (2)'!$A34,'pdc2019'!$N$8:$N$1190)</f>
        <v>0</v>
      </c>
      <c r="O34" s="471"/>
      <c r="P34" s="70">
        <v>0</v>
      </c>
      <c r="Q34" s="70">
        <v>0</v>
      </c>
    </row>
    <row r="35" spans="1:17" s="70" customFormat="1">
      <c r="A35" s="101" t="s">
        <v>3523</v>
      </c>
      <c r="B35" s="132"/>
      <c r="C35" s="108" t="s">
        <v>3524</v>
      </c>
      <c r="D35" s="579" t="s">
        <v>3525</v>
      </c>
      <c r="E35" s="579"/>
      <c r="F35" s="579"/>
      <c r="G35" s="580"/>
      <c r="H35" s="109">
        <f>SUMIF('pdc2019'!$J$8:$J$1182,'CE statale (2)'!$A35,'pdc2019'!$Q$8:$Q$1190)</f>
        <v>5441250</v>
      </c>
      <c r="I35" s="109">
        <f>SUMIF('pdc2019'!$J$8:$J$1182,'CE statale (2)'!$A35,'pdc2019'!$O$8:$O$1190)</f>
        <v>4505050</v>
      </c>
      <c r="J35" s="110">
        <f t="shared" si="0"/>
        <v>936200</v>
      </c>
      <c r="K35" s="111">
        <f t="shared" si="1"/>
        <v>0.2078112340595554</v>
      </c>
      <c r="L35" s="106"/>
      <c r="M35" s="186">
        <f>SUMIF('pdc2019'!$J$8:$J$1182,'CE statale (2)'!$A35,'pdc2019'!$N$8:$N$1190)</f>
        <v>11526763.880000001</v>
      </c>
      <c r="P35" s="70">
        <v>0</v>
      </c>
      <c r="Q35" s="70">
        <v>0</v>
      </c>
    </row>
    <row r="36" spans="1:17" s="70" customFormat="1">
      <c r="A36" s="101"/>
      <c r="B36" s="133"/>
      <c r="C36" s="134" t="s">
        <v>3526</v>
      </c>
      <c r="D36" s="134"/>
      <c r="E36" s="134"/>
      <c r="F36" s="134"/>
      <c r="G36" s="135"/>
      <c r="H36" s="136">
        <f>H10+H25+H26+H27+SUM(H31:H35)</f>
        <v>2001451033.6799998</v>
      </c>
      <c r="I36" s="136">
        <f>I10+I25+I26+I27+SUM(I31:I35)</f>
        <v>1826691913.0700002</v>
      </c>
      <c r="J36" s="137">
        <f t="shared" si="0"/>
        <v>174759120.60999966</v>
      </c>
      <c r="K36" s="138">
        <f t="shared" si="1"/>
        <v>9.5669729175235446E-2</v>
      </c>
      <c r="L36" s="106"/>
      <c r="M36" s="189">
        <f>M10+M25+M26+M27+SUM(M31:M35)</f>
        <v>1805678600.1500001</v>
      </c>
      <c r="P36" s="70">
        <v>5779751.8526581153</v>
      </c>
      <c r="Q36" s="70">
        <v>6695000</v>
      </c>
    </row>
    <row r="37" spans="1:17" s="46" customFormat="1">
      <c r="A37" s="101"/>
      <c r="B37" s="140"/>
      <c r="C37" s="114"/>
      <c r="D37" s="115"/>
      <c r="E37" s="115"/>
      <c r="F37" s="115"/>
      <c r="G37" s="116"/>
      <c r="H37" s="117"/>
      <c r="I37" s="117"/>
      <c r="J37" s="118"/>
      <c r="K37" s="119"/>
      <c r="L37" s="101"/>
      <c r="M37" s="187"/>
      <c r="P37" s="46">
        <v>0</v>
      </c>
      <c r="Q37" s="46">
        <v>0</v>
      </c>
    </row>
    <row r="38" spans="1:17" s="70" customFormat="1">
      <c r="A38" s="101"/>
      <c r="B38" s="107" t="s">
        <v>2113</v>
      </c>
      <c r="C38" s="586" t="s">
        <v>2156</v>
      </c>
      <c r="D38" s="586"/>
      <c r="E38" s="586"/>
      <c r="F38" s="586"/>
      <c r="G38" s="587"/>
      <c r="H38" s="109"/>
      <c r="I38" s="109"/>
      <c r="J38" s="110"/>
      <c r="K38" s="111"/>
      <c r="L38" s="106"/>
      <c r="M38" s="186"/>
      <c r="P38" s="70">
        <v>246579.3318507683</v>
      </c>
      <c r="Q38" s="70">
        <v>212783.99999999997</v>
      </c>
    </row>
    <row r="39" spans="1:17" s="70" customFormat="1">
      <c r="A39" s="101"/>
      <c r="B39" s="132"/>
      <c r="C39" s="108" t="s">
        <v>2809</v>
      </c>
      <c r="D39" s="579" t="s">
        <v>2158</v>
      </c>
      <c r="E39" s="579"/>
      <c r="F39" s="579"/>
      <c r="G39" s="580"/>
      <c r="H39" s="109">
        <f>SUM(H40:H41)</f>
        <v>290986360.89999998</v>
      </c>
      <c r="I39" s="109">
        <f>SUM(I40:I41)</f>
        <v>279449314.80000001</v>
      </c>
      <c r="J39" s="110">
        <f t="shared" ref="J39:J85" si="2">H39-I39</f>
        <v>11537046.099999964</v>
      </c>
      <c r="K39" s="111">
        <f t="shared" ref="K39:K86" si="3">IF(I39=0,"-    ",J39/I39)</f>
        <v>4.1284932504690341E-2</v>
      </c>
      <c r="L39" s="106"/>
      <c r="M39" s="186">
        <f>SUM(M40:M41)</f>
        <v>267975649.98999998</v>
      </c>
      <c r="P39" s="70">
        <v>3261120.4553227541</v>
      </c>
      <c r="Q39" s="70">
        <v>3580499.9999999995</v>
      </c>
    </row>
    <row r="40" spans="1:17" s="46" customFormat="1">
      <c r="A40" s="101" t="s">
        <v>3582</v>
      </c>
      <c r="B40" s="113"/>
      <c r="C40" s="114"/>
      <c r="D40" s="115"/>
      <c r="E40" s="114" t="s">
        <v>2811</v>
      </c>
      <c r="F40" s="584" t="s">
        <v>3527</v>
      </c>
      <c r="G40" s="585"/>
      <c r="H40" s="117">
        <f>SUMIF('pdc2019'!$J$8:$J$1182,'CE statale (2)'!$A40,'pdc2019'!$Q$8:$Q$1190)</f>
        <v>272269860.89999998</v>
      </c>
      <c r="I40" s="117">
        <f>SUMIF('pdc2019'!$J$8:$J$1182,'CE statale (2)'!$A40,'pdc2019'!$O$8:$O$1190)</f>
        <v>262211114.80000001</v>
      </c>
      <c r="J40" s="118">
        <f t="shared" si="2"/>
        <v>10058746.099999964</v>
      </c>
      <c r="K40" s="119">
        <f t="shared" si="3"/>
        <v>3.8361249894659173E-2</v>
      </c>
      <c r="L40" s="101"/>
      <c r="M40" s="187">
        <f>SUMIF('pdc2019'!$J$8:$J$1182,'CE statale (2)'!$A40,'pdc2019'!$N$8:$N$1190)</f>
        <v>251627056.94999999</v>
      </c>
      <c r="P40" s="46">
        <v>0</v>
      </c>
      <c r="Q40" s="46">
        <v>0</v>
      </c>
    </row>
    <row r="41" spans="1:17" s="46" customFormat="1">
      <c r="A41" s="101" t="s">
        <v>3069</v>
      </c>
      <c r="B41" s="113"/>
      <c r="C41" s="114"/>
      <c r="D41" s="115"/>
      <c r="E41" s="114" t="s">
        <v>2813</v>
      </c>
      <c r="F41" s="584" t="s">
        <v>3528</v>
      </c>
      <c r="G41" s="585"/>
      <c r="H41" s="117">
        <f>SUMIF('pdc2019'!$J$8:$J$1182,'CE statale (2)'!$A41,'pdc2019'!$Q$8:$Q$1190)</f>
        <v>18716500</v>
      </c>
      <c r="I41" s="117">
        <f>SUMIF('pdc2019'!$J$8:$J$1182,'CE statale (2)'!$A41,'pdc2019'!$O$8:$O$1190)</f>
        <v>17238200</v>
      </c>
      <c r="J41" s="118">
        <f t="shared" si="2"/>
        <v>1478300</v>
      </c>
      <c r="K41" s="119">
        <f t="shared" si="3"/>
        <v>8.575721363019341E-2</v>
      </c>
      <c r="L41" s="101"/>
      <c r="M41" s="187">
        <f>SUMIF('pdc2019'!$J$8:$J$1182,'CE statale (2)'!$A41,'pdc2019'!$N$8:$N$1190)</f>
        <v>16348593.039999997</v>
      </c>
      <c r="P41" s="46">
        <v>11025922.666666666</v>
      </c>
      <c r="Q41" s="46">
        <v>9690500</v>
      </c>
    </row>
    <row r="42" spans="1:17" s="70" customFormat="1">
      <c r="A42" s="101"/>
      <c r="B42" s="132"/>
      <c r="C42" s="108" t="s">
        <v>2818</v>
      </c>
      <c r="D42" s="579" t="s">
        <v>3529</v>
      </c>
      <c r="E42" s="579"/>
      <c r="F42" s="579"/>
      <c r="G42" s="580"/>
      <c r="H42" s="109">
        <f>SUM(H43:H59)</f>
        <v>489932025.28999996</v>
      </c>
      <c r="I42" s="109">
        <f>SUM(I43:I59)</f>
        <v>435431626.57000005</v>
      </c>
      <c r="J42" s="110">
        <f t="shared" si="2"/>
        <v>54500398.719999909</v>
      </c>
      <c r="K42" s="111">
        <f t="shared" si="3"/>
        <v>0.12516407948892619</v>
      </c>
      <c r="L42" s="106"/>
      <c r="M42" s="186">
        <f>SUM(M43:M59)</f>
        <v>423338075.43999994</v>
      </c>
      <c r="P42" s="70">
        <v>1399553.1825194857</v>
      </c>
      <c r="Q42" s="70">
        <v>1711000</v>
      </c>
    </row>
    <row r="43" spans="1:17" s="46" customFormat="1">
      <c r="A43" s="101" t="s">
        <v>2111</v>
      </c>
      <c r="B43" s="140"/>
      <c r="C43" s="114"/>
      <c r="D43" s="115"/>
      <c r="E43" s="114" t="s">
        <v>2811</v>
      </c>
      <c r="F43" s="584" t="s">
        <v>3530</v>
      </c>
      <c r="G43" s="585"/>
      <c r="H43" s="117">
        <f>SUMIF('pdc2019'!$J$8:$J$1182,'CE statale (2)'!$A43,'pdc2019'!$Q$8:$Q$1190)</f>
        <v>82660905.069999993</v>
      </c>
      <c r="I43" s="117">
        <f>SUMIF('pdc2019'!$J$8:$J$1182,'CE statale (2)'!$A43,'pdc2019'!$O$8:$O$1190)</f>
        <v>72372960.069999993</v>
      </c>
      <c r="J43" s="118">
        <f t="shared" si="2"/>
        <v>10287945</v>
      </c>
      <c r="K43" s="119">
        <f t="shared" si="3"/>
        <v>0.1421517786483982</v>
      </c>
      <c r="L43" s="101"/>
      <c r="M43" s="187">
        <f>SUMIF('pdc2019'!$J$8:$J$1182,'CE statale (2)'!$A43,'pdc2019'!$N$8:$N$1190)</f>
        <v>68566802.849999994</v>
      </c>
      <c r="P43" s="46">
        <v>0</v>
      </c>
      <c r="Q43" s="46">
        <v>0</v>
      </c>
    </row>
    <row r="44" spans="1:17" s="46" customFormat="1">
      <c r="A44" s="101" t="s">
        <v>1362</v>
      </c>
      <c r="B44" s="140"/>
      <c r="C44" s="114"/>
      <c r="D44" s="115"/>
      <c r="E44" s="114" t="s">
        <v>2813</v>
      </c>
      <c r="F44" s="584" t="s">
        <v>3531</v>
      </c>
      <c r="G44" s="585"/>
      <c r="H44" s="117">
        <f>SUMIF('pdc2019'!$J$8:$J$1182,'CE statale (2)'!$A44,'pdc2019'!$Q$8:$Q$1190)</f>
        <v>55436802.850000001</v>
      </c>
      <c r="I44" s="117">
        <f>SUMIF('pdc2019'!$J$8:$J$1182,'CE statale (2)'!$A44,'pdc2019'!$O$8:$O$1190)</f>
        <v>49901802.850000001</v>
      </c>
      <c r="J44" s="118">
        <f t="shared" si="2"/>
        <v>5535000</v>
      </c>
      <c r="K44" s="119">
        <f t="shared" si="3"/>
        <v>0.11091783630819262</v>
      </c>
      <c r="L44" s="101"/>
      <c r="M44" s="187">
        <f>SUMIF('pdc2019'!$J$8:$J$1182,'CE statale (2)'!$A44,'pdc2019'!$N$8:$N$1190)</f>
        <v>48043132.600000001</v>
      </c>
      <c r="P44" s="46">
        <v>495281.64546153136</v>
      </c>
      <c r="Q44" s="46">
        <v>394760</v>
      </c>
    </row>
    <row r="45" spans="1:17" s="46" customFormat="1">
      <c r="A45" s="101" t="s">
        <v>2582</v>
      </c>
      <c r="B45" s="140"/>
      <c r="C45" s="114"/>
      <c r="D45" s="141"/>
      <c r="E45" s="114" t="s">
        <v>3493</v>
      </c>
      <c r="F45" s="584" t="s">
        <v>3532</v>
      </c>
      <c r="G45" s="585"/>
      <c r="H45" s="117">
        <f>SUMIF('pdc2019'!$J$8:$J$1182,'CE statale (2)'!$A45,'pdc2019'!$Q$8:$Q$1190)</f>
        <v>32653279.699999996</v>
      </c>
      <c r="I45" s="117">
        <f>SUMIF('pdc2019'!$J$8:$J$1182,'CE statale (2)'!$A45,'pdc2019'!$O$8:$O$1190)</f>
        <v>27957385.369999997</v>
      </c>
      <c r="J45" s="118">
        <f t="shared" si="2"/>
        <v>4695894.3299999982</v>
      </c>
      <c r="K45" s="119">
        <f t="shared" si="3"/>
        <v>0.16796614804469459</v>
      </c>
      <c r="L45" s="101"/>
      <c r="M45" s="187">
        <f>SUMIF('pdc2019'!$J$8:$J$1182,'CE statale (2)'!$A45,'pdc2019'!$N$8:$N$1190)</f>
        <v>21646779.54999999</v>
      </c>
      <c r="P45" s="46">
        <v>0</v>
      </c>
      <c r="Q45" s="46">
        <v>0</v>
      </c>
    </row>
    <row r="46" spans="1:17" s="46" customFormat="1">
      <c r="A46" s="101" t="s">
        <v>2006</v>
      </c>
      <c r="B46" s="140"/>
      <c r="C46" s="114"/>
      <c r="D46" s="141"/>
      <c r="E46" s="114" t="s">
        <v>3501</v>
      </c>
      <c r="F46" s="584" t="s">
        <v>3533</v>
      </c>
      <c r="G46" s="585"/>
      <c r="H46" s="117">
        <f>SUMIF('pdc2019'!$J$8:$J$1182,'CE statale (2)'!$A46,'pdc2019'!$Q$8:$Q$1190)</f>
        <v>7266078</v>
      </c>
      <c r="I46" s="117">
        <f>SUMIF('pdc2019'!$J$8:$J$1182,'CE statale (2)'!$A46,'pdc2019'!$O$8:$O$1190)</f>
        <v>6685920</v>
      </c>
      <c r="J46" s="118">
        <f t="shared" si="2"/>
        <v>580158</v>
      </c>
      <c r="K46" s="119">
        <f t="shared" si="3"/>
        <v>8.6773099289252642E-2</v>
      </c>
      <c r="L46" s="101"/>
      <c r="M46" s="187">
        <f>SUMIF('pdc2019'!$J$8:$J$1182,'CE statale (2)'!$A46,'pdc2019'!$N$8:$N$1190)</f>
        <v>5828204.2399999993</v>
      </c>
      <c r="P46" s="46">
        <v>1678003.3686794552</v>
      </c>
      <c r="Q46" s="46">
        <v>1843399.9999999998</v>
      </c>
    </row>
    <row r="47" spans="1:17" s="46" customFormat="1">
      <c r="A47" s="101" t="s">
        <v>2056</v>
      </c>
      <c r="B47" s="140"/>
      <c r="C47" s="114"/>
      <c r="D47" s="141"/>
      <c r="E47" s="114" t="s">
        <v>3534</v>
      </c>
      <c r="F47" s="584" t="s">
        <v>3535</v>
      </c>
      <c r="G47" s="585"/>
      <c r="H47" s="117">
        <f>SUMIF('pdc2019'!$J$8:$J$1182,'CE statale (2)'!$A47,'pdc2019'!$Q$8:$Q$1190)</f>
        <v>27373750</v>
      </c>
      <c r="I47" s="117">
        <f>SUMIF('pdc2019'!$J$8:$J$1182,'CE statale (2)'!$A47,'pdc2019'!$O$8:$O$1190)</f>
        <v>24190500</v>
      </c>
      <c r="J47" s="118">
        <f t="shared" si="2"/>
        <v>3183250</v>
      </c>
      <c r="K47" s="119">
        <f t="shared" si="3"/>
        <v>0.13159091378847068</v>
      </c>
      <c r="L47" s="101"/>
      <c r="M47" s="187">
        <f>SUMIF('pdc2019'!$J$8:$J$1182,'CE statale (2)'!$A47,'pdc2019'!$N$8:$N$1190)</f>
        <v>25283735.479999997</v>
      </c>
      <c r="P47" s="46">
        <v>0</v>
      </c>
      <c r="Q47" s="46">
        <v>0</v>
      </c>
    </row>
    <row r="48" spans="1:17" s="46" customFormat="1">
      <c r="A48" s="101" t="s">
        <v>1935</v>
      </c>
      <c r="B48" s="140"/>
      <c r="C48" s="114"/>
      <c r="D48" s="141"/>
      <c r="E48" s="114" t="s">
        <v>3536</v>
      </c>
      <c r="F48" s="584" t="s">
        <v>3537</v>
      </c>
      <c r="G48" s="585"/>
      <c r="H48" s="117">
        <f>SUMIF('pdc2019'!$J$8:$J$1182,'CE statale (2)'!$A48,'pdc2019'!$Q$8:$Q$1190)</f>
        <v>11263000</v>
      </c>
      <c r="I48" s="117">
        <f>SUMIF('pdc2019'!$J$8:$J$1182,'CE statale (2)'!$A48,'pdc2019'!$O$8:$O$1190)</f>
        <v>10835000</v>
      </c>
      <c r="J48" s="118">
        <f t="shared" si="2"/>
        <v>428000</v>
      </c>
      <c r="K48" s="119">
        <f t="shared" si="3"/>
        <v>3.95016151361329E-2</v>
      </c>
      <c r="L48" s="101"/>
      <c r="M48" s="187">
        <f>SUMIF('pdc2019'!$J$8:$J$1182,'CE statale (2)'!$A48,'pdc2019'!$N$8:$N$1190)</f>
        <v>9630807.4699999988</v>
      </c>
      <c r="P48" s="46">
        <v>418354.56583365105</v>
      </c>
      <c r="Q48" s="46">
        <v>818500</v>
      </c>
    </row>
    <row r="49" spans="1:17" s="46" customFormat="1">
      <c r="A49" s="101" t="s">
        <v>1905</v>
      </c>
      <c r="B49" s="140"/>
      <c r="C49" s="114"/>
      <c r="D49" s="141"/>
      <c r="E49" s="114" t="s">
        <v>3538</v>
      </c>
      <c r="F49" s="584" t="s">
        <v>3539</v>
      </c>
      <c r="G49" s="585"/>
      <c r="H49" s="117">
        <f>SUMIF('pdc2019'!$J$8:$J$1182,'CE statale (2)'!$A49,'pdc2019'!$Q$8:$Q$1190)</f>
        <v>61557232.170000002</v>
      </c>
      <c r="I49" s="117">
        <f>SUMIF('pdc2019'!$J$8:$J$1182,'CE statale (2)'!$A49,'pdc2019'!$O$8:$O$1190)</f>
        <v>53461943.890000001</v>
      </c>
      <c r="J49" s="118">
        <f t="shared" si="2"/>
        <v>8095288.2800000012</v>
      </c>
      <c r="K49" s="119">
        <f t="shared" si="3"/>
        <v>0.15142151016162764</v>
      </c>
      <c r="L49" s="101"/>
      <c r="M49" s="187">
        <f>SUMIF('pdc2019'!$J$8:$J$1182,'CE statale (2)'!$A49,'pdc2019'!$N$8:$N$1190)</f>
        <v>56602444.280000009</v>
      </c>
      <c r="P49" s="46">
        <v>0</v>
      </c>
      <c r="Q49" s="46">
        <v>0</v>
      </c>
    </row>
    <row r="50" spans="1:17" s="46" customFormat="1">
      <c r="A50" s="101" t="s">
        <v>1985</v>
      </c>
      <c r="B50" s="140"/>
      <c r="C50" s="114"/>
      <c r="D50" s="141"/>
      <c r="E50" s="114" t="s">
        <v>3540</v>
      </c>
      <c r="F50" s="584" t="s">
        <v>3541</v>
      </c>
      <c r="G50" s="585"/>
      <c r="H50" s="117">
        <f>SUMIF('pdc2019'!$J$8:$J$1182,'CE statale (2)'!$A50,'pdc2019'!$Q$8:$Q$1190)</f>
        <v>13004622.6</v>
      </c>
      <c r="I50" s="117">
        <f>SUMIF('pdc2019'!$J$8:$J$1182,'CE statale (2)'!$A50,'pdc2019'!$O$8:$O$1190)</f>
        <v>11886437.550000001</v>
      </c>
      <c r="J50" s="118">
        <f t="shared" si="2"/>
        <v>1118185.0499999989</v>
      </c>
      <c r="K50" s="119">
        <f t="shared" si="3"/>
        <v>9.4072344661416132E-2</v>
      </c>
      <c r="L50" s="101"/>
      <c r="M50" s="187">
        <f>SUMIF('pdc2019'!$J$8:$J$1182,'CE statale (2)'!$A50,'pdc2019'!$N$8:$N$1190)</f>
        <v>9866116.3000000007</v>
      </c>
      <c r="P50" s="46">
        <v>0</v>
      </c>
      <c r="Q50" s="46">
        <v>0</v>
      </c>
    </row>
    <row r="51" spans="1:17" s="46" customFormat="1">
      <c r="A51" s="101" t="s">
        <v>1381</v>
      </c>
      <c r="B51" s="140"/>
      <c r="C51" s="114"/>
      <c r="D51" s="141"/>
      <c r="E51" s="114" t="s">
        <v>3542</v>
      </c>
      <c r="F51" s="584" t="s">
        <v>3543</v>
      </c>
      <c r="G51" s="585"/>
      <c r="H51" s="117">
        <f>SUMIF('pdc2019'!$J$8:$J$1182,'CE statale (2)'!$A51,'pdc2019'!$Q$8:$Q$1190)</f>
        <v>7818423.1299999999</v>
      </c>
      <c r="I51" s="117">
        <f>SUMIF('pdc2019'!$J$8:$J$1182,'CE statale (2)'!$A51,'pdc2019'!$O$8:$O$1190)</f>
        <v>5723423.1299999999</v>
      </c>
      <c r="J51" s="118">
        <f t="shared" si="2"/>
        <v>2095000</v>
      </c>
      <c r="K51" s="119">
        <f t="shared" si="3"/>
        <v>0.3660396850651858</v>
      </c>
      <c r="L51" s="101"/>
      <c r="M51" s="187">
        <f>SUMIF('pdc2019'!$J$8:$J$1182,'CE statale (2)'!$A51,'pdc2019'!$N$8:$N$1190)</f>
        <v>5747832.3700000001</v>
      </c>
      <c r="P51" s="46">
        <v>2500089.978024296</v>
      </c>
      <c r="Q51" s="46">
        <v>3653069</v>
      </c>
    </row>
    <row r="52" spans="1:17" s="46" customFormat="1">
      <c r="A52" s="101" t="s">
        <v>3544</v>
      </c>
      <c r="B52" s="140"/>
      <c r="C52" s="114"/>
      <c r="D52" s="141"/>
      <c r="E52" s="114" t="s">
        <v>3545</v>
      </c>
      <c r="F52" s="584" t="s">
        <v>3546</v>
      </c>
      <c r="G52" s="585"/>
      <c r="H52" s="117">
        <f>SUMIF('pdc2019'!$J$8:$J$1182,'CE statale (2)'!$A52,'pdc2019'!$Q$8:$Q$1190)</f>
        <v>679698.37</v>
      </c>
      <c r="I52" s="117">
        <f>SUMIF('pdc2019'!$J$8:$J$1182,'CE statale (2)'!$A52,'pdc2019'!$O$8:$O$1190)</f>
        <v>668907.37</v>
      </c>
      <c r="J52" s="118">
        <f t="shared" si="2"/>
        <v>10791</v>
      </c>
      <c r="K52" s="119">
        <f t="shared" si="3"/>
        <v>1.6132278524603489E-2</v>
      </c>
      <c r="L52" s="101"/>
      <c r="M52" s="187">
        <f>SUMIF('pdc2019'!$J$8:$J$1182,'CE statale (2)'!$A52,'pdc2019'!$N$8:$N$1190)</f>
        <v>667728.09</v>
      </c>
      <c r="P52" s="46">
        <v>0</v>
      </c>
      <c r="Q52" s="46">
        <v>0</v>
      </c>
    </row>
    <row r="53" spans="1:17" s="46" customFormat="1">
      <c r="A53" s="101" t="s">
        <v>3547</v>
      </c>
      <c r="B53" s="140"/>
      <c r="C53" s="114"/>
      <c r="D53" s="141"/>
      <c r="E53" s="114" t="s">
        <v>3548</v>
      </c>
      <c r="F53" s="584" t="s">
        <v>3549</v>
      </c>
      <c r="G53" s="585"/>
      <c r="H53" s="117">
        <f>SUMIF('pdc2019'!$J$8:$J$1182,'CE statale (2)'!$A53,'pdc2019'!$Q$8:$Q$1190)</f>
        <v>52876833.149999999</v>
      </c>
      <c r="I53" s="117">
        <f>SUMIF('pdc2019'!$J$8:$J$1182,'CE statale (2)'!$A53,'pdc2019'!$O$8:$O$1190)</f>
        <v>51628745.209999993</v>
      </c>
      <c r="J53" s="118">
        <f t="shared" si="2"/>
        <v>1248087.9400000051</v>
      </c>
      <c r="K53" s="119">
        <f t="shared" si="3"/>
        <v>2.4174283820445484E-2</v>
      </c>
      <c r="L53" s="101"/>
      <c r="M53" s="187">
        <f>SUMIF('pdc2019'!$J$8:$J$1182,'CE statale (2)'!$A53,'pdc2019'!$N$8:$N$1190)</f>
        <v>53296960.420000002</v>
      </c>
      <c r="P53" s="46">
        <v>520352.26146491151</v>
      </c>
      <c r="Q53" s="46">
        <v>685920</v>
      </c>
    </row>
    <row r="54" spans="1:17" s="46" customFormat="1">
      <c r="A54" s="101" t="s">
        <v>3550</v>
      </c>
      <c r="B54" s="140"/>
      <c r="C54" s="114"/>
      <c r="D54" s="141"/>
      <c r="E54" s="114" t="s">
        <v>3551</v>
      </c>
      <c r="F54" s="584" t="s">
        <v>3552</v>
      </c>
      <c r="G54" s="585"/>
      <c r="H54" s="117">
        <f>SUMIF('pdc2019'!$J$8:$J$1182,'CE statale (2)'!$A54,'pdc2019'!$Q$8:$Q$1190)</f>
        <v>86230698.739999995</v>
      </c>
      <c r="I54" s="117">
        <f>SUMIF('pdc2019'!$J$8:$J$1182,'CE statale (2)'!$A54,'pdc2019'!$O$8:$O$1190)</f>
        <v>79269101.900000006</v>
      </c>
      <c r="J54" s="118">
        <f t="shared" si="2"/>
        <v>6961596.8399999887</v>
      </c>
      <c r="K54" s="119">
        <f t="shared" si="3"/>
        <v>8.7822325132208778E-2</v>
      </c>
      <c r="L54" s="101"/>
      <c r="M54" s="187">
        <f>SUMIF('pdc2019'!$J$8:$J$1182,'CE statale (2)'!$A54,'pdc2019'!$N$8:$N$1190)</f>
        <v>72886571.919999972</v>
      </c>
      <c r="P54" s="46">
        <v>0</v>
      </c>
      <c r="Q54" s="46">
        <v>0</v>
      </c>
    </row>
    <row r="55" spans="1:17" s="46" customFormat="1">
      <c r="A55" s="101" t="s">
        <v>3553</v>
      </c>
      <c r="B55" s="140"/>
      <c r="C55" s="114"/>
      <c r="D55" s="141"/>
      <c r="E55" s="114" t="s">
        <v>3554</v>
      </c>
      <c r="F55" s="584" t="s">
        <v>2329</v>
      </c>
      <c r="G55" s="585"/>
      <c r="H55" s="117">
        <f>SUMIF('pdc2019'!$J$8:$J$1182,'CE statale (2)'!$A55,'pdc2019'!$Q$8:$Q$1190)</f>
        <v>3256524.19</v>
      </c>
      <c r="I55" s="117">
        <f>SUMIF('pdc2019'!$J$8:$J$1182,'CE statale (2)'!$A55,'pdc2019'!$O$8:$O$1190)</f>
        <v>3434477.13</v>
      </c>
      <c r="J55" s="118">
        <f t="shared" si="2"/>
        <v>-177952.93999999994</v>
      </c>
      <c r="K55" s="119">
        <f t="shared" si="3"/>
        <v>-5.1813691943262394E-2</v>
      </c>
      <c r="L55" s="101"/>
      <c r="M55" s="187">
        <f>SUMIF('pdc2019'!$J$8:$J$1182,'CE statale (2)'!$A55,'pdc2019'!$N$8:$N$1190)</f>
        <v>3200851</v>
      </c>
      <c r="P55" s="46">
        <v>306915.32765071455</v>
      </c>
      <c r="Q55" s="46">
        <v>276030</v>
      </c>
    </row>
    <row r="56" spans="1:17" s="46" customFormat="1">
      <c r="A56" s="101" t="s">
        <v>3555</v>
      </c>
      <c r="B56" s="140"/>
      <c r="C56" s="114"/>
      <c r="D56" s="141"/>
      <c r="E56" s="114" t="s">
        <v>3556</v>
      </c>
      <c r="F56" s="584" t="s">
        <v>3557</v>
      </c>
      <c r="G56" s="585"/>
      <c r="H56" s="117">
        <f>SUMIF('pdc2019'!$J$8:$J$1182,'CE statale (2)'!$A56,'pdc2019'!$Q$8:$Q$1190)</f>
        <v>5418000</v>
      </c>
      <c r="I56" s="117">
        <f>SUMIF('pdc2019'!$J$8:$J$1182,'CE statale (2)'!$A56,'pdc2019'!$O$8:$O$1190)</f>
        <v>3551000</v>
      </c>
      <c r="J56" s="118">
        <f t="shared" si="2"/>
        <v>1867000</v>
      </c>
      <c r="K56" s="119">
        <f t="shared" si="3"/>
        <v>0.52576738946775559</v>
      </c>
      <c r="L56" s="101"/>
      <c r="M56" s="187">
        <f>SUMIF('pdc2019'!$J$8:$J$1182,'CE statale (2)'!$A56,'pdc2019'!$N$8:$N$1190)</f>
        <v>3164012.9400000004</v>
      </c>
      <c r="P56" s="46">
        <v>0</v>
      </c>
      <c r="Q56" s="46">
        <v>0</v>
      </c>
    </row>
    <row r="57" spans="1:17" s="46" customFormat="1" ht="30" customHeight="1">
      <c r="A57" s="101" t="s">
        <v>3558</v>
      </c>
      <c r="B57" s="140"/>
      <c r="C57" s="142"/>
      <c r="D57" s="143"/>
      <c r="E57" s="114" t="s">
        <v>3559</v>
      </c>
      <c r="F57" s="584" t="s">
        <v>2828</v>
      </c>
      <c r="G57" s="585"/>
      <c r="H57" s="117">
        <f>SUMIF('pdc2019'!$J$8:$J$1182,'CE statale (2)'!$A57,'pdc2019'!$Q$8:$Q$1190)</f>
        <v>1403187</v>
      </c>
      <c r="I57" s="117">
        <f>SUMIF('pdc2019'!$J$8:$J$1182,'CE statale (2)'!$A57,'pdc2019'!$O$8:$O$1190)</f>
        <v>1208129</v>
      </c>
      <c r="J57" s="118">
        <f t="shared" si="2"/>
        <v>195058</v>
      </c>
      <c r="K57" s="119">
        <f t="shared" si="3"/>
        <v>0.16145461287660506</v>
      </c>
      <c r="L57" s="101"/>
      <c r="M57" s="187">
        <f>SUMIF('pdc2019'!$J$8:$J$1182,'CE statale (2)'!$A57,'pdc2019'!$N$8:$N$1190)</f>
        <v>3099237.7399999998</v>
      </c>
      <c r="P57" s="46">
        <v>26515.687761555298</v>
      </c>
      <c r="Q57" s="46">
        <v>18414</v>
      </c>
    </row>
    <row r="58" spans="1:17" s="46" customFormat="1">
      <c r="A58" s="101" t="s">
        <v>2829</v>
      </c>
      <c r="B58" s="140"/>
      <c r="C58" s="142"/>
      <c r="D58" s="143"/>
      <c r="E58" s="114" t="s">
        <v>2830</v>
      </c>
      <c r="F58" s="584" t="s">
        <v>2831</v>
      </c>
      <c r="G58" s="585"/>
      <c r="H58" s="117">
        <f>SUMIF('pdc2019'!$J$8:$J$1182,'CE statale (2)'!$A58,'pdc2019'!$Q$8:$Q$1190)</f>
        <v>41032990.32</v>
      </c>
      <c r="I58" s="117">
        <f>SUMIF('pdc2019'!$J$8:$J$1182,'CE statale (2)'!$A58,'pdc2019'!$O$8:$O$1190)</f>
        <v>32655893.100000001</v>
      </c>
      <c r="J58" s="118">
        <f t="shared" si="2"/>
        <v>8377097.2199999988</v>
      </c>
      <c r="K58" s="119">
        <f t="shared" si="3"/>
        <v>0.25652635480975405</v>
      </c>
      <c r="L58" s="101"/>
      <c r="M58" s="187">
        <f>SUMIF('pdc2019'!$J$8:$J$1182,'CE statale (2)'!$A58,'pdc2019'!$N$8:$N$1190)</f>
        <v>35806858.189999998</v>
      </c>
      <c r="P58" s="46">
        <v>0</v>
      </c>
      <c r="Q58" s="46">
        <v>0</v>
      </c>
    </row>
    <row r="59" spans="1:17" s="46" customFormat="1">
      <c r="A59" s="101" t="s">
        <v>2832</v>
      </c>
      <c r="B59" s="140"/>
      <c r="C59" s="142"/>
      <c r="D59" s="143"/>
      <c r="E59" s="114" t="s">
        <v>2833</v>
      </c>
      <c r="F59" s="584" t="s">
        <v>2834</v>
      </c>
      <c r="G59" s="585"/>
      <c r="H59" s="117">
        <f>SUMIF('pdc2019'!$J$8:$J$1182,'CE statale (2)'!$A59,'pdc2019'!$Q$8:$Q$1190)</f>
        <v>0</v>
      </c>
      <c r="I59" s="117">
        <f>SUMIF('pdc2019'!$J$8:$J$1182,'CE statale (2)'!$A59,'pdc2019'!$O$8:$O$1190)</f>
        <v>0</v>
      </c>
      <c r="J59" s="118">
        <f t="shared" si="2"/>
        <v>0</v>
      </c>
      <c r="K59" s="119" t="str">
        <f t="shared" si="3"/>
        <v xml:space="preserve">-    </v>
      </c>
      <c r="L59" s="101"/>
      <c r="M59" s="187">
        <f>SUMIF('pdc2019'!$J$8:$J$1182,'CE statale (2)'!$A59,'pdc2019'!$N$8:$N$1190)</f>
        <v>0</v>
      </c>
      <c r="P59" s="46">
        <v>0</v>
      </c>
      <c r="Q59" s="46">
        <v>0</v>
      </c>
    </row>
    <row r="60" spans="1:17" s="46" customFormat="1">
      <c r="A60" s="101"/>
      <c r="B60" s="140"/>
      <c r="C60" s="108" t="s">
        <v>2821</v>
      </c>
      <c r="D60" s="579" t="s">
        <v>2835</v>
      </c>
      <c r="E60" s="579"/>
      <c r="F60" s="579"/>
      <c r="G60" s="580"/>
      <c r="H60" s="109">
        <f>SUM(H61:H63)</f>
        <v>110073535.52</v>
      </c>
      <c r="I60" s="109">
        <f>SUM(I61:I63)</f>
        <v>109054185.42</v>
      </c>
      <c r="J60" s="110">
        <f t="shared" si="2"/>
        <v>1019350.099999994</v>
      </c>
      <c r="K60" s="111">
        <f t="shared" si="3"/>
        <v>9.347189161738035E-3</v>
      </c>
      <c r="L60" s="101"/>
      <c r="M60" s="186">
        <f>SUM(M61:M63)</f>
        <v>95933120.480000004</v>
      </c>
      <c r="P60" s="46">
        <v>12204215.72716888</v>
      </c>
      <c r="Q60" s="46">
        <v>13149903</v>
      </c>
    </row>
    <row r="61" spans="1:17" s="46" customFormat="1">
      <c r="A61" s="101" t="s">
        <v>2836</v>
      </c>
      <c r="B61" s="140"/>
      <c r="C61" s="108"/>
      <c r="D61" s="144"/>
      <c r="E61" s="114" t="s">
        <v>2811</v>
      </c>
      <c r="F61" s="584" t="s">
        <v>2837</v>
      </c>
      <c r="G61" s="585"/>
      <c r="H61" s="117">
        <f>SUMIF('pdc2019'!$J$8:$J$1182,'CE statale (2)'!$A61,'pdc2019'!$Q$8:$Q$1190)</f>
        <v>101846549.52</v>
      </c>
      <c r="I61" s="117">
        <f>SUMIF('pdc2019'!$J$8:$J$1182,'CE statale (2)'!$A61,'pdc2019'!$O$8:$O$1190)</f>
        <v>100102932.42</v>
      </c>
      <c r="J61" s="118">
        <f t="shared" si="2"/>
        <v>1743617.099999994</v>
      </c>
      <c r="K61" s="119">
        <f t="shared" si="3"/>
        <v>1.7418241982006404E-2</v>
      </c>
      <c r="L61" s="101"/>
      <c r="M61" s="187">
        <f>SUMIF('pdc2019'!$J$8:$J$1182,'CE statale (2)'!$A61,'pdc2019'!$N$8:$N$1190)</f>
        <v>89889088.310000002</v>
      </c>
      <c r="P61" s="46">
        <v>27662.120999999996</v>
      </c>
      <c r="Q61" s="46">
        <v>0</v>
      </c>
    </row>
    <row r="62" spans="1:17" s="46" customFormat="1" ht="30" customHeight="1">
      <c r="A62" s="101" t="s">
        <v>2838</v>
      </c>
      <c r="B62" s="140"/>
      <c r="C62" s="145"/>
      <c r="D62" s="114"/>
      <c r="E62" s="114" t="s">
        <v>2813</v>
      </c>
      <c r="F62" s="584" t="s">
        <v>2839</v>
      </c>
      <c r="G62" s="585"/>
      <c r="H62" s="117">
        <f>SUMIF('pdc2019'!$J$8:$J$1182,'CE statale (2)'!$A62,'pdc2019'!$Q$8:$Q$1190)</f>
        <v>40370</v>
      </c>
      <c r="I62" s="117">
        <f>SUMIF('pdc2019'!$J$8:$J$1182,'CE statale (2)'!$A62,'pdc2019'!$O$8:$O$1190)</f>
        <v>99382</v>
      </c>
      <c r="J62" s="118">
        <f t="shared" si="2"/>
        <v>-59012</v>
      </c>
      <c r="K62" s="119">
        <f t="shared" si="3"/>
        <v>-0.59378961985067713</v>
      </c>
      <c r="L62" s="101"/>
      <c r="M62" s="187">
        <f>SUMIF('pdc2019'!$J$8:$J$1182,'CE statale (2)'!$A62,'pdc2019'!$N$8:$N$1190)</f>
        <v>136447.91</v>
      </c>
      <c r="P62" s="46">
        <v>0</v>
      </c>
      <c r="Q62" s="46">
        <v>0</v>
      </c>
    </row>
    <row r="63" spans="1:17" s="46" customFormat="1">
      <c r="A63" s="101" t="s">
        <v>2840</v>
      </c>
      <c r="B63" s="140"/>
      <c r="C63" s="145"/>
      <c r="D63" s="114"/>
      <c r="E63" s="114" t="s">
        <v>3493</v>
      </c>
      <c r="F63" s="584" t="s">
        <v>2841</v>
      </c>
      <c r="G63" s="585"/>
      <c r="H63" s="117">
        <f>SUMIF('pdc2019'!$J$8:$J$1182,'CE statale (2)'!$A63,'pdc2019'!$Q$8:$Q$1190)</f>
        <v>8186616</v>
      </c>
      <c r="I63" s="117">
        <f>SUMIF('pdc2019'!$J$8:$J$1182,'CE statale (2)'!$A63,'pdc2019'!$O$8:$O$1190)</f>
        <v>8851871</v>
      </c>
      <c r="J63" s="118">
        <f t="shared" si="2"/>
        <v>-665255</v>
      </c>
      <c r="K63" s="119">
        <f t="shared" si="3"/>
        <v>-7.5154167971946267E-2</v>
      </c>
      <c r="L63" s="101"/>
      <c r="M63" s="187">
        <f>SUMIF('pdc2019'!$J$8:$J$1182,'CE statale (2)'!$A63,'pdc2019'!$N$8:$N$1190)</f>
        <v>5907584.2599999998</v>
      </c>
      <c r="P63" s="46">
        <v>8681542.0319172498</v>
      </c>
      <c r="Q63" s="46">
        <v>11270640</v>
      </c>
    </row>
    <row r="64" spans="1:17" s="46" customFormat="1">
      <c r="A64" s="101" t="s">
        <v>2842</v>
      </c>
      <c r="B64" s="140"/>
      <c r="C64" s="108" t="s">
        <v>2824</v>
      </c>
      <c r="D64" s="579" t="s">
        <v>2843</v>
      </c>
      <c r="E64" s="579"/>
      <c r="F64" s="579"/>
      <c r="G64" s="580"/>
      <c r="H64" s="109">
        <f>SUMIF('pdc2019'!$J$8:$J$1182,'CE statale (2)'!$A64,'pdc2019'!$Q$8:$Q$1190)</f>
        <v>50873156</v>
      </c>
      <c r="I64" s="109">
        <f>SUMIF('pdc2019'!$J$8:$J$1182,'CE statale (2)'!$A64,'pdc2019'!$O$8:$O$1190)</f>
        <v>44289319</v>
      </c>
      <c r="J64" s="110">
        <f t="shared" si="2"/>
        <v>6583837</v>
      </c>
      <c r="K64" s="111">
        <f t="shared" si="3"/>
        <v>0.14865518704408168</v>
      </c>
      <c r="L64" s="101"/>
      <c r="M64" s="186">
        <f>SUMIF('pdc2019'!$J$8:$J$1182,'CE statale (2)'!$A64,'pdc2019'!$N$8:$N$1190)</f>
        <v>43388744.839999996</v>
      </c>
      <c r="P64" s="46">
        <v>0</v>
      </c>
      <c r="Q64" s="46">
        <v>0</v>
      </c>
    </row>
    <row r="65" spans="1:17" s="70" customFormat="1">
      <c r="A65" s="101" t="s">
        <v>2691</v>
      </c>
      <c r="B65" s="140"/>
      <c r="C65" s="108" t="s">
        <v>3488</v>
      </c>
      <c r="D65" s="579" t="s">
        <v>1460</v>
      </c>
      <c r="E65" s="579"/>
      <c r="F65" s="579"/>
      <c r="G65" s="580"/>
      <c r="H65" s="109">
        <f>SUMIF('pdc2019'!$J$8:$J$1182,'CE statale (2)'!$A65,'pdc2019'!$Q$8:$Q$1190)</f>
        <v>30920140</v>
      </c>
      <c r="I65" s="109">
        <f>SUMIF('pdc2019'!$J$8:$J$1182,'CE statale (2)'!$A65,'pdc2019'!$O$8:$O$1190)</f>
        <v>24607741.789999999</v>
      </c>
      <c r="J65" s="110">
        <f t="shared" si="2"/>
        <v>6312398.2100000009</v>
      </c>
      <c r="K65" s="111">
        <f t="shared" si="3"/>
        <v>0.25652082437589657</v>
      </c>
      <c r="L65" s="106"/>
      <c r="M65" s="186">
        <f>SUMIF('pdc2019'!$J$8:$J$1182,'CE statale (2)'!$A65,'pdc2019'!$N$8:$N$1190)</f>
        <v>21455645.869999997</v>
      </c>
      <c r="P65" s="70">
        <v>8542892.7596241124</v>
      </c>
      <c r="Q65" s="70">
        <v>11533000</v>
      </c>
    </row>
    <row r="66" spans="1:17" s="70" customFormat="1">
      <c r="A66" s="101"/>
      <c r="B66" s="140"/>
      <c r="C66" s="108" t="s">
        <v>3491</v>
      </c>
      <c r="D66" s="579" t="s">
        <v>1462</v>
      </c>
      <c r="E66" s="579"/>
      <c r="F66" s="579"/>
      <c r="G66" s="580"/>
      <c r="H66" s="109">
        <f>SUM(H67:H71)</f>
        <v>893737440</v>
      </c>
      <c r="I66" s="109">
        <f>SUM(I67:I71)</f>
        <v>777190589.11999989</v>
      </c>
      <c r="J66" s="110">
        <f t="shared" si="2"/>
        <v>116546850.88000011</v>
      </c>
      <c r="K66" s="111">
        <f t="shared" si="3"/>
        <v>0.14995916382873883</v>
      </c>
      <c r="L66" s="106"/>
      <c r="M66" s="186">
        <f>SUM(M67:M71)</f>
        <v>798394134.26999998</v>
      </c>
      <c r="P66" s="70">
        <v>5000000</v>
      </c>
      <c r="Q66" s="70">
        <v>5755400</v>
      </c>
    </row>
    <row r="67" spans="1:17" s="46" customFormat="1">
      <c r="A67" s="101" t="s">
        <v>996</v>
      </c>
      <c r="B67" s="140"/>
      <c r="C67" s="114"/>
      <c r="D67" s="146"/>
      <c r="E67" s="114" t="s">
        <v>2811</v>
      </c>
      <c r="F67" s="584" t="s">
        <v>2844</v>
      </c>
      <c r="G67" s="585"/>
      <c r="H67" s="117">
        <f>SUMIF('pdc2019'!$J$8:$J$1182,'CE statale (2)'!$A67,'pdc2019'!$Q$8:$Q$1190)</f>
        <v>304862135</v>
      </c>
      <c r="I67" s="117">
        <f>SUMIF('pdc2019'!$J$8:$J$1182,'CE statale (2)'!$A67,'pdc2019'!$O$8:$O$1190)</f>
        <v>274508033.29999995</v>
      </c>
      <c r="J67" s="118">
        <f t="shared" si="2"/>
        <v>30354101.700000048</v>
      </c>
      <c r="K67" s="119">
        <f t="shared" si="3"/>
        <v>0.11057636942386725</v>
      </c>
      <c r="L67" s="101"/>
      <c r="M67" s="187">
        <f>SUMIF('pdc2019'!$J$8:$J$1182,'CE statale (2)'!$A67,'pdc2019'!$N$8:$N$1190)</f>
        <v>278801040.18000001</v>
      </c>
      <c r="P67" s="46">
        <v>0</v>
      </c>
      <c r="Q67" s="46">
        <v>0</v>
      </c>
    </row>
    <row r="68" spans="1:17" s="46" customFormat="1">
      <c r="A68" s="101" t="s">
        <v>1019</v>
      </c>
      <c r="B68" s="140"/>
      <c r="C68" s="114"/>
      <c r="D68" s="146"/>
      <c r="E68" s="114" t="s">
        <v>2813</v>
      </c>
      <c r="F68" s="584" t="s">
        <v>2845</v>
      </c>
      <c r="G68" s="585"/>
      <c r="H68" s="117">
        <f>SUMIF('pdc2019'!$J$8:$J$1182,'CE statale (2)'!$A68,'pdc2019'!$Q$8:$Q$1190)</f>
        <v>47873822</v>
      </c>
      <c r="I68" s="117">
        <f>SUMIF('pdc2019'!$J$8:$J$1182,'CE statale (2)'!$A68,'pdc2019'!$O$8:$O$1190)</f>
        <v>41937277.890000001</v>
      </c>
      <c r="J68" s="118">
        <f t="shared" si="2"/>
        <v>5936544.1099999994</v>
      </c>
      <c r="K68" s="119">
        <f t="shared" si="3"/>
        <v>0.1415576882593893</v>
      </c>
      <c r="L68" s="101"/>
      <c r="M68" s="187">
        <f>SUMIF('pdc2019'!$J$8:$J$1182,'CE statale (2)'!$A68,'pdc2019'!$N$8:$N$1190)</f>
        <v>44961781.870000005</v>
      </c>
      <c r="P68" s="46">
        <v>368233.33333333331</v>
      </c>
      <c r="Q68" s="46">
        <v>300000</v>
      </c>
    </row>
    <row r="69" spans="1:17" s="46" customFormat="1">
      <c r="A69" s="101" t="s">
        <v>1051</v>
      </c>
      <c r="B69" s="140"/>
      <c r="C69" s="114"/>
      <c r="D69" s="146"/>
      <c r="E69" s="114" t="s">
        <v>3493</v>
      </c>
      <c r="F69" s="584" t="s">
        <v>2846</v>
      </c>
      <c r="G69" s="585"/>
      <c r="H69" s="117">
        <f>SUMIF('pdc2019'!$J$8:$J$1182,'CE statale (2)'!$A69,'pdc2019'!$Q$8:$Q$1190)</f>
        <v>347024782</v>
      </c>
      <c r="I69" s="117">
        <f>SUMIF('pdc2019'!$J$8:$J$1182,'CE statale (2)'!$A69,'pdc2019'!$O$8:$O$1190)</f>
        <v>290915563.46999997</v>
      </c>
      <c r="J69" s="118">
        <f t="shared" si="2"/>
        <v>56109218.530000031</v>
      </c>
      <c r="K69" s="119">
        <f t="shared" si="3"/>
        <v>0.19287114742414313</v>
      </c>
      <c r="L69" s="101"/>
      <c r="M69" s="187">
        <f>SUMIF('pdc2019'!$J$8:$J$1182,'CE statale (2)'!$A69,'pdc2019'!$N$8:$N$1190)</f>
        <v>305193240.99000001</v>
      </c>
      <c r="Q69" s="46">
        <v>0</v>
      </c>
    </row>
    <row r="70" spans="1:17" s="46" customFormat="1">
      <c r="A70" s="101" t="s">
        <v>200</v>
      </c>
      <c r="B70" s="140"/>
      <c r="C70" s="114"/>
      <c r="D70" s="146"/>
      <c r="E70" s="114" t="s">
        <v>3501</v>
      </c>
      <c r="F70" s="584" t="s">
        <v>2847</v>
      </c>
      <c r="G70" s="585"/>
      <c r="H70" s="117">
        <f>SUMIF('pdc2019'!$J$8:$J$1182,'CE statale (2)'!$A70,'pdc2019'!$Q$8:$Q$1190)</f>
        <v>11769580</v>
      </c>
      <c r="I70" s="117">
        <f>SUMIF('pdc2019'!$J$8:$J$1182,'CE statale (2)'!$A70,'pdc2019'!$O$8:$O$1190)</f>
        <v>12773340.189999999</v>
      </c>
      <c r="J70" s="118">
        <f t="shared" si="2"/>
        <v>-1003760.1899999995</v>
      </c>
      <c r="K70" s="119">
        <f t="shared" si="3"/>
        <v>-7.8582436157601424E-2</v>
      </c>
      <c r="L70" s="101"/>
      <c r="M70" s="187">
        <f>SUMIF('pdc2019'!$J$8:$J$1182,'CE statale (2)'!$A70,'pdc2019'!$N$8:$N$1190)</f>
        <v>10627265.360000001</v>
      </c>
      <c r="Q70" s="46">
        <v>0</v>
      </c>
    </row>
    <row r="71" spans="1:17" s="46" customFormat="1">
      <c r="A71" s="101" t="s">
        <v>2848</v>
      </c>
      <c r="B71" s="140"/>
      <c r="C71" s="114"/>
      <c r="D71" s="146"/>
      <c r="E71" s="114" t="s">
        <v>3534</v>
      </c>
      <c r="F71" s="584" t="s">
        <v>2849</v>
      </c>
      <c r="G71" s="585"/>
      <c r="H71" s="117">
        <f>SUMIF('pdc2019'!$J$8:$J$1182,'CE statale (2)'!$A71,'pdc2019'!$Q$8:$Q$1190)</f>
        <v>182207121</v>
      </c>
      <c r="I71" s="117">
        <f>SUMIF('pdc2019'!$J$8:$J$1182,'CE statale (2)'!$A71,'pdc2019'!$O$8:$O$1190)</f>
        <v>157056374.27000001</v>
      </c>
      <c r="J71" s="118">
        <f t="shared" si="2"/>
        <v>25150746.729999989</v>
      </c>
      <c r="K71" s="119">
        <f t="shared" si="3"/>
        <v>0.16013833788600415</v>
      </c>
      <c r="L71" s="101"/>
      <c r="M71" s="187">
        <f>SUMIF('pdc2019'!$J$8:$J$1182,'CE statale (2)'!$A71,'pdc2019'!$N$8:$N$1190)</f>
        <v>158810805.86999997</v>
      </c>
      <c r="Q71" s="46">
        <v>0</v>
      </c>
    </row>
    <row r="72" spans="1:17" s="46" customFormat="1">
      <c r="A72" s="101" t="s">
        <v>192</v>
      </c>
      <c r="B72" s="140"/>
      <c r="C72" s="108" t="s">
        <v>3518</v>
      </c>
      <c r="D72" s="579" t="s">
        <v>2850</v>
      </c>
      <c r="E72" s="579"/>
      <c r="F72" s="579"/>
      <c r="G72" s="580"/>
      <c r="H72" s="109">
        <f>SUMIF('pdc2019'!$J$8:$J$1182,'CE statale (2)'!$A72,'pdc2019'!$Q$8:$Q$1190)</f>
        <v>4941874</v>
      </c>
      <c r="I72" s="109">
        <f>SUMIF('pdc2019'!$J$8:$J$1182,'CE statale (2)'!$A72,'pdc2019'!$O$8:$O$1190)</f>
        <v>4353646</v>
      </c>
      <c r="J72" s="110">
        <f t="shared" si="2"/>
        <v>588228</v>
      </c>
      <c r="K72" s="111">
        <f t="shared" si="3"/>
        <v>0.13511158233811385</v>
      </c>
      <c r="L72" s="101"/>
      <c r="M72" s="186">
        <f>SUMIF('pdc2019'!$J$8:$J$1182,'CE statale (2)'!$A72,'pdc2019'!$N$8:$N$1190)</f>
        <v>4488753.8099999996</v>
      </c>
      <c r="Q72" s="46">
        <v>0</v>
      </c>
    </row>
    <row r="73" spans="1:17" s="70" customFormat="1">
      <c r="A73" s="101"/>
      <c r="B73" s="140"/>
      <c r="C73" s="108" t="s">
        <v>3521</v>
      </c>
      <c r="D73" s="579" t="s">
        <v>964</v>
      </c>
      <c r="E73" s="579"/>
      <c r="F73" s="579"/>
      <c r="G73" s="580"/>
      <c r="H73" s="109">
        <f>SUM(H74:H76)</f>
        <v>36132000</v>
      </c>
      <c r="I73" s="109">
        <f>SUM(I74:I76)</f>
        <v>32840000</v>
      </c>
      <c r="J73" s="110">
        <f t="shared" si="2"/>
        <v>3292000</v>
      </c>
      <c r="K73" s="111">
        <f t="shared" si="3"/>
        <v>0.10024360535931791</v>
      </c>
      <c r="L73" s="106"/>
      <c r="M73" s="186">
        <f>SUM(M74:M76)</f>
        <v>34131079.719999999</v>
      </c>
      <c r="P73" s="70">
        <v>8821984.3200000003</v>
      </c>
      <c r="Q73" s="70">
        <v>10500000</v>
      </c>
    </row>
    <row r="74" spans="1:17" s="46" customFormat="1">
      <c r="A74" s="101" t="s">
        <v>2851</v>
      </c>
      <c r="B74" s="140"/>
      <c r="C74" s="114"/>
      <c r="D74" s="146"/>
      <c r="E74" s="114" t="s">
        <v>2811</v>
      </c>
      <c r="F74" s="584" t="s">
        <v>2852</v>
      </c>
      <c r="G74" s="585"/>
      <c r="H74" s="117">
        <f>SUMIF('pdc2019'!$J$8:$J$1182,'CE statale (2)'!$A74,'pdc2019'!$Q$8:$Q$1190)</f>
        <v>15234000</v>
      </c>
      <c r="I74" s="117">
        <f>SUMIF('pdc2019'!$J$8:$J$1182,'CE statale (2)'!$A74,'pdc2019'!$O$8:$O$1190)</f>
        <v>14000000</v>
      </c>
      <c r="J74" s="118">
        <f t="shared" si="2"/>
        <v>1234000</v>
      </c>
      <c r="K74" s="119">
        <f t="shared" si="3"/>
        <v>8.8142857142857148E-2</v>
      </c>
      <c r="L74" s="101"/>
      <c r="M74" s="187">
        <f>SUMIF('pdc2019'!$J$8:$J$1182,'CE statale (2)'!$A74,'pdc2019'!$N$8:$N$1190)</f>
        <v>14633861.030000001</v>
      </c>
      <c r="Q74" s="46">
        <v>0</v>
      </c>
    </row>
    <row r="75" spans="1:17" s="70" customFormat="1">
      <c r="A75" s="101" t="s">
        <v>2853</v>
      </c>
      <c r="B75" s="132"/>
      <c r="C75" s="108"/>
      <c r="D75" s="148"/>
      <c r="E75" s="114" t="s">
        <v>2813</v>
      </c>
      <c r="F75" s="584" t="s">
        <v>2854</v>
      </c>
      <c r="G75" s="585"/>
      <c r="H75" s="109">
        <f>SUMIF('pdc2019'!$J$8:$J$1182,'CE statale (2)'!$A75,'pdc2019'!$Q$8:$Q$1190)</f>
        <v>0</v>
      </c>
      <c r="I75" s="109">
        <f>SUMIF('pdc2019'!$J$8:$J$1182,'CE statale (2)'!$A75,'pdc2019'!$O$8:$O$1190)</f>
        <v>0</v>
      </c>
      <c r="J75" s="110">
        <f t="shared" si="2"/>
        <v>0</v>
      </c>
      <c r="K75" s="111" t="str">
        <f t="shared" si="3"/>
        <v xml:space="preserve">-    </v>
      </c>
      <c r="L75" s="106"/>
      <c r="M75" s="186">
        <f>SUMIF('pdc2019'!$J$8:$J$1182,'CE statale (2)'!$A75,'pdc2019'!$N$8:$N$1190)</f>
        <v>0</v>
      </c>
      <c r="P75" s="70">
        <v>17570212.133333333</v>
      </c>
      <c r="Q75" s="70">
        <v>16800000</v>
      </c>
    </row>
    <row r="76" spans="1:17" s="70" customFormat="1">
      <c r="A76" s="101" t="s">
        <v>2855</v>
      </c>
      <c r="B76" s="132"/>
      <c r="C76" s="108"/>
      <c r="D76" s="148"/>
      <c r="E76" s="114" t="s">
        <v>3493</v>
      </c>
      <c r="F76" s="584" t="s">
        <v>1024</v>
      </c>
      <c r="G76" s="585"/>
      <c r="H76" s="117">
        <f>SUMIF('pdc2019'!$J$8:$J$1182,'CE statale (2)'!$A76,'pdc2019'!$Q$8:$Q$1190)</f>
        <v>20898000</v>
      </c>
      <c r="I76" s="117">
        <f>SUMIF('pdc2019'!$J$8:$J$1182,'CE statale (2)'!$A76,'pdc2019'!$O$8:$O$1190)</f>
        <v>18840000</v>
      </c>
      <c r="J76" s="118">
        <f t="shared" si="2"/>
        <v>2058000</v>
      </c>
      <c r="K76" s="119">
        <f t="shared" si="3"/>
        <v>0.10923566878980892</v>
      </c>
      <c r="L76" s="106"/>
      <c r="M76" s="187">
        <f>SUMIF('pdc2019'!$J$8:$J$1182,'CE statale (2)'!$A76,'pdc2019'!$N$8:$N$1190)</f>
        <v>19497218.690000001</v>
      </c>
      <c r="P76" s="70">
        <v>0</v>
      </c>
      <c r="Q76" s="70">
        <v>0</v>
      </c>
    </row>
    <row r="77" spans="1:17" s="70" customFormat="1">
      <c r="A77" s="101" t="s">
        <v>1061</v>
      </c>
      <c r="B77" s="132"/>
      <c r="C77" s="108" t="s">
        <v>3524</v>
      </c>
      <c r="D77" s="579" t="s">
        <v>2856</v>
      </c>
      <c r="E77" s="579"/>
      <c r="F77" s="579"/>
      <c r="G77" s="580"/>
      <c r="H77" s="109">
        <f>SUMIF('pdc2019'!$J$8:$J$1182,'CE statale (2)'!$A77,'pdc2019'!$Q$8:$Q$1190)</f>
        <v>1590000</v>
      </c>
      <c r="I77" s="109">
        <f>SUMIF('pdc2019'!$J$8:$J$1182,'CE statale (2)'!$A77,'pdc2019'!$O$8:$O$1190)</f>
        <v>1450000</v>
      </c>
      <c r="J77" s="110">
        <f t="shared" si="2"/>
        <v>140000</v>
      </c>
      <c r="K77" s="111">
        <f t="shared" si="3"/>
        <v>9.6551724137931033E-2</v>
      </c>
      <c r="L77" s="106"/>
      <c r="M77" s="186">
        <f>SUMIF('pdc2019'!$J$8:$J$1182,'CE statale (2)'!$A77,'pdc2019'!$N$8:$N$1190)</f>
        <v>1863074.65</v>
      </c>
      <c r="P77" s="70">
        <v>1258327.3466666667</v>
      </c>
      <c r="Q77" s="70">
        <v>1647149</v>
      </c>
    </row>
    <row r="78" spans="1:17" s="70" customFormat="1">
      <c r="A78" s="101"/>
      <c r="B78" s="132"/>
      <c r="C78" s="108" t="s">
        <v>2857</v>
      </c>
      <c r="D78" s="579" t="s">
        <v>1464</v>
      </c>
      <c r="E78" s="579"/>
      <c r="F78" s="579"/>
      <c r="G78" s="580"/>
      <c r="H78" s="109">
        <f>SUM(H79:H80)</f>
        <v>733000</v>
      </c>
      <c r="I78" s="109">
        <f>SUM(I79:I80)</f>
        <v>733000</v>
      </c>
      <c r="J78" s="110">
        <f t="shared" si="2"/>
        <v>0</v>
      </c>
      <c r="K78" s="111">
        <f t="shared" si="3"/>
        <v>0</v>
      </c>
      <c r="L78" s="106"/>
      <c r="M78" s="186">
        <f>SUM(M79:M80)</f>
        <v>-2048149.6099999996</v>
      </c>
      <c r="P78" s="70">
        <v>0</v>
      </c>
      <c r="Q78" s="70">
        <v>0</v>
      </c>
    </row>
    <row r="79" spans="1:17" s="46" customFormat="1">
      <c r="A79" s="101" t="s">
        <v>2858</v>
      </c>
      <c r="B79" s="149"/>
      <c r="C79" s="142"/>
      <c r="D79" s="146"/>
      <c r="E79" s="114" t="s">
        <v>2811</v>
      </c>
      <c r="F79" s="584" t="s">
        <v>2859</v>
      </c>
      <c r="G79" s="585"/>
      <c r="H79" s="117">
        <f>SUMIF('pdc2019'!$J$8:$J$1182,'CE statale (2)'!$A79,'pdc2019'!$Q$8:$Q$1190)</f>
        <v>733000</v>
      </c>
      <c r="I79" s="117">
        <f>SUMIF('pdc2019'!$J$8:$J$1182,'CE statale (2)'!$A79,'pdc2019'!$O$8:$O$1190)</f>
        <v>733000</v>
      </c>
      <c r="J79" s="118">
        <f t="shared" si="2"/>
        <v>0</v>
      </c>
      <c r="K79" s="119">
        <f t="shared" si="3"/>
        <v>0</v>
      </c>
      <c r="L79" s="101"/>
      <c r="M79" s="187">
        <f>SUMIF('pdc2019'!$J$8:$J$1182,'CE statale (2)'!$A79,'pdc2019'!$N$8:$N$1190)</f>
        <v>-2470310.3499999996</v>
      </c>
      <c r="P79" s="46">
        <v>3677643.5866666664</v>
      </c>
      <c r="Q79" s="46">
        <v>5673000</v>
      </c>
    </row>
    <row r="80" spans="1:17" s="46" customFormat="1">
      <c r="A80" s="101" t="s">
        <v>2860</v>
      </c>
      <c r="B80" s="149"/>
      <c r="C80" s="142"/>
      <c r="D80" s="146"/>
      <c r="E80" s="114" t="s">
        <v>2813</v>
      </c>
      <c r="F80" s="584" t="s">
        <v>2861</v>
      </c>
      <c r="G80" s="585"/>
      <c r="H80" s="117">
        <f>SUMIF('pdc2019'!$J$8:$J$1182,'CE statale (2)'!$A80,'pdc2019'!$Q$8:$Q$1190)</f>
        <v>0</v>
      </c>
      <c r="I80" s="117">
        <f>SUMIF('pdc2019'!$J$8:$J$1182,'CE statale (2)'!$A80,'pdc2019'!$O$8:$O$1190)</f>
        <v>0</v>
      </c>
      <c r="J80" s="118">
        <f t="shared" si="2"/>
        <v>0</v>
      </c>
      <c r="K80" s="119" t="str">
        <f t="shared" si="3"/>
        <v xml:space="preserve">-    </v>
      </c>
      <c r="L80" s="101"/>
      <c r="M80" s="187">
        <f>SUMIF('pdc2019'!$J$8:$J$1182,'CE statale (2)'!$A80,'pdc2019'!$N$8:$N$1190)</f>
        <v>422160.74</v>
      </c>
      <c r="O80" s="472"/>
      <c r="P80" s="46">
        <v>0</v>
      </c>
      <c r="Q80" s="46">
        <v>0</v>
      </c>
    </row>
    <row r="81" spans="1:17" s="70" customFormat="1">
      <c r="A81" s="101"/>
      <c r="B81" s="149"/>
      <c r="C81" s="108" t="s">
        <v>2862</v>
      </c>
      <c r="D81" s="579" t="s">
        <v>2863</v>
      </c>
      <c r="E81" s="579"/>
      <c r="F81" s="579"/>
      <c r="G81" s="580"/>
      <c r="H81" s="109">
        <f>SUM(H82:H85)</f>
        <v>32358751.089999996</v>
      </c>
      <c r="I81" s="109">
        <f>SUM(I82:I85)</f>
        <v>64827432.149999999</v>
      </c>
      <c r="J81" s="110">
        <f t="shared" si="2"/>
        <v>-32468681.060000002</v>
      </c>
      <c r="K81" s="111">
        <f t="shared" si="3"/>
        <v>-0.50084786614519639</v>
      </c>
      <c r="L81" s="106"/>
      <c r="M81" s="186">
        <f>SUM(M82:M85)</f>
        <v>28184739.400000006</v>
      </c>
      <c r="P81" s="70">
        <v>18000</v>
      </c>
      <c r="Q81" s="70">
        <v>139000</v>
      </c>
    </row>
    <row r="82" spans="1:17" s="46" customFormat="1">
      <c r="A82" s="101" t="s">
        <v>2864</v>
      </c>
      <c r="B82" s="149"/>
      <c r="C82" s="142"/>
      <c r="D82" s="146"/>
      <c r="E82" s="114" t="s">
        <v>2811</v>
      </c>
      <c r="F82" s="584" t="s">
        <v>1466</v>
      </c>
      <c r="G82" s="585"/>
      <c r="H82" s="117">
        <f>SUMIF('pdc2019'!$J$8:$J$1182,'CE statale (2)'!$A82,'pdc2019'!$Q$8:$Q$1190)</f>
        <v>3710000</v>
      </c>
      <c r="I82" s="117">
        <f>SUMIF('pdc2019'!$J$8:$J$1182,'CE statale (2)'!$A82,'pdc2019'!$O$8:$O$1190)</f>
        <v>771271</v>
      </c>
      <c r="J82" s="118">
        <f t="shared" si="2"/>
        <v>2938729</v>
      </c>
      <c r="K82" s="119">
        <f t="shared" si="3"/>
        <v>3.8102417956853039</v>
      </c>
      <c r="L82" s="101"/>
      <c r="M82" s="187">
        <f>SUMIF('pdc2019'!$J$8:$J$1182,'CE statale (2)'!$A82,'pdc2019'!$N$8:$N$1190)</f>
        <v>3712919.29</v>
      </c>
      <c r="Q82" s="46">
        <v>0</v>
      </c>
    </row>
    <row r="83" spans="1:17" s="46" customFormat="1">
      <c r="A83" s="101" t="s">
        <v>2865</v>
      </c>
      <c r="B83" s="149"/>
      <c r="C83" s="142"/>
      <c r="D83" s="146"/>
      <c r="E83" s="114" t="s">
        <v>2813</v>
      </c>
      <c r="F83" s="584" t="s">
        <v>2866</v>
      </c>
      <c r="G83" s="585"/>
      <c r="H83" s="117">
        <f>SUMIF('pdc2019'!$J$8:$J$1182,'CE statale (2)'!$A83,'pdc2019'!$Q$8:$Q$1190)</f>
        <v>60000</v>
      </c>
      <c r="I83" s="117">
        <f>SUMIF('pdc2019'!$J$8:$J$1182,'CE statale (2)'!$A83,'pdc2019'!$O$8:$O$1190)</f>
        <v>50000</v>
      </c>
      <c r="J83" s="118">
        <f t="shared" si="2"/>
        <v>10000</v>
      </c>
      <c r="K83" s="119">
        <f t="shared" si="3"/>
        <v>0.2</v>
      </c>
      <c r="L83" s="101"/>
      <c r="M83" s="187">
        <f>SUMIF('pdc2019'!$J$8:$J$1182,'CE statale (2)'!$A83,'pdc2019'!$N$8:$N$1190)</f>
        <v>60000</v>
      </c>
      <c r="Q83" s="46">
        <v>0</v>
      </c>
    </row>
    <row r="84" spans="1:17" s="46" customFormat="1">
      <c r="A84" s="101" t="s">
        <v>2867</v>
      </c>
      <c r="B84" s="149"/>
      <c r="C84" s="142"/>
      <c r="D84" s="146"/>
      <c r="E84" s="114" t="s">
        <v>3493</v>
      </c>
      <c r="F84" s="584" t="s">
        <v>2868</v>
      </c>
      <c r="G84" s="585"/>
      <c r="H84" s="117">
        <f>SUMIF('pdc2019'!$J$8:$J$1182,'CE statale (2)'!$A84,'pdc2019'!$Q$8:$Q$1190)</f>
        <v>7796433.2200000007</v>
      </c>
      <c r="I84" s="117">
        <f>SUMIF('pdc2019'!$J$8:$J$1182,'CE statale (2)'!$A84,'pdc2019'!$O$8:$O$1190)</f>
        <v>1300000</v>
      </c>
      <c r="J84" s="118">
        <f t="shared" si="2"/>
        <v>6496433.2200000007</v>
      </c>
      <c r="K84" s="119">
        <f t="shared" si="3"/>
        <v>4.9972563230769236</v>
      </c>
      <c r="L84" s="101"/>
      <c r="M84" s="187">
        <f>SUMIF('pdc2019'!$J$8:$J$1182,'CE statale (2)'!$A84,'pdc2019'!$N$8:$N$1190)</f>
        <v>1322376.99</v>
      </c>
      <c r="P84" s="46">
        <v>17045313.893333334</v>
      </c>
      <c r="Q84" s="46">
        <v>19500000</v>
      </c>
    </row>
    <row r="85" spans="1:17" s="46" customFormat="1">
      <c r="A85" s="101" t="s">
        <v>2869</v>
      </c>
      <c r="B85" s="149"/>
      <c r="C85" s="142"/>
      <c r="D85" s="146"/>
      <c r="E85" s="114" t="s">
        <v>3501</v>
      </c>
      <c r="F85" s="584" t="s">
        <v>2701</v>
      </c>
      <c r="G85" s="585"/>
      <c r="H85" s="117">
        <f>SUMIF('pdc2019'!$J$8:$J$1182,'CE statale (2)'!$A85,'pdc2019'!$Q$8:$Q$1190)</f>
        <v>20792317.869999997</v>
      </c>
      <c r="I85" s="117">
        <f>SUMIF('pdc2019'!$J$8:$J$1182,'CE statale (2)'!$A85,'pdc2019'!$O$8:$O$1190)</f>
        <v>62706161.149999999</v>
      </c>
      <c r="J85" s="118">
        <f t="shared" si="2"/>
        <v>-41913843.280000001</v>
      </c>
      <c r="K85" s="119">
        <f t="shared" si="3"/>
        <v>-0.66841666769773234</v>
      </c>
      <c r="L85" s="101"/>
      <c r="M85" s="187">
        <f>SUMIF('pdc2019'!$J$8:$J$1182,'CE statale (2)'!$A85,'pdc2019'!$N$8:$N$1190)</f>
        <v>23089443.120000005</v>
      </c>
      <c r="Q85" s="46">
        <v>0</v>
      </c>
    </row>
    <row r="86" spans="1:17" s="70" customFormat="1">
      <c r="A86" s="101"/>
      <c r="B86" s="133"/>
      <c r="C86" s="134" t="s">
        <v>2870</v>
      </c>
      <c r="D86" s="134"/>
      <c r="E86" s="134"/>
      <c r="F86" s="134"/>
      <c r="G86" s="135"/>
      <c r="H86" s="136">
        <f>H39+H42+H60+H64+H65+H66+H72+H73+H77+H78+H81</f>
        <v>1942278282.8</v>
      </c>
      <c r="I86" s="136">
        <f>I39+I42+I60+I64+I65+I66+I72+I73+I77+I78+I81</f>
        <v>1774226854.8499999</v>
      </c>
      <c r="J86" s="137">
        <f>H86-I86</f>
        <v>168051427.95000005</v>
      </c>
      <c r="K86" s="138">
        <f t="shared" si="3"/>
        <v>9.4718117635643487E-2</v>
      </c>
      <c r="L86" s="106"/>
      <c r="M86" s="189">
        <f>M39+M42+M60+M64+M65+M66+M72+M73+M77+M78+M81</f>
        <v>1717104868.8600001</v>
      </c>
      <c r="Q86" s="70">
        <v>0</v>
      </c>
    </row>
    <row r="87" spans="1:17" s="46" customFormat="1" ht="15.75" thickBot="1">
      <c r="A87" s="101"/>
      <c r="B87" s="149"/>
      <c r="C87" s="114"/>
      <c r="D87" s="146"/>
      <c r="E87" s="143"/>
      <c r="F87" s="146"/>
      <c r="G87" s="147"/>
      <c r="H87" s="117"/>
      <c r="I87" s="117"/>
      <c r="J87" s="118"/>
      <c r="K87" s="119"/>
      <c r="L87" s="101"/>
      <c r="M87" s="187"/>
      <c r="P87" s="46">
        <v>627209.97</v>
      </c>
      <c r="Q87" s="46">
        <v>627209.97</v>
      </c>
    </row>
    <row r="88" spans="1:17" s="70" customFormat="1" ht="16.5" thickTop="1" thickBot="1">
      <c r="A88" s="101"/>
      <c r="B88" s="581" t="s">
        <v>2871</v>
      </c>
      <c r="C88" s="582"/>
      <c r="D88" s="582"/>
      <c r="E88" s="582"/>
      <c r="F88" s="582"/>
      <c r="G88" s="583"/>
      <c r="H88" s="153">
        <f>ROUND(H36-H86,2)</f>
        <v>59172750.880000003</v>
      </c>
      <c r="I88" s="153">
        <f>I36-I86</f>
        <v>52465058.220000267</v>
      </c>
      <c r="J88" s="154">
        <f>H88-I88</f>
        <v>6707692.6599997357</v>
      </c>
      <c r="K88" s="155">
        <f>IF(I88=0,"-    ",J88/I88)</f>
        <v>0.12785066647353283</v>
      </c>
      <c r="L88" s="106"/>
      <c r="M88" s="190">
        <f>M36-M86</f>
        <v>88573731.289999962</v>
      </c>
      <c r="P88" s="70">
        <v>28704255.666666701</v>
      </c>
      <c r="Q88" s="70">
        <v>30000000</v>
      </c>
    </row>
    <row r="89" spans="1:17" s="70" customFormat="1" ht="15.75" thickTop="1">
      <c r="A89" s="101"/>
      <c r="B89" s="157"/>
      <c r="C89" s="158"/>
      <c r="D89" s="158"/>
      <c r="E89" s="159"/>
      <c r="F89" s="160"/>
      <c r="G89" s="161"/>
      <c r="H89" s="162"/>
      <c r="I89" s="162"/>
      <c r="J89" s="163"/>
      <c r="K89" s="164"/>
      <c r="L89" s="106"/>
      <c r="M89" s="191"/>
      <c r="Q89" s="70">
        <v>0</v>
      </c>
    </row>
    <row r="90" spans="1:17" s="70" customFormat="1">
      <c r="A90" s="101"/>
      <c r="B90" s="107" t="s">
        <v>2240</v>
      </c>
      <c r="C90" s="586" t="s">
        <v>1469</v>
      </c>
      <c r="D90" s="586"/>
      <c r="E90" s="586"/>
      <c r="F90" s="586"/>
      <c r="G90" s="587"/>
      <c r="H90" s="109"/>
      <c r="I90" s="109"/>
      <c r="J90" s="110"/>
      <c r="K90" s="111"/>
      <c r="L90" s="106"/>
      <c r="M90" s="186"/>
      <c r="P90" s="70">
        <v>750000</v>
      </c>
      <c r="Q90" s="70">
        <v>730996</v>
      </c>
    </row>
    <row r="91" spans="1:17" s="70" customFormat="1">
      <c r="A91" s="101" t="s">
        <v>2872</v>
      </c>
      <c r="B91" s="132"/>
      <c r="C91" s="108" t="s">
        <v>2809</v>
      </c>
      <c r="D91" s="579" t="s">
        <v>2873</v>
      </c>
      <c r="E91" s="579"/>
      <c r="F91" s="579"/>
      <c r="G91" s="580"/>
      <c r="H91" s="109">
        <f>SUMIF('pdc2019'!$J$8:$J$1182,'CE statale (2)'!$A91,'pdc2019'!$Q$8:$Q$1190)</f>
        <v>28000</v>
      </c>
      <c r="I91" s="109">
        <f>SUMIF('pdc2019'!$J$8:$J$1182,'CE statale (2)'!$A91,'pdc2019'!$O$8:$O$1190)</f>
        <v>28000</v>
      </c>
      <c r="J91" s="110">
        <f>H91-I91</f>
        <v>0</v>
      </c>
      <c r="K91" s="111">
        <f>IF(I91=0,"-    ",J91/I91)</f>
        <v>0</v>
      </c>
      <c r="L91" s="106"/>
      <c r="M91" s="186">
        <f>SUMIF('pdc2019'!$J$8:$J$1182,'CE statale (2)'!$A91,'pdc2019'!$N$8:$N$1190)</f>
        <v>92942.819999999992</v>
      </c>
      <c r="Q91" s="70">
        <v>0</v>
      </c>
    </row>
    <row r="92" spans="1:17" s="70" customFormat="1">
      <c r="A92" s="101" t="s">
        <v>2874</v>
      </c>
      <c r="B92" s="132"/>
      <c r="C92" s="108" t="s">
        <v>2818</v>
      </c>
      <c r="D92" s="579" t="s">
        <v>2875</v>
      </c>
      <c r="E92" s="579"/>
      <c r="F92" s="579"/>
      <c r="G92" s="580"/>
      <c r="H92" s="109">
        <f>SUMIF('pdc2019'!$J$8:$J$1182,'CE statale (2)'!$A92,'pdc2019'!$Q$8:$Q$1190)</f>
        <v>48137</v>
      </c>
      <c r="I92" s="109">
        <f>SUMIF('pdc2019'!$J$8:$J$1182,'CE statale (2)'!$A92,'pdc2019'!$O$8:$O$1190)</f>
        <v>48791</v>
      </c>
      <c r="J92" s="110">
        <f>H92-I92</f>
        <v>-654</v>
      </c>
      <c r="K92" s="111">
        <f>IF(I92=0,"-    ",J92/I92)</f>
        <v>-1.3404111413990285E-2</v>
      </c>
      <c r="L92" s="106"/>
      <c r="M92" s="186">
        <f>SUMIF('pdc2019'!$J$8:$J$1182,'CE statale (2)'!$A92,'pdc2019'!$N$8:$N$1190)</f>
        <v>36116.869999999995</v>
      </c>
      <c r="P92" s="70">
        <v>4046055.43</v>
      </c>
      <c r="Q92" s="70">
        <v>4697386</v>
      </c>
    </row>
    <row r="93" spans="1:17" s="70" customFormat="1">
      <c r="A93" s="101"/>
      <c r="B93" s="133"/>
      <c r="C93" s="134" t="s">
        <v>2876</v>
      </c>
      <c r="D93" s="134"/>
      <c r="E93" s="134"/>
      <c r="F93" s="134"/>
      <c r="G93" s="135"/>
      <c r="H93" s="136">
        <f>+H91-H92</f>
        <v>-20137</v>
      </c>
      <c r="I93" s="136">
        <f>+I91-I92</f>
        <v>-20791</v>
      </c>
      <c r="J93" s="137">
        <f>H93-I93</f>
        <v>654</v>
      </c>
      <c r="K93" s="138">
        <f>IF(I93=0,"-    ",J93/I93)</f>
        <v>-3.1455918426242124E-2</v>
      </c>
      <c r="L93" s="106"/>
      <c r="M93" s="189">
        <f>+M91-M92</f>
        <v>56825.95</v>
      </c>
      <c r="Q93" s="70">
        <v>0</v>
      </c>
    </row>
    <row r="94" spans="1:17" s="46" customFormat="1">
      <c r="A94" s="101"/>
      <c r="B94" s="140"/>
      <c r="C94" s="114"/>
      <c r="D94" s="146"/>
      <c r="E94" s="141"/>
      <c r="F94" s="146"/>
      <c r="G94" s="147"/>
      <c r="H94" s="117"/>
      <c r="I94" s="117"/>
      <c r="J94" s="118"/>
      <c r="K94" s="119"/>
      <c r="L94" s="101"/>
      <c r="M94" s="187"/>
      <c r="P94" s="46">
        <v>905000</v>
      </c>
      <c r="Q94" s="46">
        <v>1455000</v>
      </c>
    </row>
    <row r="95" spans="1:17" s="70" customFormat="1">
      <c r="A95" s="101"/>
      <c r="B95" s="107" t="s">
        <v>2341</v>
      </c>
      <c r="C95" s="586" t="s">
        <v>1471</v>
      </c>
      <c r="D95" s="586"/>
      <c r="E95" s="586"/>
      <c r="F95" s="586"/>
      <c r="G95" s="587"/>
      <c r="H95" s="109"/>
      <c r="I95" s="109"/>
      <c r="J95" s="110"/>
      <c r="K95" s="111"/>
      <c r="L95" s="106"/>
      <c r="M95" s="186"/>
      <c r="Q95" s="70">
        <v>0</v>
      </c>
    </row>
    <row r="96" spans="1:17" s="70" customFormat="1">
      <c r="A96" s="101" t="s">
        <v>760</v>
      </c>
      <c r="B96" s="132"/>
      <c r="C96" s="108" t="s">
        <v>2809</v>
      </c>
      <c r="D96" s="579" t="s">
        <v>759</v>
      </c>
      <c r="E96" s="579"/>
      <c r="F96" s="579"/>
      <c r="G96" s="580"/>
      <c r="H96" s="109">
        <f>SUMIF('pdc2019'!$J$8:$J$1182,'CE statale (2)'!$A96,'pdc2019'!$Q$8:$Q$1190)</f>
        <v>0</v>
      </c>
      <c r="I96" s="109">
        <f>SUMIF('pdc2019'!$J$8:$J$1182,'CE statale (2)'!$A96,'pdc2019'!$O$8:$O$1190)</f>
        <v>0</v>
      </c>
      <c r="J96" s="110">
        <f>H96-I96</f>
        <v>0</v>
      </c>
      <c r="K96" s="111" t="str">
        <f>IF(I96=0,"-    ",J96/I96)</f>
        <v xml:space="preserve">-    </v>
      </c>
      <c r="L96" s="106"/>
      <c r="M96" s="186">
        <f>SUMIF('pdc2019'!$J$8:$J$1182,'CE statale (2)'!$A96,'pdc2019'!$N$8:$N$1190)</f>
        <v>0</v>
      </c>
      <c r="Q96" s="70">
        <v>0</v>
      </c>
    </row>
    <row r="97" spans="1:17" s="70" customFormat="1">
      <c r="A97" s="101" t="s">
        <v>1784</v>
      </c>
      <c r="B97" s="132"/>
      <c r="C97" s="108" t="s">
        <v>2818</v>
      </c>
      <c r="D97" s="579" t="s">
        <v>1783</v>
      </c>
      <c r="E97" s="579"/>
      <c r="F97" s="579"/>
      <c r="G97" s="580"/>
      <c r="H97" s="109">
        <f>SUMIF('pdc2019'!$J$8:$J$1182,'CE statale (2)'!$A97,'pdc2019'!$Q$8:$Q$1190)</f>
        <v>0</v>
      </c>
      <c r="I97" s="109">
        <f>SUMIF('pdc2019'!$J$8:$J$1182,'CE statale (2)'!$A97,'pdc2019'!$O$8:$O$1190)</f>
        <v>0</v>
      </c>
      <c r="J97" s="110">
        <f>H97-I97</f>
        <v>0</v>
      </c>
      <c r="K97" s="111" t="str">
        <f>IF(I97=0,"-    ",J97/I97)</f>
        <v xml:space="preserve">-    </v>
      </c>
      <c r="L97" s="106"/>
      <c r="M97" s="186">
        <f>SUMIF('pdc2019'!$J$8:$J$1182,'CE statale (2)'!$A97,'pdc2019'!$N$8:$N$1190)</f>
        <v>0</v>
      </c>
      <c r="Q97" s="70">
        <v>0</v>
      </c>
    </row>
    <row r="98" spans="1:17" s="70" customFormat="1">
      <c r="A98" s="101"/>
      <c r="B98" s="133"/>
      <c r="C98" s="134" t="s">
        <v>2877</v>
      </c>
      <c r="D98" s="134"/>
      <c r="E98" s="134"/>
      <c r="F98" s="134"/>
      <c r="G98" s="135"/>
      <c r="H98" s="136">
        <f>H96-H97</f>
        <v>0</v>
      </c>
      <c r="I98" s="136">
        <f>I96-I97</f>
        <v>0</v>
      </c>
      <c r="J98" s="137">
        <f>H98-I98</f>
        <v>0</v>
      </c>
      <c r="K98" s="138" t="str">
        <f>IF(I98=0,"-    ",J98/I98)</f>
        <v xml:space="preserve">-    </v>
      </c>
      <c r="L98" s="106"/>
      <c r="M98" s="189">
        <f>M96-M97</f>
        <v>0</v>
      </c>
      <c r="Q98" s="70">
        <v>0</v>
      </c>
    </row>
    <row r="99" spans="1:17" s="46" customFormat="1">
      <c r="A99" s="101"/>
      <c r="B99" s="140"/>
      <c r="C99" s="114"/>
      <c r="D99" s="143"/>
      <c r="E99" s="141"/>
      <c r="F99" s="115"/>
      <c r="G99" s="116"/>
      <c r="H99" s="117"/>
      <c r="I99" s="117"/>
      <c r="J99" s="118"/>
      <c r="K99" s="119"/>
      <c r="L99" s="101"/>
      <c r="M99" s="187"/>
      <c r="Q99" s="46">
        <v>6000</v>
      </c>
    </row>
    <row r="100" spans="1:17" s="70" customFormat="1">
      <c r="A100" s="101"/>
      <c r="B100" s="107" t="s">
        <v>1474</v>
      </c>
      <c r="C100" s="586" t="s">
        <v>1476</v>
      </c>
      <c r="D100" s="586"/>
      <c r="E100" s="586"/>
      <c r="F100" s="586"/>
      <c r="G100" s="587"/>
      <c r="H100" s="109"/>
      <c r="I100" s="109"/>
      <c r="J100" s="110"/>
      <c r="K100" s="111"/>
      <c r="L100" s="106"/>
      <c r="M100" s="186"/>
      <c r="Q100" s="70">
        <v>0</v>
      </c>
    </row>
    <row r="101" spans="1:17" s="70" customFormat="1">
      <c r="A101" s="101"/>
      <c r="B101" s="132"/>
      <c r="C101" s="108" t="s">
        <v>2809</v>
      </c>
      <c r="D101" s="579" t="s">
        <v>2878</v>
      </c>
      <c r="E101" s="579"/>
      <c r="F101" s="579"/>
      <c r="G101" s="580"/>
      <c r="H101" s="109">
        <f>SUM(H102:H103)</f>
        <v>20000</v>
      </c>
      <c r="I101" s="109">
        <f>SUM(I102:I103)</f>
        <v>30000</v>
      </c>
      <c r="J101" s="110">
        <f t="shared" ref="J101:J107" si="4">H101-I101</f>
        <v>-10000</v>
      </c>
      <c r="K101" s="111">
        <f t="shared" ref="K101:K107" si="5">IF(I101=0,"-    ",J101/I101)</f>
        <v>-0.33333333333333331</v>
      </c>
      <c r="L101" s="106"/>
      <c r="M101" s="186">
        <f>SUM(M102:M103)</f>
        <v>35632823.499999993</v>
      </c>
      <c r="P101" s="70">
        <v>50000</v>
      </c>
      <c r="Q101" s="70">
        <v>73000</v>
      </c>
    </row>
    <row r="102" spans="1:17" s="46" customFormat="1">
      <c r="A102" s="101" t="s">
        <v>2</v>
      </c>
      <c r="B102" s="140"/>
      <c r="C102" s="142"/>
      <c r="D102" s="146"/>
      <c r="E102" s="114" t="s">
        <v>2811</v>
      </c>
      <c r="F102" s="584" t="s">
        <v>1</v>
      </c>
      <c r="G102" s="585"/>
      <c r="H102" s="117">
        <f>SUMIF('pdc2019'!$J$8:$J$1182,'CE statale (2)'!$A102,'pdc2019'!$Q$8:$Q$1190)</f>
        <v>0</v>
      </c>
      <c r="I102" s="117">
        <f>SUMIF('pdc2019'!$J$8:$J$1182,'CE statale (2)'!$A102,'pdc2019'!$O$8:$O$1190)</f>
        <v>0</v>
      </c>
      <c r="J102" s="118">
        <f t="shared" si="4"/>
        <v>0</v>
      </c>
      <c r="K102" s="119" t="str">
        <f t="shared" si="5"/>
        <v xml:space="preserve">-    </v>
      </c>
      <c r="L102" s="101"/>
      <c r="M102" s="187">
        <f>SUMIF('pdc2019'!$J$8:$J$1182,'CE statale (2)'!$A102,'pdc2019'!$N$8:$N$1190)</f>
        <v>0</v>
      </c>
      <c r="Q102" s="46">
        <v>0</v>
      </c>
    </row>
    <row r="103" spans="1:17" s="46" customFormat="1">
      <c r="A103" s="101" t="s">
        <v>729</v>
      </c>
      <c r="B103" s="140"/>
      <c r="C103" s="142"/>
      <c r="D103" s="146"/>
      <c r="E103" s="114" t="s">
        <v>2813</v>
      </c>
      <c r="F103" s="584" t="s">
        <v>734</v>
      </c>
      <c r="G103" s="585"/>
      <c r="H103" s="117">
        <f>SUMIF('pdc2019'!$J$8:$J$1182,'CE statale (2)'!$A103,'pdc2019'!$Q$8:$Q$1190)</f>
        <v>20000</v>
      </c>
      <c r="I103" s="117">
        <f>SUMIF('pdc2019'!$J$8:$J$1182,'CE statale (2)'!$A103,'pdc2019'!$O$8:$O$1190)</f>
        <v>30000</v>
      </c>
      <c r="J103" s="118">
        <f t="shared" si="4"/>
        <v>-10000</v>
      </c>
      <c r="K103" s="119">
        <f t="shared" si="5"/>
        <v>-0.33333333333333331</v>
      </c>
      <c r="L103" s="101"/>
      <c r="M103" s="187">
        <f>SUMIF('pdc2019'!$J$8:$J$1182,'CE statale (2)'!$A103,'pdc2019'!$N$8:$N$1190)</f>
        <v>35632823.499999993</v>
      </c>
      <c r="P103" s="46">
        <v>157105.63999999998</v>
      </c>
      <c r="Q103" s="46">
        <v>0</v>
      </c>
    </row>
    <row r="104" spans="1:17" s="70" customFormat="1">
      <c r="A104" s="101"/>
      <c r="B104" s="132"/>
      <c r="C104" s="108" t="s">
        <v>2818</v>
      </c>
      <c r="D104" s="579" t="s">
        <v>2879</v>
      </c>
      <c r="E104" s="579"/>
      <c r="F104" s="579"/>
      <c r="G104" s="580"/>
      <c r="H104" s="109">
        <f>SUM(H105:H106)</f>
        <v>580572.88</v>
      </c>
      <c r="I104" s="109">
        <f>SUM(I105:I106)</f>
        <v>80500</v>
      </c>
      <c r="J104" s="110">
        <f t="shared" si="4"/>
        <v>500072.88</v>
      </c>
      <c r="K104" s="111">
        <f t="shared" si="5"/>
        <v>6.2120854658385092</v>
      </c>
      <c r="L104" s="106"/>
      <c r="M104" s="186">
        <f>SUM(M105:M106)</f>
        <v>36472794.349999994</v>
      </c>
      <c r="Q104" s="70">
        <v>5000</v>
      </c>
    </row>
    <row r="105" spans="1:17" s="46" customFormat="1">
      <c r="A105" s="101" t="s">
        <v>1807</v>
      </c>
      <c r="B105" s="140"/>
      <c r="C105" s="142"/>
      <c r="D105" s="146"/>
      <c r="E105" s="114" t="s">
        <v>2811</v>
      </c>
      <c r="F105" s="584" t="s">
        <v>1804</v>
      </c>
      <c r="G105" s="585"/>
      <c r="H105" s="117">
        <f>SUMIF('pdc2019'!$J$8:$J$1182,'CE statale (2)'!$A105,'pdc2019'!$Q$8:$Q$1190)</f>
        <v>0</v>
      </c>
      <c r="I105" s="117">
        <f>SUMIF('pdc2019'!$J$8:$J$1182,'CE statale (2)'!$A105,'pdc2019'!$O$8:$O$1190)</f>
        <v>80000</v>
      </c>
      <c r="J105" s="118">
        <f t="shared" si="4"/>
        <v>-80000</v>
      </c>
      <c r="K105" s="119">
        <f t="shared" si="5"/>
        <v>-1</v>
      </c>
      <c r="L105" s="101"/>
      <c r="M105" s="187">
        <f>SUMIF('pdc2019'!$J$8:$J$1182,'CE statale (2)'!$A105,'pdc2019'!$N$8:$N$1190)</f>
        <v>0</v>
      </c>
      <c r="P105" s="46">
        <v>11000000</v>
      </c>
      <c r="Q105" s="46">
        <v>13968879</v>
      </c>
    </row>
    <row r="106" spans="1:17" s="46" customFormat="1">
      <c r="A106" s="101" t="s">
        <v>1761</v>
      </c>
      <c r="B106" s="140"/>
      <c r="C106" s="142"/>
      <c r="D106" s="146"/>
      <c r="E106" s="114" t="s">
        <v>2813</v>
      </c>
      <c r="F106" s="584" t="s">
        <v>1765</v>
      </c>
      <c r="G106" s="585"/>
      <c r="H106" s="117">
        <f>SUMIF('pdc2019'!$J$8:$J$1182,'CE statale (2)'!$A106,'pdc2019'!$Q$8:$Q$1190)</f>
        <v>580572.88</v>
      </c>
      <c r="I106" s="117">
        <f>SUMIF('pdc2019'!$J$8:$J$1182,'CE statale (2)'!$A106,'pdc2019'!$O$8:$O$1190)</f>
        <v>500</v>
      </c>
      <c r="J106" s="118">
        <f t="shared" si="4"/>
        <v>580072.88</v>
      </c>
      <c r="K106" s="119">
        <f t="shared" si="5"/>
        <v>1160.1457600000001</v>
      </c>
      <c r="L106" s="101"/>
      <c r="M106" s="187">
        <f>SUMIF('pdc2019'!$J$8:$J$1182,'CE statale (2)'!$A106,'pdc2019'!$N$8:$N$1190)</f>
        <v>36472794.349999994</v>
      </c>
      <c r="Q106" s="46">
        <v>50000</v>
      </c>
    </row>
    <row r="107" spans="1:17" s="70" customFormat="1">
      <c r="A107" s="101"/>
      <c r="B107" s="133"/>
      <c r="C107" s="134" t="s">
        <v>2880</v>
      </c>
      <c r="D107" s="134"/>
      <c r="E107" s="134"/>
      <c r="F107" s="134"/>
      <c r="G107" s="135"/>
      <c r="H107" s="136">
        <f>H101-H104</f>
        <v>-560572.88</v>
      </c>
      <c r="I107" s="136">
        <f>I101-I104</f>
        <v>-50500</v>
      </c>
      <c r="J107" s="137">
        <f t="shared" si="4"/>
        <v>-510072.88</v>
      </c>
      <c r="K107" s="138">
        <f t="shared" si="5"/>
        <v>10.100453069306932</v>
      </c>
      <c r="L107" s="106"/>
      <c r="M107" s="189">
        <f>M101-M104</f>
        <v>-839970.85000000149</v>
      </c>
      <c r="P107" s="70">
        <v>1610909.3466666667</v>
      </c>
      <c r="Q107" s="70">
        <v>1926509.9999999998</v>
      </c>
    </row>
    <row r="108" spans="1:17" s="46" customFormat="1" ht="15.75" thickBot="1">
      <c r="A108" s="101"/>
      <c r="B108" s="149"/>
      <c r="C108" s="114"/>
      <c r="D108" s="146"/>
      <c r="E108" s="143"/>
      <c r="F108" s="146"/>
      <c r="G108" s="147"/>
      <c r="H108" s="117"/>
      <c r="I108" s="117"/>
      <c r="J108" s="118"/>
      <c r="K108" s="119"/>
      <c r="L108" s="101"/>
      <c r="M108" s="187"/>
      <c r="P108" s="46">
        <v>4355101.2533333329</v>
      </c>
      <c r="Q108" s="46">
        <v>5200000</v>
      </c>
    </row>
    <row r="109" spans="1:17" s="70" customFormat="1" ht="16.5" thickTop="1" thickBot="1">
      <c r="A109" s="101"/>
      <c r="B109" s="150" t="s">
        <v>2881</v>
      </c>
      <c r="C109" s="151"/>
      <c r="D109" s="151"/>
      <c r="E109" s="151"/>
      <c r="F109" s="151"/>
      <c r="G109" s="152"/>
      <c r="H109" s="153">
        <f>H88+H93+H98+H107</f>
        <v>58592041</v>
      </c>
      <c r="I109" s="153">
        <f>I88+I93+I98+I107</f>
        <v>52393767.220000267</v>
      </c>
      <c r="J109" s="154">
        <f>H109-I109</f>
        <v>6198273.779999733</v>
      </c>
      <c r="K109" s="155">
        <f>IF(I109=0,"-    ",J109/I109)</f>
        <v>0.11830173909757852</v>
      </c>
      <c r="L109" s="106"/>
      <c r="M109" s="190">
        <f>M88+M93+M98+M107</f>
        <v>87790586.389999956</v>
      </c>
      <c r="P109" s="70">
        <v>2078569.8666666665</v>
      </c>
      <c r="Q109" s="70">
        <v>2250000</v>
      </c>
    </row>
    <row r="110" spans="1:17" s="70" customFormat="1" ht="15.75" thickTop="1">
      <c r="A110" s="101"/>
      <c r="B110" s="157"/>
      <c r="C110" s="158"/>
      <c r="D110" s="158"/>
      <c r="E110" s="159"/>
      <c r="F110" s="160"/>
      <c r="G110" s="161"/>
      <c r="H110" s="162"/>
      <c r="I110" s="162"/>
      <c r="J110" s="163"/>
      <c r="K110" s="164"/>
      <c r="L110" s="106"/>
      <c r="M110" s="191"/>
      <c r="P110" s="70">
        <v>1850000</v>
      </c>
      <c r="Q110" s="70">
        <v>2591617</v>
      </c>
    </row>
    <row r="111" spans="1:17" s="70" customFormat="1">
      <c r="A111" s="101"/>
      <c r="B111" s="107" t="s">
        <v>2882</v>
      </c>
      <c r="C111" s="586" t="s">
        <v>2883</v>
      </c>
      <c r="D111" s="586"/>
      <c r="E111" s="586"/>
      <c r="F111" s="586"/>
      <c r="G111" s="587"/>
      <c r="H111" s="109"/>
      <c r="I111" s="109"/>
      <c r="J111" s="110"/>
      <c r="K111" s="111"/>
      <c r="L111" s="106"/>
      <c r="M111" s="186"/>
      <c r="Q111" s="70">
        <v>0</v>
      </c>
    </row>
    <row r="112" spans="1:17" s="70" customFormat="1">
      <c r="A112" s="101"/>
      <c r="B112" s="132"/>
      <c r="C112" s="108" t="s">
        <v>2809</v>
      </c>
      <c r="D112" s="579" t="s">
        <v>1827</v>
      </c>
      <c r="E112" s="579"/>
      <c r="F112" s="579"/>
      <c r="G112" s="580"/>
      <c r="H112" s="109">
        <f>SUM(H113:H116)</f>
        <v>58592041</v>
      </c>
      <c r="I112" s="109">
        <f>SUM(I113:I116)</f>
        <v>52393767.219999999</v>
      </c>
      <c r="J112" s="110">
        <f t="shared" ref="J112:J119" si="6">H112-I112</f>
        <v>6198273.7800000012</v>
      </c>
      <c r="K112" s="111">
        <f t="shared" ref="K112:K119" si="7">IF(I112=0,"-    ",J112/I112)</f>
        <v>0.11830173909758424</v>
      </c>
      <c r="L112" s="106"/>
      <c r="M112" s="186">
        <f>SUM(M113:M116)</f>
        <v>51730870.619999997</v>
      </c>
      <c r="Q112" s="70">
        <v>0</v>
      </c>
    </row>
    <row r="113" spans="1:17" s="46" customFormat="1">
      <c r="A113" s="101" t="s">
        <v>2884</v>
      </c>
      <c r="B113" s="149"/>
      <c r="C113" s="142"/>
      <c r="D113" s="146"/>
      <c r="E113" s="114" t="s">
        <v>2811</v>
      </c>
      <c r="F113" s="584" t="s">
        <v>2499</v>
      </c>
      <c r="G113" s="585"/>
      <c r="H113" s="117">
        <f>SUMIF('pdc2019'!$J$8:$J$1182,'CE statale (2)'!$A113,'pdc2019'!$Q$8:$Q$1190)</f>
        <v>58012548</v>
      </c>
      <c r="I113" s="117">
        <f>SUMIF('pdc2019'!$J$8:$J$1182,'CE statale (2)'!$A113,'pdc2019'!$O$8:$O$1190)</f>
        <v>51932800.219999999</v>
      </c>
      <c r="J113" s="118">
        <f t="shared" si="6"/>
        <v>6079747.7800000012</v>
      </c>
      <c r="K113" s="119">
        <f t="shared" si="7"/>
        <v>0.11706951587907272</v>
      </c>
      <c r="L113" s="101"/>
      <c r="M113" s="187">
        <f>SUMIF('pdc2019'!$J$8:$J$1182,'CE statale (2)'!$A113,'pdc2019'!$N$8:$N$1190)</f>
        <v>51216954.899999999</v>
      </c>
      <c r="P113" s="46">
        <v>19300000</v>
      </c>
      <c r="Q113" s="46">
        <v>16553000</v>
      </c>
    </row>
    <row r="114" spans="1:17" s="46" customFormat="1">
      <c r="A114" s="101" t="s">
        <v>2885</v>
      </c>
      <c r="B114" s="149"/>
      <c r="C114" s="142"/>
      <c r="D114" s="146"/>
      <c r="E114" s="114" t="s">
        <v>2813</v>
      </c>
      <c r="F114" s="584" t="s">
        <v>2502</v>
      </c>
      <c r="G114" s="585"/>
      <c r="H114" s="117">
        <f>SUMIF('pdc2019'!$J$8:$J$1182,'CE statale (2)'!$A114,'pdc2019'!$Q$8:$Q$1190)</f>
        <v>291108</v>
      </c>
      <c r="I114" s="117">
        <f>SUMIF('pdc2019'!$J$8:$J$1182,'CE statale (2)'!$A114,'pdc2019'!$O$8:$O$1190)</f>
        <v>199167</v>
      </c>
      <c r="J114" s="118">
        <f t="shared" si="6"/>
        <v>91941</v>
      </c>
      <c r="K114" s="119">
        <f t="shared" si="7"/>
        <v>0.46162767928421877</v>
      </c>
      <c r="L114" s="101"/>
      <c r="M114" s="187">
        <f>SUMIF('pdc2019'!$J$8:$J$1182,'CE statale (2)'!$A114,'pdc2019'!$N$8:$N$1190)</f>
        <v>259687.1</v>
      </c>
      <c r="Q114" s="46">
        <v>0</v>
      </c>
    </row>
    <row r="115" spans="1:17" s="46" customFormat="1">
      <c r="A115" s="101" t="s">
        <v>2886</v>
      </c>
      <c r="B115" s="149"/>
      <c r="C115" s="142"/>
      <c r="D115" s="146"/>
      <c r="E115" s="114" t="s">
        <v>3493</v>
      </c>
      <c r="F115" s="584" t="s">
        <v>1850</v>
      </c>
      <c r="G115" s="585"/>
      <c r="H115" s="117">
        <f>SUMIF('pdc2019'!$J$8:$J$1182,'CE statale (2)'!$A115,'pdc2019'!$Q$8:$Q$1190)</f>
        <v>288385</v>
      </c>
      <c r="I115" s="117">
        <f>SUMIF('pdc2019'!$J$8:$J$1182,'CE statale (2)'!$A115,'pdc2019'!$O$8:$O$1190)</f>
        <v>261800</v>
      </c>
      <c r="J115" s="118">
        <f t="shared" si="6"/>
        <v>26585</v>
      </c>
      <c r="K115" s="119">
        <f t="shared" si="7"/>
        <v>0.10154698242933537</v>
      </c>
      <c r="L115" s="101"/>
      <c r="M115" s="187">
        <f>SUMIF('pdc2019'!$J$8:$J$1182,'CE statale (2)'!$A115,'pdc2019'!$N$8:$N$1190)</f>
        <v>254228.62</v>
      </c>
      <c r="P115" s="46">
        <v>1245000</v>
      </c>
      <c r="Q115" s="46">
        <v>850000</v>
      </c>
    </row>
    <row r="116" spans="1:17" s="46" customFormat="1">
      <c r="A116" s="101" t="s">
        <v>2887</v>
      </c>
      <c r="B116" s="149"/>
      <c r="C116" s="142"/>
      <c r="D116" s="146"/>
      <c r="E116" s="114" t="s">
        <v>3501</v>
      </c>
      <c r="F116" s="584" t="s">
        <v>2506</v>
      </c>
      <c r="G116" s="585"/>
      <c r="H116" s="117">
        <f>SUMIF('pdc2019'!$J$8:$J$1182,'CE statale (2)'!$A116,'pdc2019'!$Q$8:$Q$1190)</f>
        <v>0</v>
      </c>
      <c r="I116" s="117">
        <f>SUMIF('pdc2019'!$J$8:$J$1182,'CE statale (2)'!$A116,'pdc2019'!$O$8:$O$1190)</f>
        <v>0</v>
      </c>
      <c r="J116" s="118">
        <f t="shared" si="6"/>
        <v>0</v>
      </c>
      <c r="K116" s="119" t="str">
        <f t="shared" si="7"/>
        <v xml:space="preserve">-    </v>
      </c>
      <c r="L116" s="101"/>
      <c r="M116" s="187">
        <f>SUMIF('pdc2019'!$J$8:$J$1182,'CE statale (2)'!$A116,'pdc2019'!$N$8:$N$1190)</f>
        <v>0</v>
      </c>
      <c r="Q116" s="46">
        <v>0</v>
      </c>
    </row>
    <row r="117" spans="1:17" s="70" customFormat="1">
      <c r="A117" s="101" t="s">
        <v>2888</v>
      </c>
      <c r="B117" s="132"/>
      <c r="C117" s="108" t="s">
        <v>2818</v>
      </c>
      <c r="D117" s="579" t="s">
        <v>1813</v>
      </c>
      <c r="E117" s="579"/>
      <c r="F117" s="579"/>
      <c r="G117" s="580"/>
      <c r="H117" s="109">
        <f>SUMIF('pdc2019'!$J$8:$J$1182,'CE statale (2)'!$A117,'pdc2019'!$Q$8:$Q$1190)</f>
        <v>0</v>
      </c>
      <c r="I117" s="109">
        <f>SUMIF('pdc2019'!$J$8:$J$1182,'CE statale (2)'!$A117,'pdc2019'!$O$8:$O$1190)</f>
        <v>0</v>
      </c>
      <c r="J117" s="110">
        <f t="shared" si="6"/>
        <v>0</v>
      </c>
      <c r="K117" s="111" t="str">
        <f t="shared" si="7"/>
        <v xml:space="preserve">-    </v>
      </c>
      <c r="L117" s="106"/>
      <c r="M117" s="186">
        <f>SUMIF('pdc2019'!$J$8:$J$1182,'CE statale (2)'!$A117,'pdc2019'!$N$8:$N$1190)</f>
        <v>0</v>
      </c>
      <c r="P117" s="70">
        <v>2618940.1999999997</v>
      </c>
      <c r="Q117" s="70">
        <v>3318000</v>
      </c>
    </row>
    <row r="118" spans="1:17" s="70" customFormat="1">
      <c r="A118" s="101" t="s">
        <v>1060</v>
      </c>
      <c r="B118" s="132"/>
      <c r="C118" s="108" t="s">
        <v>2821</v>
      </c>
      <c r="D118" s="579" t="s">
        <v>2889</v>
      </c>
      <c r="E118" s="579"/>
      <c r="F118" s="579"/>
      <c r="G118" s="580"/>
      <c r="H118" s="109">
        <f>SUMIF('pdc2019'!$J$8:$J$1182,'CE statale (2)'!$A118,'pdc2019'!$Q$8:$Q$1190)</f>
        <v>0</v>
      </c>
      <c r="I118" s="109">
        <f>SUMIF('pdc2019'!$J$8:$J$1182,'CE statale (2)'!$A118,'pdc2019'!$O$8:$O$1190)</f>
        <v>0</v>
      </c>
      <c r="J118" s="110">
        <f t="shared" si="6"/>
        <v>0</v>
      </c>
      <c r="K118" s="111" t="str">
        <f t="shared" si="7"/>
        <v xml:space="preserve">-    </v>
      </c>
      <c r="L118" s="106"/>
      <c r="M118" s="186">
        <f>SUMIF('pdc2019'!$J$8:$J$1182,'CE statale (2)'!$A118,'pdc2019'!$N$8:$N$1190)</f>
        <v>0</v>
      </c>
      <c r="Q118" s="70">
        <v>0</v>
      </c>
    </row>
    <row r="119" spans="1:17" s="70" customFormat="1">
      <c r="A119" s="101"/>
      <c r="B119" s="133"/>
      <c r="C119" s="134" t="s">
        <v>2890</v>
      </c>
      <c r="D119" s="134"/>
      <c r="E119" s="134"/>
      <c r="F119" s="134"/>
      <c r="G119" s="135"/>
      <c r="H119" s="136">
        <f>H112+H117+H118</f>
        <v>58592041</v>
      </c>
      <c r="I119" s="136">
        <f>I112+I117+I118</f>
        <v>52393767.219999999</v>
      </c>
      <c r="J119" s="137">
        <f t="shared" si="6"/>
        <v>6198273.7800000012</v>
      </c>
      <c r="K119" s="138">
        <f t="shared" si="7"/>
        <v>0.11830173909758424</v>
      </c>
      <c r="L119" s="106"/>
      <c r="M119" s="189">
        <f>M112+M117+M118</f>
        <v>51730870.619999997</v>
      </c>
      <c r="P119" s="70">
        <v>5000</v>
      </c>
      <c r="Q119" s="70">
        <v>50000</v>
      </c>
    </row>
    <row r="120" spans="1:17" s="46" customFormat="1">
      <c r="A120" s="101"/>
      <c r="B120" s="149"/>
      <c r="C120" s="114"/>
      <c r="D120" s="146"/>
      <c r="E120" s="143"/>
      <c r="F120" s="146"/>
      <c r="G120" s="147"/>
      <c r="H120" s="117"/>
      <c r="I120" s="117"/>
      <c r="J120" s="118"/>
      <c r="K120" s="119"/>
      <c r="L120" s="101"/>
      <c r="M120" s="187"/>
      <c r="Q120" s="46">
        <v>0</v>
      </c>
    </row>
    <row r="121" spans="1:17" s="70" customFormat="1" ht="15.75" thickBot="1">
      <c r="A121" s="101"/>
      <c r="B121" s="166" t="s">
        <v>1477</v>
      </c>
      <c r="C121" s="167"/>
      <c r="D121" s="168"/>
      <c r="E121" s="167"/>
      <c r="F121" s="169"/>
      <c r="G121" s="170"/>
      <c r="H121" s="171">
        <f>H109-H119</f>
        <v>0</v>
      </c>
      <c r="I121" s="171">
        <f>ROUND(I109-I119,2)</f>
        <v>0</v>
      </c>
      <c r="J121" s="172">
        <f>H121-I121</f>
        <v>0</v>
      </c>
      <c r="K121" s="173" t="str">
        <f>IF(I121=0,"-    ",J121/I121)</f>
        <v xml:space="preserve">-    </v>
      </c>
      <c r="L121" s="106"/>
      <c r="M121" s="192">
        <f>M109-M119</f>
        <v>36059715.769999959</v>
      </c>
      <c r="P121" s="70">
        <v>1232452</v>
      </c>
      <c r="Q121" s="70">
        <v>1162452</v>
      </c>
    </row>
    <row r="122" spans="1:17" s="46" customFormat="1">
      <c r="B122" s="72"/>
      <c r="C122" s="72"/>
      <c r="D122" s="73"/>
      <c r="E122" s="73"/>
      <c r="F122" s="74"/>
      <c r="G122" s="74"/>
      <c r="H122" s="467"/>
      <c r="I122" s="75"/>
      <c r="J122" s="76"/>
      <c r="K122" s="77"/>
      <c r="M122" s="75"/>
      <c r="Q122" s="46">
        <v>0</v>
      </c>
    </row>
    <row r="123" spans="1:17">
      <c r="B123" s="78"/>
      <c r="C123" s="78"/>
      <c r="D123" s="45"/>
      <c r="E123" s="45"/>
      <c r="F123" s="45"/>
      <c r="G123" s="45"/>
      <c r="H123" s="43"/>
      <c r="I123" s="79"/>
      <c r="M123" s="79"/>
      <c r="P123" s="55">
        <v>5100</v>
      </c>
      <c r="Q123" s="55">
        <v>4091.9999999999995</v>
      </c>
    </row>
    <row r="124" spans="1:17">
      <c r="B124" s="80"/>
      <c r="C124" s="80"/>
      <c r="D124" s="81"/>
      <c r="E124" s="81"/>
      <c r="F124" s="81"/>
      <c r="G124" s="82"/>
      <c r="H124" s="79"/>
      <c r="I124" s="79"/>
      <c r="M124" s="79"/>
      <c r="Q124" s="55">
        <v>0</v>
      </c>
    </row>
    <row r="125" spans="1:17">
      <c r="B125" s="80"/>
      <c r="C125" s="80"/>
      <c r="D125" s="81"/>
      <c r="E125" s="81"/>
      <c r="F125" s="81"/>
      <c r="G125" s="82"/>
      <c r="H125" s="79"/>
      <c r="I125" s="79"/>
      <c r="M125" s="79"/>
      <c r="P125" s="55">
        <v>100000</v>
      </c>
      <c r="Q125" s="55">
        <v>160000</v>
      </c>
    </row>
    <row r="126" spans="1:17">
      <c r="B126" s="80"/>
      <c r="C126" s="80"/>
      <c r="D126" s="81"/>
      <c r="E126" s="81"/>
      <c r="F126" s="81"/>
      <c r="G126" s="82"/>
      <c r="H126" s="79"/>
      <c r="I126" s="79"/>
      <c r="M126" s="79"/>
      <c r="Q126" s="55">
        <v>0</v>
      </c>
    </row>
    <row r="127" spans="1:17">
      <c r="B127" s="80"/>
      <c r="C127" s="80"/>
      <c r="D127" s="81"/>
      <c r="E127" s="81"/>
      <c r="F127" s="81"/>
      <c r="G127" s="82"/>
      <c r="H127" s="79"/>
      <c r="I127" s="79"/>
      <c r="M127" s="79"/>
      <c r="P127" s="55">
        <v>52277.279999999999</v>
      </c>
      <c r="Q127" s="55">
        <v>57287.999999999993</v>
      </c>
    </row>
    <row r="128" spans="1:17">
      <c r="B128" s="80"/>
      <c r="C128" s="80"/>
      <c r="D128" s="81"/>
      <c r="E128" s="81"/>
      <c r="F128" s="81"/>
      <c r="G128" s="82"/>
      <c r="H128" s="79"/>
      <c r="I128" s="79"/>
      <c r="M128" s="79"/>
      <c r="Q128" s="55">
        <v>0</v>
      </c>
    </row>
    <row r="129" spans="2:17">
      <c r="B129" s="80"/>
      <c r="C129" s="80"/>
      <c r="D129" s="81"/>
      <c r="E129" s="81"/>
      <c r="F129" s="81"/>
      <c r="G129" s="82"/>
      <c r="H129" s="79"/>
      <c r="I129" s="79"/>
      <c r="M129" s="79"/>
      <c r="Q129" s="55">
        <v>0</v>
      </c>
    </row>
    <row r="130" spans="2:17">
      <c r="B130" s="80"/>
      <c r="C130" s="80"/>
      <c r="D130" s="81"/>
      <c r="E130" s="81"/>
      <c r="F130" s="81"/>
      <c r="G130" s="82"/>
      <c r="H130" s="79"/>
      <c r="I130" s="79"/>
      <c r="M130" s="79"/>
      <c r="P130" s="55">
        <v>40200000</v>
      </c>
      <c r="Q130" s="55">
        <v>40000000</v>
      </c>
    </row>
    <row r="131" spans="2:17">
      <c r="B131" s="80"/>
      <c r="C131" s="80"/>
      <c r="D131" s="81"/>
      <c r="E131" s="81"/>
      <c r="F131" s="81"/>
      <c r="G131" s="82"/>
      <c r="H131" s="79"/>
      <c r="I131" s="79"/>
      <c r="M131" s="79"/>
      <c r="P131" s="55">
        <v>4000000</v>
      </c>
      <c r="Q131" s="55">
        <v>4000000</v>
      </c>
    </row>
    <row r="132" spans="2:17">
      <c r="B132" s="80"/>
      <c r="C132" s="80"/>
      <c r="D132" s="81"/>
      <c r="E132" s="81"/>
      <c r="F132" s="81"/>
      <c r="G132" s="82"/>
      <c r="H132" s="79"/>
      <c r="I132" s="79"/>
      <c r="M132" s="79"/>
      <c r="P132" s="55">
        <v>134400</v>
      </c>
      <c r="Q132" s="55">
        <v>140000</v>
      </c>
    </row>
    <row r="133" spans="2:17">
      <c r="B133" s="80"/>
      <c r="C133" s="80"/>
      <c r="D133" s="81"/>
      <c r="E133" s="81"/>
      <c r="F133" s="81"/>
      <c r="G133" s="82"/>
      <c r="H133" s="79"/>
      <c r="I133" s="79"/>
      <c r="M133" s="79"/>
      <c r="Q133" s="55">
        <v>0</v>
      </c>
    </row>
    <row r="134" spans="2:17">
      <c r="B134" s="80"/>
      <c r="C134" s="80"/>
      <c r="D134" s="81"/>
      <c r="E134" s="81"/>
      <c r="F134" s="81"/>
      <c r="G134" s="82"/>
      <c r="H134" s="79"/>
      <c r="I134" s="79"/>
      <c r="M134" s="79"/>
      <c r="P134" s="55">
        <v>10400000</v>
      </c>
      <c r="Q134" s="55">
        <v>10500000</v>
      </c>
    </row>
    <row r="135" spans="2:17">
      <c r="B135" s="80"/>
      <c r="C135" s="80"/>
      <c r="D135" s="81"/>
      <c r="E135" s="81"/>
      <c r="F135" s="81"/>
      <c r="G135" s="82"/>
      <c r="P135" s="55">
        <v>950000</v>
      </c>
      <c r="Q135" s="55">
        <v>950000</v>
      </c>
    </row>
    <row r="136" spans="2:17">
      <c r="B136" s="80"/>
      <c r="C136" s="80"/>
      <c r="D136" s="81"/>
      <c r="E136" s="81"/>
      <c r="F136" s="81"/>
      <c r="G136" s="82"/>
      <c r="Q136" s="55">
        <v>0</v>
      </c>
    </row>
    <row r="137" spans="2:17">
      <c r="B137" s="80"/>
      <c r="C137" s="80"/>
      <c r="D137" s="81"/>
      <c r="E137" s="81"/>
      <c r="F137" s="81"/>
      <c r="G137" s="82"/>
      <c r="P137" s="55">
        <v>7350000</v>
      </c>
      <c r="Q137" s="55">
        <v>7500000</v>
      </c>
    </row>
    <row r="138" spans="2:17">
      <c r="B138" s="80"/>
      <c r="C138" s="80"/>
      <c r="D138" s="81"/>
      <c r="E138" s="81"/>
      <c r="F138" s="81"/>
      <c r="G138" s="82"/>
      <c r="P138" s="55">
        <v>790000</v>
      </c>
      <c r="Q138" s="55">
        <v>800000</v>
      </c>
    </row>
    <row r="139" spans="2:17">
      <c r="B139" s="80"/>
      <c r="C139" s="80"/>
      <c r="D139" s="81"/>
      <c r="E139" s="81"/>
      <c r="F139" s="81"/>
      <c r="G139" s="82"/>
      <c r="P139" s="55">
        <v>51500</v>
      </c>
      <c r="Q139" s="55">
        <v>55000</v>
      </c>
    </row>
    <row r="140" spans="2:17">
      <c r="B140" s="80"/>
      <c r="C140" s="80"/>
      <c r="D140" s="81"/>
      <c r="E140" s="81"/>
      <c r="F140" s="81"/>
      <c r="G140" s="82"/>
      <c r="Q140" s="55">
        <v>0</v>
      </c>
    </row>
    <row r="141" spans="2:17">
      <c r="B141" s="80"/>
      <c r="C141" s="80"/>
      <c r="D141" s="81"/>
      <c r="E141" s="81"/>
      <c r="F141" s="81"/>
      <c r="G141" s="82"/>
      <c r="Q141" s="55">
        <v>0</v>
      </c>
    </row>
    <row r="142" spans="2:17">
      <c r="B142" s="80"/>
      <c r="C142" s="80"/>
      <c r="D142" s="81"/>
      <c r="E142" s="81"/>
      <c r="F142" s="81"/>
      <c r="G142" s="82"/>
      <c r="Q142" s="55">
        <v>0</v>
      </c>
    </row>
    <row r="143" spans="2:17" s="83" customFormat="1">
      <c r="B143" s="80"/>
      <c r="C143" s="80"/>
      <c r="D143" s="81"/>
      <c r="E143" s="81"/>
      <c r="F143" s="81"/>
      <c r="G143" s="82"/>
      <c r="H143" s="55"/>
      <c r="I143" s="55"/>
      <c r="J143" s="55"/>
      <c r="K143" s="55"/>
      <c r="L143" s="55"/>
      <c r="M143" s="55"/>
      <c r="Q143" s="83">
        <v>0</v>
      </c>
    </row>
    <row r="144" spans="2:17" s="83" customFormat="1">
      <c r="B144" s="80"/>
      <c r="C144" s="80"/>
      <c r="D144" s="81"/>
      <c r="E144" s="81"/>
      <c r="F144" s="81"/>
      <c r="G144" s="82"/>
      <c r="H144" s="55"/>
      <c r="I144" s="55"/>
      <c r="J144" s="55"/>
      <c r="K144" s="55"/>
      <c r="L144" s="55"/>
      <c r="M144" s="55"/>
      <c r="Q144" s="83">
        <v>0</v>
      </c>
    </row>
    <row r="145" spans="2:17" s="83" customFormat="1">
      <c r="B145" s="80"/>
      <c r="C145" s="80"/>
      <c r="D145" s="81"/>
      <c r="E145" s="81"/>
      <c r="F145" s="81"/>
      <c r="G145" s="82"/>
      <c r="H145" s="55"/>
      <c r="I145" s="55"/>
      <c r="J145" s="55"/>
      <c r="K145" s="55"/>
      <c r="L145" s="55"/>
      <c r="M145" s="55"/>
      <c r="P145" s="83">
        <v>1440000</v>
      </c>
      <c r="Q145" s="83">
        <v>1250000</v>
      </c>
    </row>
    <row r="146" spans="2:17" s="83" customFormat="1">
      <c r="B146" s="80"/>
      <c r="C146" s="80"/>
      <c r="D146" s="81"/>
      <c r="E146" s="81"/>
      <c r="F146" s="81"/>
      <c r="G146" s="82"/>
      <c r="H146" s="55"/>
      <c r="I146" s="55"/>
      <c r="J146" s="55"/>
      <c r="K146" s="55"/>
      <c r="L146" s="55"/>
      <c r="M146" s="55"/>
      <c r="P146" s="83">
        <v>0</v>
      </c>
      <c r="Q146" s="83">
        <v>5000</v>
      </c>
    </row>
    <row r="147" spans="2:17" s="83" customFormat="1">
      <c r="B147" s="80"/>
      <c r="C147" s="80"/>
      <c r="D147" s="81"/>
      <c r="E147" s="81"/>
      <c r="F147" s="81"/>
      <c r="G147" s="82"/>
      <c r="H147" s="55"/>
      <c r="I147" s="55"/>
      <c r="J147" s="55"/>
      <c r="K147" s="55"/>
      <c r="L147" s="55"/>
      <c r="M147" s="55"/>
      <c r="P147" s="83">
        <v>56666.62</v>
      </c>
      <c r="Q147" s="83">
        <v>100000</v>
      </c>
    </row>
    <row r="148" spans="2:17" s="83" customFormat="1">
      <c r="B148" s="80"/>
      <c r="C148" s="80"/>
      <c r="D148" s="81"/>
      <c r="E148" s="81"/>
      <c r="F148" s="81"/>
      <c r="G148" s="82"/>
      <c r="H148" s="55"/>
      <c r="I148" s="55"/>
      <c r="J148" s="55"/>
      <c r="K148" s="55"/>
      <c r="L148" s="55"/>
      <c r="M148" s="55"/>
      <c r="P148" s="83">
        <v>1000</v>
      </c>
      <c r="Q148" s="83">
        <v>25000</v>
      </c>
    </row>
    <row r="149" spans="2:17" s="83" customFormat="1">
      <c r="B149" s="80"/>
      <c r="C149" s="80"/>
      <c r="D149" s="81"/>
      <c r="E149" s="81"/>
      <c r="F149" s="81"/>
      <c r="G149" s="82"/>
      <c r="H149" s="55"/>
      <c r="I149" s="55"/>
      <c r="J149" s="55"/>
      <c r="K149" s="55"/>
      <c r="L149" s="55"/>
      <c r="M149" s="55"/>
      <c r="P149" s="83">
        <v>130000</v>
      </c>
      <c r="Q149" s="83">
        <v>250000</v>
      </c>
    </row>
    <row r="150" spans="2:17" s="83" customFormat="1">
      <c r="B150" s="80"/>
      <c r="C150" s="80"/>
      <c r="D150" s="81"/>
      <c r="E150" s="81"/>
      <c r="F150" s="81"/>
      <c r="G150" s="82"/>
      <c r="H150" s="55"/>
      <c r="I150" s="55"/>
      <c r="J150" s="55"/>
      <c r="K150" s="55"/>
      <c r="L150" s="55"/>
      <c r="M150" s="55"/>
      <c r="P150" s="83">
        <v>200774.91</v>
      </c>
      <c r="Q150" s="83">
        <v>200774.91</v>
      </c>
    </row>
    <row r="151" spans="2:17" s="83" customFormat="1">
      <c r="B151" s="80"/>
      <c r="C151" s="80"/>
      <c r="D151" s="81"/>
      <c r="E151" s="81"/>
      <c r="F151" s="81"/>
      <c r="G151" s="82"/>
      <c r="H151" s="55"/>
      <c r="I151" s="55"/>
      <c r="J151" s="55"/>
      <c r="K151" s="55"/>
      <c r="L151" s="55"/>
      <c r="M151" s="55"/>
      <c r="Q151" s="83">
        <v>0</v>
      </c>
    </row>
    <row r="152" spans="2:17" s="83" customFormat="1">
      <c r="B152" s="80"/>
      <c r="C152" s="80"/>
      <c r="D152" s="81"/>
      <c r="E152" s="81"/>
      <c r="F152" s="81"/>
      <c r="G152" s="82"/>
      <c r="H152" s="55"/>
      <c r="I152" s="55"/>
      <c r="J152" s="55"/>
      <c r="K152" s="55"/>
      <c r="L152" s="55"/>
      <c r="M152" s="55"/>
      <c r="Q152" s="83">
        <v>0</v>
      </c>
    </row>
    <row r="153" spans="2:17" s="83" customFormat="1">
      <c r="B153" s="80"/>
      <c r="C153" s="80"/>
      <c r="D153" s="81"/>
      <c r="E153" s="81"/>
      <c r="F153" s="81"/>
      <c r="G153" s="82"/>
      <c r="H153" s="55"/>
      <c r="I153" s="55"/>
      <c r="J153" s="55"/>
      <c r="K153" s="55"/>
      <c r="L153" s="55"/>
      <c r="M153" s="55"/>
      <c r="P153" s="83">
        <v>43327721.346666671</v>
      </c>
      <c r="Q153" s="83">
        <v>43000000</v>
      </c>
    </row>
    <row r="154" spans="2:17" s="83" customFormat="1">
      <c r="B154" s="80"/>
      <c r="C154" s="80"/>
      <c r="D154" s="81"/>
      <c r="E154" s="81"/>
      <c r="F154" s="81"/>
      <c r="G154" s="82"/>
      <c r="H154" s="55"/>
      <c r="I154" s="55"/>
      <c r="J154" s="55"/>
      <c r="K154" s="55"/>
      <c r="L154" s="55"/>
      <c r="M154" s="55"/>
      <c r="P154" s="83">
        <v>1577523.0266666666</v>
      </c>
      <c r="Q154" s="83">
        <v>1600000</v>
      </c>
    </row>
    <row r="155" spans="2:17" s="83" customFormat="1">
      <c r="B155" s="80"/>
      <c r="C155" s="80"/>
      <c r="D155" s="81"/>
      <c r="E155" s="81"/>
      <c r="F155" s="81"/>
      <c r="G155" s="82"/>
      <c r="H155" s="55"/>
      <c r="I155" s="55"/>
      <c r="J155" s="55"/>
      <c r="K155" s="55"/>
      <c r="L155" s="55"/>
      <c r="M155" s="55"/>
      <c r="P155" s="83">
        <v>23074.320000000003</v>
      </c>
      <c r="Q155" s="83">
        <v>23000</v>
      </c>
    </row>
    <row r="156" spans="2:17" s="83" customFormat="1">
      <c r="B156" s="80"/>
      <c r="C156" s="80"/>
      <c r="D156" s="81"/>
      <c r="E156" s="81"/>
      <c r="F156" s="81"/>
      <c r="G156" s="82"/>
      <c r="H156" s="55"/>
      <c r="I156" s="55"/>
      <c r="J156" s="55"/>
      <c r="K156" s="55"/>
      <c r="L156" s="55"/>
      <c r="M156" s="55"/>
      <c r="P156" s="83">
        <v>0</v>
      </c>
      <c r="Q156" s="83">
        <v>0</v>
      </c>
    </row>
    <row r="157" spans="2:17" s="83" customFormat="1">
      <c r="B157" s="80"/>
      <c r="C157" s="80"/>
      <c r="D157" s="81"/>
      <c r="E157" s="81"/>
      <c r="F157" s="81"/>
      <c r="G157" s="82"/>
      <c r="H157" s="55"/>
      <c r="I157" s="55"/>
      <c r="J157" s="55"/>
      <c r="K157" s="55"/>
      <c r="L157" s="55"/>
      <c r="M157" s="55"/>
      <c r="P157" s="83">
        <v>592803.64</v>
      </c>
      <c r="Q157" s="83">
        <v>592803.64</v>
      </c>
    </row>
    <row r="158" spans="2:17" s="83" customFormat="1">
      <c r="B158" s="80"/>
      <c r="C158" s="80"/>
      <c r="D158" s="81"/>
      <c r="E158" s="81"/>
      <c r="F158" s="81"/>
      <c r="G158" s="82"/>
      <c r="H158" s="55"/>
      <c r="I158" s="55"/>
      <c r="J158" s="55"/>
      <c r="K158" s="55"/>
      <c r="L158" s="55"/>
      <c r="M158" s="55"/>
      <c r="P158" s="83">
        <v>0</v>
      </c>
      <c r="Q158" s="83">
        <v>0</v>
      </c>
    </row>
    <row r="159" spans="2:17" s="83" customFormat="1">
      <c r="B159" s="80"/>
      <c r="C159" s="80"/>
      <c r="D159" s="81"/>
      <c r="E159" s="81"/>
      <c r="F159" s="81"/>
      <c r="G159" s="82"/>
      <c r="H159" s="55"/>
      <c r="I159" s="55"/>
      <c r="J159" s="55"/>
      <c r="K159" s="55"/>
      <c r="L159" s="55"/>
      <c r="M159" s="55"/>
      <c r="P159" s="83">
        <v>840000</v>
      </c>
      <c r="Q159" s="83">
        <v>1000000</v>
      </c>
    </row>
    <row r="160" spans="2:17" s="83" customFormat="1">
      <c r="B160" s="80"/>
      <c r="C160" s="80"/>
      <c r="D160" s="81"/>
      <c r="E160" s="81"/>
      <c r="F160" s="81"/>
      <c r="G160" s="82"/>
      <c r="H160" s="55"/>
      <c r="I160" s="55"/>
      <c r="J160" s="55"/>
      <c r="K160" s="55"/>
      <c r="L160" s="55"/>
      <c r="M160" s="55"/>
      <c r="P160" s="83">
        <v>0</v>
      </c>
      <c r="Q160" s="83">
        <v>0</v>
      </c>
    </row>
    <row r="161" spans="2:17" s="83" customFormat="1">
      <c r="B161" s="80"/>
      <c r="C161" s="80"/>
      <c r="D161" s="81"/>
      <c r="E161" s="81"/>
      <c r="F161" s="81"/>
      <c r="G161" s="82"/>
      <c r="H161" s="55"/>
      <c r="I161" s="55"/>
      <c r="J161" s="55"/>
      <c r="K161" s="55"/>
      <c r="L161" s="55"/>
      <c r="M161" s="55"/>
      <c r="P161" s="83">
        <v>0</v>
      </c>
      <c r="Q161" s="83">
        <v>0</v>
      </c>
    </row>
    <row r="162" spans="2:17" s="83" customFormat="1">
      <c r="B162" s="80"/>
      <c r="C162" s="80"/>
      <c r="D162" s="81"/>
      <c r="E162" s="81"/>
      <c r="F162" s="81"/>
      <c r="G162" s="82"/>
      <c r="H162" s="55"/>
      <c r="I162" s="55"/>
      <c r="J162" s="55"/>
      <c r="K162" s="55"/>
      <c r="L162" s="55"/>
      <c r="M162" s="55"/>
      <c r="P162" s="83">
        <v>921137.10666666657</v>
      </c>
      <c r="Q162" s="83">
        <v>700000</v>
      </c>
    </row>
    <row r="163" spans="2:17" s="83" customFormat="1">
      <c r="B163" s="80"/>
      <c r="C163" s="80"/>
      <c r="D163" s="81"/>
      <c r="E163" s="81"/>
      <c r="F163" s="81"/>
      <c r="G163" s="82"/>
      <c r="H163" s="55"/>
      <c r="I163" s="55"/>
      <c r="J163" s="55"/>
      <c r="K163" s="55"/>
      <c r="L163" s="55"/>
      <c r="M163" s="55"/>
      <c r="P163" s="83">
        <v>137881.28</v>
      </c>
      <c r="Q163" s="83">
        <v>100000</v>
      </c>
    </row>
    <row r="164" spans="2:17" s="83" customFormat="1">
      <c r="B164" s="80"/>
      <c r="C164" s="80"/>
      <c r="D164" s="81"/>
      <c r="E164" s="81"/>
      <c r="F164" s="81"/>
      <c r="G164" s="82"/>
      <c r="H164" s="55"/>
      <c r="I164" s="55"/>
      <c r="J164" s="55"/>
      <c r="K164" s="55"/>
      <c r="L164" s="55"/>
      <c r="M164" s="55"/>
      <c r="P164" s="83">
        <v>0</v>
      </c>
      <c r="Q164" s="83">
        <v>0</v>
      </c>
    </row>
    <row r="165" spans="2:17" s="83" customFormat="1">
      <c r="B165" s="80"/>
      <c r="C165" s="80"/>
      <c r="D165" s="81"/>
      <c r="E165" s="81"/>
      <c r="F165" s="81"/>
      <c r="G165" s="82"/>
      <c r="H165" s="55"/>
      <c r="I165" s="55"/>
      <c r="J165" s="55"/>
      <c r="K165" s="55"/>
      <c r="L165" s="55"/>
      <c r="M165" s="55"/>
      <c r="P165" s="83">
        <v>50000</v>
      </c>
      <c r="Q165" s="83">
        <v>50000</v>
      </c>
    </row>
    <row r="166" spans="2:17" s="83" customFormat="1">
      <c r="B166" s="80"/>
      <c r="C166" s="80"/>
      <c r="D166" s="81"/>
      <c r="E166" s="81"/>
      <c r="F166" s="81"/>
      <c r="G166" s="82"/>
      <c r="H166" s="55"/>
      <c r="I166" s="55"/>
      <c r="J166" s="55"/>
      <c r="K166" s="55"/>
      <c r="L166" s="55"/>
      <c r="M166" s="55"/>
      <c r="P166" s="83">
        <v>0</v>
      </c>
      <c r="Q166" s="83">
        <v>0</v>
      </c>
    </row>
    <row r="167" spans="2:17" s="83" customFormat="1">
      <c r="B167" s="80"/>
      <c r="C167" s="80"/>
      <c r="D167" s="81"/>
      <c r="E167" s="81"/>
      <c r="F167" s="81"/>
      <c r="G167" s="82"/>
      <c r="H167" s="55"/>
      <c r="I167" s="55"/>
      <c r="J167" s="55"/>
      <c r="K167" s="55"/>
      <c r="L167" s="55"/>
      <c r="M167" s="55"/>
      <c r="P167" s="83">
        <v>0</v>
      </c>
      <c r="Q167" s="83">
        <v>0</v>
      </c>
    </row>
    <row r="168" spans="2:17" s="83" customFormat="1">
      <c r="B168" s="84"/>
      <c r="C168" s="84"/>
      <c r="G168" s="55"/>
      <c r="H168" s="55"/>
      <c r="I168" s="55"/>
      <c r="J168" s="55"/>
      <c r="K168" s="55"/>
      <c r="L168" s="55"/>
      <c r="M168" s="55"/>
      <c r="P168" s="83">
        <v>0</v>
      </c>
      <c r="Q168" s="83">
        <v>0</v>
      </c>
    </row>
    <row r="169" spans="2:17" s="83" customFormat="1">
      <c r="B169" s="84"/>
      <c r="C169" s="84"/>
      <c r="G169" s="55"/>
      <c r="H169" s="55"/>
      <c r="I169" s="55"/>
      <c r="J169" s="55"/>
      <c r="K169" s="55"/>
      <c r="L169" s="55"/>
      <c r="M169" s="55"/>
      <c r="P169" s="83">
        <v>0</v>
      </c>
      <c r="Q169" s="83">
        <v>0</v>
      </c>
    </row>
    <row r="170" spans="2:17" s="83" customFormat="1">
      <c r="B170" s="84"/>
      <c r="C170" s="84"/>
      <c r="G170" s="55"/>
      <c r="H170" s="55"/>
      <c r="I170" s="55"/>
      <c r="J170" s="55"/>
      <c r="K170" s="55"/>
      <c r="L170" s="55"/>
      <c r="M170" s="55"/>
      <c r="P170" s="83">
        <v>154674.12</v>
      </c>
      <c r="Q170" s="83">
        <v>160000</v>
      </c>
    </row>
    <row r="171" spans="2:17" s="83" customFormat="1">
      <c r="B171" s="84"/>
      <c r="C171" s="84"/>
      <c r="G171" s="55"/>
      <c r="H171" s="55"/>
      <c r="I171" s="55"/>
      <c r="J171" s="55"/>
      <c r="K171" s="55"/>
      <c r="L171" s="55"/>
      <c r="M171" s="55"/>
      <c r="P171" s="83">
        <v>6501306.2800000003</v>
      </c>
      <c r="Q171" s="83">
        <v>7800000</v>
      </c>
    </row>
    <row r="172" spans="2:17" s="83" customFormat="1">
      <c r="B172" s="84"/>
      <c r="C172" s="84"/>
      <c r="G172" s="55"/>
      <c r="H172" s="55"/>
      <c r="I172" s="55"/>
      <c r="J172" s="55"/>
      <c r="K172" s="55"/>
      <c r="L172" s="55"/>
      <c r="M172" s="55"/>
      <c r="P172" s="83">
        <v>0</v>
      </c>
      <c r="Q172" s="83">
        <v>0</v>
      </c>
    </row>
    <row r="173" spans="2:17" s="83" customFormat="1">
      <c r="B173" s="84"/>
      <c r="C173" s="84"/>
      <c r="G173" s="55"/>
      <c r="H173" s="55"/>
      <c r="I173" s="55"/>
      <c r="J173" s="55"/>
      <c r="K173" s="55"/>
      <c r="L173" s="55"/>
      <c r="M173" s="55"/>
      <c r="P173" s="83">
        <v>6364405.9866666673</v>
      </c>
      <c r="Q173" s="83">
        <v>8000000</v>
      </c>
    </row>
    <row r="174" spans="2:17" s="83" customFormat="1">
      <c r="B174" s="84"/>
      <c r="C174" s="84"/>
      <c r="G174" s="55"/>
      <c r="H174" s="55"/>
      <c r="I174" s="55"/>
      <c r="J174" s="55"/>
      <c r="K174" s="55"/>
      <c r="L174" s="55"/>
      <c r="M174" s="55"/>
      <c r="P174" s="83">
        <v>2902199.08</v>
      </c>
      <c r="Q174" s="83">
        <v>3750000</v>
      </c>
    </row>
    <row r="175" spans="2:17" s="83" customFormat="1">
      <c r="B175" s="84"/>
      <c r="C175" s="84"/>
      <c r="G175" s="55"/>
      <c r="H175" s="55"/>
      <c r="I175" s="55"/>
      <c r="J175" s="55"/>
      <c r="K175" s="55"/>
      <c r="L175" s="55"/>
      <c r="M175" s="55"/>
      <c r="P175" s="83">
        <v>0</v>
      </c>
      <c r="Q175" s="83">
        <v>0</v>
      </c>
    </row>
    <row r="176" spans="2:17" s="83" customFormat="1">
      <c r="B176" s="84"/>
      <c r="C176" s="84"/>
      <c r="G176" s="55"/>
      <c r="H176" s="55"/>
      <c r="I176" s="55"/>
      <c r="J176" s="55"/>
      <c r="K176" s="55"/>
      <c r="L176" s="55"/>
      <c r="M176" s="55"/>
      <c r="P176" s="83">
        <v>873413.53333333333</v>
      </c>
      <c r="Q176" s="83">
        <v>1125000</v>
      </c>
    </row>
    <row r="177" spans="2:17" s="83" customFormat="1">
      <c r="B177" s="84"/>
      <c r="C177" s="84"/>
      <c r="G177" s="55"/>
      <c r="H177" s="55"/>
      <c r="I177" s="55"/>
      <c r="J177" s="55"/>
      <c r="K177" s="55"/>
      <c r="L177" s="55"/>
      <c r="M177" s="55"/>
      <c r="P177" s="83">
        <v>2835452.04</v>
      </c>
      <c r="Q177" s="83">
        <v>2835452.04</v>
      </c>
    </row>
    <row r="178" spans="2:17" s="83" customFormat="1">
      <c r="B178" s="84"/>
      <c r="C178" s="84"/>
      <c r="G178" s="55"/>
      <c r="H178" s="55"/>
      <c r="I178" s="55"/>
      <c r="J178" s="55"/>
      <c r="K178" s="55"/>
      <c r="L178" s="55"/>
      <c r="M178" s="55"/>
      <c r="P178" s="83">
        <v>103703.65333333334</v>
      </c>
      <c r="Q178" s="83">
        <v>100000</v>
      </c>
    </row>
    <row r="179" spans="2:17" s="83" customFormat="1">
      <c r="B179" s="84"/>
      <c r="C179" s="84"/>
      <c r="G179" s="55"/>
      <c r="H179" s="55"/>
      <c r="I179" s="55"/>
      <c r="J179" s="55"/>
      <c r="K179" s="55"/>
      <c r="L179" s="55"/>
      <c r="M179" s="55"/>
      <c r="P179" s="83">
        <v>0</v>
      </c>
      <c r="Q179" s="83">
        <v>0</v>
      </c>
    </row>
    <row r="180" spans="2:17" s="83" customFormat="1">
      <c r="B180" s="84"/>
      <c r="C180" s="84"/>
      <c r="G180" s="55"/>
      <c r="H180" s="55"/>
      <c r="I180" s="55"/>
      <c r="J180" s="55"/>
      <c r="K180" s="55"/>
      <c r="L180" s="55"/>
      <c r="M180" s="55"/>
      <c r="P180" s="83">
        <v>0</v>
      </c>
      <c r="Q180" s="83">
        <v>0</v>
      </c>
    </row>
    <row r="181" spans="2:17" s="83" customFormat="1">
      <c r="B181" s="84"/>
      <c r="C181" s="84"/>
      <c r="G181" s="55"/>
      <c r="H181" s="55"/>
      <c r="I181" s="55"/>
      <c r="J181" s="55"/>
      <c r="K181" s="55"/>
      <c r="L181" s="55"/>
      <c r="M181" s="55"/>
      <c r="P181" s="83">
        <v>527978.65</v>
      </c>
      <c r="Q181" s="83">
        <v>800000</v>
      </c>
    </row>
    <row r="182" spans="2:17" s="83" customFormat="1">
      <c r="B182" s="84"/>
      <c r="C182" s="84"/>
      <c r="G182" s="55"/>
      <c r="H182" s="55"/>
      <c r="I182" s="55"/>
      <c r="J182" s="55"/>
      <c r="K182" s="55"/>
      <c r="L182" s="55"/>
      <c r="M182" s="55"/>
      <c r="P182" s="83">
        <v>72000</v>
      </c>
      <c r="Q182" s="83">
        <v>100000</v>
      </c>
    </row>
    <row r="183" spans="2:17" s="83" customFormat="1">
      <c r="B183" s="84"/>
      <c r="C183" s="84"/>
      <c r="G183" s="55"/>
      <c r="H183" s="55"/>
      <c r="I183" s="55"/>
      <c r="J183" s="55"/>
      <c r="K183" s="55"/>
      <c r="L183" s="55"/>
      <c r="M183" s="55"/>
      <c r="P183" s="83">
        <v>0</v>
      </c>
      <c r="Q183" s="83">
        <v>0</v>
      </c>
    </row>
    <row r="184" spans="2:17" s="83" customFormat="1">
      <c r="B184" s="84"/>
      <c r="C184" s="84"/>
      <c r="G184" s="55"/>
      <c r="H184" s="55"/>
      <c r="I184" s="55"/>
      <c r="J184" s="55"/>
      <c r="K184" s="55"/>
      <c r="L184" s="55"/>
      <c r="M184" s="55"/>
      <c r="P184" s="83">
        <v>0</v>
      </c>
      <c r="Q184" s="83">
        <v>0</v>
      </c>
    </row>
    <row r="185" spans="2:17" s="83" customFormat="1">
      <c r="B185" s="84"/>
      <c r="C185" s="84"/>
      <c r="G185" s="55"/>
      <c r="H185" s="55"/>
      <c r="I185" s="55"/>
      <c r="J185" s="55"/>
      <c r="K185" s="55"/>
      <c r="L185" s="55"/>
      <c r="M185" s="55"/>
      <c r="P185" s="83">
        <v>0</v>
      </c>
      <c r="Q185" s="83">
        <v>0</v>
      </c>
    </row>
    <row r="186" spans="2:17" s="83" customFormat="1">
      <c r="B186" s="84"/>
      <c r="C186" s="84"/>
      <c r="G186" s="55"/>
      <c r="H186" s="55"/>
      <c r="I186" s="55"/>
      <c r="J186" s="55"/>
      <c r="K186" s="55"/>
      <c r="L186" s="55"/>
      <c r="M186" s="55"/>
      <c r="P186" s="83">
        <v>554529.74</v>
      </c>
      <c r="Q186" s="83">
        <v>554529.74</v>
      </c>
    </row>
    <row r="187" spans="2:17" s="83" customFormat="1">
      <c r="B187" s="84"/>
      <c r="C187" s="84"/>
      <c r="G187" s="55"/>
      <c r="H187" s="55"/>
      <c r="I187" s="55"/>
      <c r="J187" s="55"/>
      <c r="K187" s="55"/>
      <c r="L187" s="55"/>
      <c r="M187" s="55"/>
      <c r="Q187" s="83">
        <v>0</v>
      </c>
    </row>
    <row r="188" spans="2:17" s="83" customFormat="1">
      <c r="B188" s="84"/>
      <c r="C188" s="84"/>
      <c r="G188" s="55"/>
      <c r="H188" s="55"/>
      <c r="I188" s="55"/>
      <c r="J188" s="55"/>
      <c r="K188" s="55"/>
      <c r="L188" s="55"/>
      <c r="M188" s="55"/>
      <c r="Q188" s="83">
        <v>0</v>
      </c>
    </row>
    <row r="189" spans="2:17" s="83" customFormat="1">
      <c r="B189" s="84"/>
      <c r="C189" s="84"/>
      <c r="G189" s="55"/>
      <c r="H189" s="55"/>
      <c r="I189" s="55"/>
      <c r="J189" s="55"/>
      <c r="K189" s="55"/>
      <c r="L189" s="55"/>
      <c r="M189" s="55"/>
      <c r="Q189" s="83">
        <v>0</v>
      </c>
    </row>
    <row r="190" spans="2:17" s="83" customFormat="1">
      <c r="B190" s="84"/>
      <c r="C190" s="84"/>
      <c r="G190" s="55"/>
      <c r="H190" s="55"/>
      <c r="I190" s="55"/>
      <c r="J190" s="55"/>
      <c r="K190" s="55"/>
      <c r="L190" s="55"/>
      <c r="M190" s="55"/>
      <c r="Q190" s="83">
        <v>0</v>
      </c>
    </row>
    <row r="191" spans="2:17" s="83" customFormat="1">
      <c r="B191" s="84"/>
      <c r="C191" s="84"/>
      <c r="G191" s="55"/>
      <c r="H191" s="55"/>
      <c r="I191" s="55"/>
      <c r="J191" s="55"/>
      <c r="K191" s="55"/>
      <c r="L191" s="55"/>
      <c r="M191" s="55"/>
      <c r="Q191" s="83">
        <v>0</v>
      </c>
    </row>
    <row r="192" spans="2:17" s="83" customFormat="1">
      <c r="B192" s="84"/>
      <c r="C192" s="84"/>
      <c r="G192" s="55"/>
      <c r="H192" s="55"/>
      <c r="I192" s="55"/>
      <c r="J192" s="55"/>
      <c r="K192" s="55"/>
      <c r="L192" s="55"/>
      <c r="M192" s="55"/>
      <c r="Q192" s="83">
        <v>0</v>
      </c>
    </row>
    <row r="193" spans="2:17" s="83" customFormat="1">
      <c r="B193" s="84"/>
      <c r="C193" s="84"/>
      <c r="G193" s="55"/>
      <c r="H193" s="55"/>
      <c r="I193" s="55"/>
      <c r="J193" s="55"/>
      <c r="K193" s="55"/>
      <c r="L193" s="55"/>
      <c r="M193" s="55"/>
      <c r="Q193" s="83">
        <v>0</v>
      </c>
    </row>
    <row r="194" spans="2:17" s="83" customFormat="1">
      <c r="B194" s="84"/>
      <c r="C194" s="84"/>
      <c r="G194" s="55"/>
      <c r="H194" s="55"/>
      <c r="I194" s="55"/>
      <c r="J194" s="55"/>
      <c r="K194" s="55"/>
      <c r="L194" s="55"/>
      <c r="M194" s="55"/>
      <c r="Q194" s="83">
        <v>0</v>
      </c>
    </row>
    <row r="195" spans="2:17" s="83" customFormat="1">
      <c r="B195" s="84"/>
      <c r="C195" s="84"/>
      <c r="G195" s="55"/>
      <c r="H195" s="55"/>
      <c r="I195" s="55"/>
      <c r="J195" s="55"/>
      <c r="K195" s="55"/>
      <c r="L195" s="55"/>
      <c r="M195" s="55"/>
      <c r="Q195" s="83">
        <v>0</v>
      </c>
    </row>
    <row r="196" spans="2:17" s="83" customFormat="1">
      <c r="B196" s="84"/>
      <c r="C196" s="84"/>
      <c r="G196" s="55"/>
      <c r="H196" s="55"/>
      <c r="I196" s="55"/>
      <c r="J196" s="55"/>
      <c r="K196" s="55"/>
      <c r="L196" s="55"/>
      <c r="M196" s="55"/>
      <c r="Q196" s="83">
        <v>0</v>
      </c>
    </row>
    <row r="197" spans="2:17" s="83" customFormat="1">
      <c r="B197" s="84"/>
      <c r="G197" s="55"/>
      <c r="H197" s="55"/>
      <c r="I197" s="55"/>
      <c r="J197" s="55"/>
      <c r="K197" s="55"/>
      <c r="L197" s="55"/>
      <c r="M197" s="55"/>
      <c r="Q197" s="83">
        <v>0</v>
      </c>
    </row>
    <row r="198" spans="2:17" s="83" customFormat="1">
      <c r="B198" s="84"/>
      <c r="G198" s="55"/>
      <c r="H198" s="55"/>
      <c r="I198" s="55"/>
      <c r="J198" s="55"/>
      <c r="K198" s="55"/>
      <c r="L198" s="55"/>
      <c r="M198" s="55"/>
      <c r="Q198" s="83">
        <v>0</v>
      </c>
    </row>
    <row r="199" spans="2:17" s="83" customFormat="1">
      <c r="B199" s="84"/>
      <c r="G199" s="55"/>
      <c r="H199" s="55"/>
      <c r="I199" s="55"/>
      <c r="J199" s="55"/>
      <c r="K199" s="55"/>
      <c r="L199" s="55"/>
      <c r="M199" s="55"/>
      <c r="Q199" s="83">
        <v>0</v>
      </c>
    </row>
    <row r="200" spans="2:17" s="83" customFormat="1">
      <c r="B200" s="84"/>
      <c r="G200" s="55"/>
      <c r="H200" s="55"/>
      <c r="I200" s="55"/>
      <c r="J200" s="55"/>
      <c r="K200" s="55"/>
      <c r="L200" s="55"/>
      <c r="M200" s="55"/>
      <c r="P200" s="83">
        <v>9037573.5066666659</v>
      </c>
      <c r="Q200" s="83">
        <v>8631840</v>
      </c>
    </row>
    <row r="201" spans="2:17" s="83" customFormat="1">
      <c r="B201" s="84"/>
      <c r="G201" s="55"/>
      <c r="H201" s="55"/>
      <c r="I201" s="55"/>
      <c r="J201" s="55"/>
      <c r="K201" s="55"/>
      <c r="L201" s="55"/>
      <c r="M201" s="55"/>
      <c r="P201" s="83">
        <v>0</v>
      </c>
      <c r="Q201" s="83">
        <v>0</v>
      </c>
    </row>
    <row r="202" spans="2:17" s="83" customFormat="1">
      <c r="B202" s="84"/>
      <c r="G202" s="55"/>
      <c r="H202" s="55"/>
      <c r="I202" s="55"/>
      <c r="J202" s="55"/>
      <c r="K202" s="55"/>
      <c r="L202" s="55"/>
      <c r="M202" s="55"/>
      <c r="P202" s="83">
        <v>0</v>
      </c>
      <c r="Q202" s="83">
        <v>0</v>
      </c>
    </row>
    <row r="203" spans="2:17" s="83" customFormat="1">
      <c r="B203" s="84"/>
      <c r="G203" s="55"/>
      <c r="H203" s="55"/>
      <c r="I203" s="55"/>
      <c r="J203" s="55"/>
      <c r="K203" s="55"/>
      <c r="L203" s="55"/>
      <c r="M203" s="55"/>
      <c r="P203" s="83">
        <v>0</v>
      </c>
      <c r="Q203" s="83">
        <v>0</v>
      </c>
    </row>
    <row r="204" spans="2:17" s="83" customFormat="1">
      <c r="B204" s="84"/>
      <c r="G204" s="55"/>
      <c r="H204" s="55"/>
      <c r="I204" s="55"/>
      <c r="J204" s="55"/>
      <c r="K204" s="55"/>
      <c r="L204" s="55"/>
      <c r="M204" s="55"/>
      <c r="P204" s="83">
        <v>0</v>
      </c>
      <c r="Q204" s="83">
        <v>0</v>
      </c>
    </row>
    <row r="205" spans="2:17" s="83" customFormat="1">
      <c r="B205" s="84"/>
      <c r="G205" s="55"/>
      <c r="H205" s="55"/>
      <c r="I205" s="55"/>
      <c r="J205" s="55"/>
      <c r="K205" s="55"/>
      <c r="L205" s="55"/>
      <c r="M205" s="55"/>
      <c r="P205" s="83">
        <v>360097.33333333331</v>
      </c>
      <c r="Q205" s="83">
        <v>1300000</v>
      </c>
    </row>
    <row r="206" spans="2:17" s="83" customFormat="1">
      <c r="B206" s="84"/>
      <c r="G206" s="55"/>
      <c r="H206" s="55"/>
      <c r="I206" s="55"/>
      <c r="J206" s="55"/>
      <c r="K206" s="55"/>
      <c r="L206" s="55"/>
      <c r="M206" s="55"/>
      <c r="P206" s="83">
        <v>87001.453333333324</v>
      </c>
      <c r="Q206" s="83">
        <v>72500</v>
      </c>
    </row>
    <row r="207" spans="2:17" s="83" customFormat="1">
      <c r="B207" s="84"/>
      <c r="G207" s="55"/>
      <c r="H207" s="55"/>
      <c r="I207" s="55"/>
      <c r="J207" s="55"/>
      <c r="K207" s="55"/>
      <c r="L207" s="55"/>
      <c r="M207" s="55"/>
      <c r="P207" s="83">
        <v>0</v>
      </c>
      <c r="Q207" s="83">
        <v>0</v>
      </c>
    </row>
    <row r="208" spans="2:17" s="83" customFormat="1">
      <c r="B208" s="84"/>
      <c r="G208" s="55"/>
      <c r="H208" s="55"/>
      <c r="I208" s="55"/>
      <c r="J208" s="55"/>
      <c r="K208" s="55"/>
      <c r="L208" s="55"/>
      <c r="M208" s="55"/>
      <c r="P208" s="83">
        <v>2346015.3333333335</v>
      </c>
      <c r="Q208" s="83">
        <v>2500000</v>
      </c>
    </row>
    <row r="209" spans="2:17" s="83" customFormat="1">
      <c r="B209" s="84"/>
      <c r="G209" s="55"/>
      <c r="H209" s="55"/>
      <c r="I209" s="55"/>
      <c r="J209" s="55"/>
      <c r="K209" s="55"/>
      <c r="L209" s="55"/>
      <c r="M209" s="55"/>
      <c r="P209" s="83">
        <v>0</v>
      </c>
      <c r="Q209" s="83">
        <v>0</v>
      </c>
    </row>
    <row r="210" spans="2:17" s="83" customFormat="1">
      <c r="B210" s="84"/>
      <c r="G210" s="55"/>
      <c r="H210" s="55"/>
      <c r="I210" s="55"/>
      <c r="J210" s="55"/>
      <c r="K210" s="55"/>
      <c r="L210" s="55"/>
      <c r="M210" s="55"/>
      <c r="P210" s="83">
        <v>0</v>
      </c>
      <c r="Q210" s="83">
        <v>0</v>
      </c>
    </row>
    <row r="211" spans="2:17" s="83" customFormat="1">
      <c r="B211" s="84"/>
      <c r="G211" s="55"/>
      <c r="H211" s="55"/>
      <c r="I211" s="55"/>
      <c r="J211" s="55"/>
      <c r="K211" s="55"/>
      <c r="L211" s="55"/>
      <c r="M211" s="55"/>
      <c r="P211" s="83">
        <v>1822001.0666666667</v>
      </c>
      <c r="Q211" s="83">
        <v>1850000</v>
      </c>
    </row>
    <row r="212" spans="2:17" s="83" customFormat="1">
      <c r="B212" s="84"/>
      <c r="G212" s="55"/>
      <c r="H212" s="55"/>
      <c r="I212" s="55"/>
      <c r="J212" s="55"/>
      <c r="K212" s="55"/>
      <c r="L212" s="55"/>
      <c r="M212" s="55"/>
      <c r="P212" s="83">
        <v>1859103.8</v>
      </c>
      <c r="Q212" s="83">
        <v>2000000</v>
      </c>
    </row>
    <row r="213" spans="2:17" s="83" customFormat="1">
      <c r="B213" s="84"/>
      <c r="G213" s="55"/>
      <c r="H213" s="55"/>
      <c r="I213" s="55"/>
      <c r="J213" s="55"/>
      <c r="K213" s="55"/>
      <c r="L213" s="55"/>
      <c r="M213" s="55"/>
      <c r="P213" s="83">
        <v>0</v>
      </c>
      <c r="Q213" s="83">
        <v>0</v>
      </c>
    </row>
    <row r="214" spans="2:17" s="83" customFormat="1">
      <c r="B214" s="84"/>
      <c r="G214" s="55"/>
      <c r="H214" s="55"/>
      <c r="I214" s="55"/>
      <c r="J214" s="55"/>
      <c r="K214" s="55"/>
      <c r="L214" s="55"/>
      <c r="M214" s="55"/>
      <c r="P214" s="83">
        <v>1119326.4000000001</v>
      </c>
      <c r="Q214" s="83">
        <v>1000000</v>
      </c>
    </row>
    <row r="215" spans="2:17" s="83" customFormat="1">
      <c r="B215" s="84"/>
      <c r="G215" s="55"/>
      <c r="H215" s="55"/>
      <c r="I215" s="55"/>
      <c r="J215" s="55"/>
      <c r="K215" s="55"/>
      <c r="L215" s="55"/>
      <c r="M215" s="55"/>
      <c r="P215" s="83">
        <v>1216153.7466666668</v>
      </c>
      <c r="Q215" s="83">
        <v>1450000</v>
      </c>
    </row>
    <row r="216" spans="2:17" s="83" customFormat="1">
      <c r="B216" s="84"/>
      <c r="G216" s="55"/>
      <c r="H216" s="55"/>
      <c r="I216" s="55"/>
      <c r="J216" s="55"/>
      <c r="K216" s="55"/>
      <c r="L216" s="55"/>
      <c r="M216" s="55"/>
      <c r="P216" s="83">
        <v>1966768.4266666668</v>
      </c>
      <c r="Q216" s="83">
        <v>2500000</v>
      </c>
    </row>
    <row r="217" spans="2:17" s="83" customFormat="1">
      <c r="B217" s="84"/>
      <c r="G217" s="55"/>
      <c r="H217" s="55"/>
      <c r="I217" s="55"/>
      <c r="J217" s="55"/>
      <c r="K217" s="55"/>
      <c r="L217" s="55"/>
      <c r="M217" s="55"/>
      <c r="P217" s="83">
        <v>4653320.3066666666</v>
      </c>
      <c r="Q217" s="83">
        <v>4667490</v>
      </c>
    </row>
    <row r="218" spans="2:17" s="83" customFormat="1">
      <c r="B218" s="84"/>
      <c r="G218" s="55"/>
      <c r="H218" s="55"/>
      <c r="I218" s="55"/>
      <c r="J218" s="55"/>
      <c r="K218" s="55"/>
      <c r="L218" s="55"/>
      <c r="M218" s="55"/>
      <c r="P218" s="83">
        <v>0</v>
      </c>
      <c r="Q218" s="83">
        <v>0</v>
      </c>
    </row>
    <row r="219" spans="2:17" s="83" customFormat="1">
      <c r="B219" s="84"/>
      <c r="G219" s="55"/>
      <c r="H219" s="55"/>
      <c r="I219" s="55"/>
      <c r="J219" s="55"/>
      <c r="K219" s="55"/>
      <c r="L219" s="55"/>
      <c r="M219" s="55"/>
      <c r="P219" s="83">
        <v>0</v>
      </c>
      <c r="Q219" s="83">
        <v>0</v>
      </c>
    </row>
    <row r="220" spans="2:17" s="83" customFormat="1">
      <c r="B220" s="84"/>
      <c r="G220" s="55"/>
      <c r="H220" s="55"/>
      <c r="I220" s="55"/>
      <c r="J220" s="55"/>
      <c r="K220" s="55"/>
      <c r="L220" s="55"/>
      <c r="M220" s="55"/>
      <c r="P220" s="83">
        <v>0</v>
      </c>
      <c r="Q220" s="83">
        <v>0</v>
      </c>
    </row>
    <row r="221" spans="2:17" s="83" customFormat="1">
      <c r="B221" s="84"/>
      <c r="G221" s="55"/>
      <c r="H221" s="55"/>
      <c r="I221" s="55"/>
      <c r="J221" s="55"/>
      <c r="K221" s="55"/>
      <c r="L221" s="55"/>
      <c r="M221" s="55"/>
      <c r="P221" s="83">
        <v>0</v>
      </c>
      <c r="Q221" s="83">
        <v>0</v>
      </c>
    </row>
    <row r="222" spans="2:17" s="83" customFormat="1">
      <c r="B222" s="84"/>
      <c r="G222" s="55"/>
      <c r="H222" s="55"/>
      <c r="I222" s="55"/>
      <c r="J222" s="55"/>
      <c r="K222" s="55"/>
      <c r="L222" s="55"/>
      <c r="M222" s="55"/>
      <c r="P222" s="83">
        <v>0</v>
      </c>
      <c r="Q222" s="83">
        <v>0</v>
      </c>
    </row>
    <row r="223" spans="2:17" s="83" customFormat="1">
      <c r="B223" s="84"/>
      <c r="G223" s="55"/>
      <c r="H223" s="55"/>
      <c r="I223" s="55"/>
      <c r="J223" s="55"/>
      <c r="K223" s="55"/>
      <c r="L223" s="55"/>
      <c r="M223" s="55"/>
      <c r="P223" s="83">
        <v>0</v>
      </c>
      <c r="Q223" s="83">
        <v>0</v>
      </c>
    </row>
    <row r="224" spans="2:17" s="83" customFormat="1">
      <c r="B224" s="84"/>
      <c r="G224" s="55"/>
      <c r="H224" s="55"/>
      <c r="I224" s="55"/>
      <c r="J224" s="55"/>
      <c r="K224" s="55"/>
      <c r="L224" s="55"/>
      <c r="M224" s="55"/>
      <c r="P224" s="83">
        <v>77000</v>
      </c>
      <c r="Q224" s="83">
        <v>120000</v>
      </c>
    </row>
    <row r="225" spans="2:17" s="83" customFormat="1">
      <c r="B225" s="84"/>
      <c r="G225" s="55"/>
      <c r="H225" s="55"/>
      <c r="I225" s="55"/>
      <c r="J225" s="55"/>
      <c r="K225" s="55"/>
      <c r="L225" s="55"/>
      <c r="M225" s="55"/>
      <c r="P225" s="83">
        <v>164419.65333333335</v>
      </c>
      <c r="Q225" s="83">
        <v>170000</v>
      </c>
    </row>
    <row r="226" spans="2:17" s="83" customFormat="1">
      <c r="B226" s="84"/>
      <c r="G226" s="55"/>
      <c r="H226" s="55"/>
      <c r="I226" s="55"/>
      <c r="J226" s="55"/>
      <c r="K226" s="55"/>
      <c r="L226" s="55"/>
      <c r="M226" s="55"/>
      <c r="P226" s="83">
        <v>28279317.706666667</v>
      </c>
      <c r="Q226" s="83">
        <v>27000000</v>
      </c>
    </row>
    <row r="227" spans="2:17" s="83" customFormat="1">
      <c r="B227" s="84"/>
      <c r="G227" s="55"/>
      <c r="H227" s="55"/>
      <c r="I227" s="55"/>
      <c r="J227" s="55"/>
      <c r="K227" s="55"/>
      <c r="L227" s="55"/>
      <c r="M227" s="55"/>
      <c r="P227" s="83">
        <v>10789881.720000001</v>
      </c>
      <c r="Q227" s="83">
        <v>11000000</v>
      </c>
    </row>
    <row r="228" spans="2:17" s="83" customFormat="1">
      <c r="B228" s="84"/>
      <c r="G228" s="55"/>
      <c r="H228" s="55"/>
      <c r="I228" s="55"/>
      <c r="J228" s="55"/>
      <c r="K228" s="55"/>
      <c r="L228" s="55"/>
      <c r="M228" s="55"/>
      <c r="P228" s="83">
        <v>218428.64</v>
      </c>
      <c r="Q228" s="83">
        <v>170000</v>
      </c>
    </row>
    <row r="229" spans="2:17" s="83" customFormat="1">
      <c r="B229" s="84"/>
      <c r="G229" s="55"/>
      <c r="H229" s="55"/>
      <c r="I229" s="55"/>
      <c r="J229" s="55"/>
      <c r="K229" s="55"/>
      <c r="L229" s="55"/>
      <c r="M229" s="55"/>
      <c r="P229" s="83">
        <v>965317.98666666669</v>
      </c>
      <c r="Q229" s="83">
        <v>1000000</v>
      </c>
    </row>
    <row r="230" spans="2:17" s="83" customFormat="1">
      <c r="B230" s="84"/>
      <c r="G230" s="55"/>
      <c r="H230" s="55"/>
      <c r="I230" s="55"/>
      <c r="J230" s="55"/>
      <c r="K230" s="55"/>
      <c r="L230" s="55"/>
      <c r="M230" s="55"/>
      <c r="P230" s="83">
        <v>2049000</v>
      </c>
      <c r="Q230" s="83">
        <v>2200000</v>
      </c>
    </row>
    <row r="231" spans="2:17" s="83" customFormat="1">
      <c r="B231" s="84"/>
      <c r="G231" s="55"/>
      <c r="H231" s="55"/>
      <c r="I231" s="55"/>
      <c r="J231" s="55"/>
      <c r="K231" s="55"/>
      <c r="L231" s="55"/>
      <c r="M231" s="55"/>
      <c r="P231" s="83">
        <v>806000</v>
      </c>
      <c r="Q231" s="83">
        <v>950000</v>
      </c>
    </row>
    <row r="232" spans="2:17" s="83" customFormat="1">
      <c r="B232" s="84"/>
      <c r="G232" s="55"/>
      <c r="H232" s="55"/>
      <c r="I232" s="55"/>
      <c r="J232" s="55"/>
      <c r="K232" s="55"/>
      <c r="L232" s="55"/>
      <c r="M232" s="55"/>
      <c r="P232" s="83">
        <v>6532140.7333333334</v>
      </c>
      <c r="Q232" s="83">
        <v>7100000</v>
      </c>
    </row>
    <row r="233" spans="2:17" s="83" customFormat="1">
      <c r="B233" s="84"/>
      <c r="G233" s="55"/>
      <c r="H233" s="55"/>
      <c r="I233" s="55"/>
      <c r="J233" s="55"/>
      <c r="K233" s="55"/>
      <c r="L233" s="55"/>
      <c r="M233" s="55"/>
      <c r="P233" s="83">
        <v>0</v>
      </c>
      <c r="Q233" s="83">
        <v>0</v>
      </c>
    </row>
    <row r="234" spans="2:17" s="83" customFormat="1">
      <c r="B234" s="84"/>
      <c r="G234" s="55"/>
      <c r="H234" s="55"/>
      <c r="I234" s="55"/>
      <c r="J234" s="55"/>
      <c r="K234" s="55"/>
      <c r="L234" s="55"/>
      <c r="M234" s="55"/>
      <c r="P234" s="83">
        <v>0</v>
      </c>
      <c r="Q234" s="83">
        <v>0</v>
      </c>
    </row>
    <row r="235" spans="2:17" s="83" customFormat="1">
      <c r="B235" s="84"/>
      <c r="G235" s="55"/>
      <c r="H235" s="55"/>
      <c r="I235" s="55"/>
      <c r="J235" s="55"/>
      <c r="K235" s="55"/>
      <c r="L235" s="55"/>
      <c r="M235" s="55"/>
      <c r="P235" s="83">
        <v>0</v>
      </c>
      <c r="Q235" s="83">
        <v>0</v>
      </c>
    </row>
    <row r="236" spans="2:17" s="83" customFormat="1">
      <c r="B236" s="84"/>
      <c r="G236" s="55"/>
      <c r="H236" s="55"/>
      <c r="I236" s="55"/>
      <c r="J236" s="55"/>
      <c r="K236" s="55"/>
      <c r="L236" s="55"/>
      <c r="M236" s="55"/>
      <c r="P236" s="83">
        <v>0</v>
      </c>
      <c r="Q236" s="83">
        <v>0</v>
      </c>
    </row>
    <row r="237" spans="2:17" s="83" customFormat="1">
      <c r="B237" s="84"/>
      <c r="G237" s="55"/>
      <c r="H237" s="55"/>
      <c r="I237" s="55"/>
      <c r="J237" s="55"/>
      <c r="K237" s="55"/>
      <c r="L237" s="55"/>
      <c r="M237" s="55"/>
      <c r="P237" s="83">
        <v>0</v>
      </c>
      <c r="Q237" s="83">
        <v>0</v>
      </c>
    </row>
    <row r="238" spans="2:17" s="83" customFormat="1">
      <c r="B238" s="84"/>
      <c r="G238" s="55"/>
      <c r="H238" s="55"/>
      <c r="I238" s="55"/>
      <c r="J238" s="55"/>
      <c r="K238" s="55"/>
      <c r="L238" s="55"/>
      <c r="M238" s="55"/>
      <c r="P238" s="83">
        <v>0</v>
      </c>
      <c r="Q238" s="83">
        <v>0</v>
      </c>
    </row>
    <row r="239" spans="2:17" s="83" customFormat="1">
      <c r="B239" s="84"/>
      <c r="G239" s="55"/>
      <c r="H239" s="55"/>
      <c r="I239" s="55"/>
      <c r="J239" s="55"/>
      <c r="K239" s="55"/>
      <c r="L239" s="55"/>
      <c r="M239" s="55"/>
      <c r="P239" s="83">
        <v>0</v>
      </c>
      <c r="Q239" s="83">
        <v>0</v>
      </c>
    </row>
    <row r="240" spans="2:17" s="83" customFormat="1">
      <c r="B240" s="84"/>
      <c r="G240" s="55"/>
      <c r="H240" s="55"/>
      <c r="I240" s="55"/>
      <c r="J240" s="55"/>
      <c r="K240" s="55"/>
      <c r="L240" s="55"/>
      <c r="M240" s="55"/>
      <c r="P240" s="83">
        <v>1625194.1333333335</v>
      </c>
      <c r="Q240" s="83">
        <v>1860000</v>
      </c>
    </row>
    <row r="241" spans="2:17" s="83" customFormat="1">
      <c r="B241" s="84"/>
      <c r="G241" s="55"/>
      <c r="H241" s="55"/>
      <c r="I241" s="55"/>
      <c r="J241" s="55"/>
      <c r="K241" s="55"/>
      <c r="L241" s="55"/>
      <c r="M241" s="55"/>
      <c r="P241" s="83">
        <v>0</v>
      </c>
      <c r="Q241" s="83">
        <v>0</v>
      </c>
    </row>
    <row r="242" spans="2:17" s="83" customFormat="1">
      <c r="B242" s="84"/>
      <c r="G242" s="55"/>
      <c r="H242" s="55"/>
      <c r="I242" s="55"/>
      <c r="J242" s="55"/>
      <c r="K242" s="55"/>
      <c r="L242" s="55"/>
      <c r="M242" s="55"/>
      <c r="P242" s="83">
        <v>0</v>
      </c>
      <c r="Q242" s="83">
        <v>0</v>
      </c>
    </row>
    <row r="243" spans="2:17" s="83" customFormat="1">
      <c r="B243" s="84"/>
      <c r="G243" s="55"/>
      <c r="H243" s="55"/>
      <c r="I243" s="55"/>
      <c r="J243" s="55"/>
      <c r="K243" s="55"/>
      <c r="L243" s="55"/>
      <c r="M243" s="55"/>
      <c r="P243" s="83">
        <v>890591.44</v>
      </c>
      <c r="Q243" s="83">
        <v>1200000</v>
      </c>
    </row>
    <row r="244" spans="2:17" s="83" customFormat="1">
      <c r="B244" s="84"/>
      <c r="G244" s="55"/>
      <c r="H244" s="55"/>
      <c r="I244" s="55"/>
      <c r="J244" s="55"/>
      <c r="K244" s="55"/>
      <c r="L244" s="55"/>
      <c r="M244" s="55"/>
      <c r="P244" s="83">
        <v>0</v>
      </c>
      <c r="Q244" s="83">
        <v>0</v>
      </c>
    </row>
    <row r="245" spans="2:17" s="83" customFormat="1">
      <c r="B245" s="84"/>
      <c r="G245" s="55"/>
      <c r="H245" s="55"/>
      <c r="I245" s="55"/>
      <c r="J245" s="55"/>
      <c r="K245" s="55"/>
      <c r="L245" s="55"/>
      <c r="M245" s="55"/>
      <c r="P245" s="83">
        <v>0</v>
      </c>
      <c r="Q245" s="83">
        <v>0</v>
      </c>
    </row>
    <row r="246" spans="2:17" s="83" customFormat="1">
      <c r="B246" s="84"/>
      <c r="G246" s="55"/>
      <c r="H246" s="55"/>
      <c r="I246" s="55"/>
      <c r="J246" s="55"/>
      <c r="K246" s="55"/>
      <c r="L246" s="55"/>
      <c r="M246" s="55"/>
      <c r="P246" s="83">
        <v>279849.34999999998</v>
      </c>
      <c r="Q246" s="83">
        <v>279849.34999999998</v>
      </c>
    </row>
    <row r="247" spans="2:17" s="83" customFormat="1">
      <c r="B247" s="84"/>
      <c r="G247" s="55"/>
      <c r="H247" s="55"/>
      <c r="I247" s="55"/>
      <c r="J247" s="55"/>
      <c r="K247" s="55"/>
      <c r="L247" s="55"/>
      <c r="M247" s="55"/>
      <c r="P247" s="83">
        <v>2673055.4900000002</v>
      </c>
      <c r="Q247" s="83">
        <v>3000000</v>
      </c>
    </row>
    <row r="248" spans="2:17" s="83" customFormat="1">
      <c r="B248" s="84"/>
      <c r="G248" s="55"/>
      <c r="H248" s="55"/>
      <c r="I248" s="55"/>
      <c r="J248" s="55"/>
      <c r="K248" s="55"/>
      <c r="L248" s="55"/>
      <c r="M248" s="55"/>
      <c r="P248" s="83">
        <v>921574.46666666667</v>
      </c>
      <c r="Q248" s="83">
        <v>1200000</v>
      </c>
    </row>
    <row r="249" spans="2:17" s="83" customFormat="1">
      <c r="B249" s="84"/>
      <c r="G249" s="55"/>
      <c r="H249" s="55"/>
      <c r="I249" s="55"/>
      <c r="J249" s="55"/>
      <c r="K249" s="55"/>
      <c r="L249" s="55"/>
      <c r="M249" s="55"/>
      <c r="P249" s="83">
        <v>0</v>
      </c>
      <c r="Q249" s="83">
        <v>0</v>
      </c>
    </row>
    <row r="250" spans="2:17" s="83" customFormat="1">
      <c r="B250" s="84"/>
      <c r="G250" s="55"/>
      <c r="H250" s="55"/>
      <c r="I250" s="55"/>
      <c r="J250" s="55"/>
      <c r="K250" s="55"/>
      <c r="L250" s="55"/>
      <c r="M250" s="55"/>
      <c r="P250" s="83">
        <v>167540.76</v>
      </c>
      <c r="Q250" s="83">
        <v>140000</v>
      </c>
    </row>
    <row r="251" spans="2:17" s="83" customFormat="1">
      <c r="B251" s="84"/>
      <c r="G251" s="55"/>
      <c r="H251" s="55"/>
      <c r="I251" s="55"/>
      <c r="J251" s="55"/>
      <c r="K251" s="55"/>
      <c r="L251" s="55"/>
      <c r="M251" s="55"/>
      <c r="P251" s="83">
        <v>4372757.9066666672</v>
      </c>
      <c r="Q251" s="83">
        <v>1200000</v>
      </c>
    </row>
    <row r="252" spans="2:17" s="83" customFormat="1">
      <c r="B252" s="84"/>
      <c r="G252" s="55"/>
      <c r="H252" s="55"/>
      <c r="I252" s="55"/>
      <c r="J252" s="55"/>
      <c r="K252" s="55"/>
      <c r="L252" s="55"/>
      <c r="M252" s="55"/>
      <c r="P252" s="83">
        <v>704071.62666666659</v>
      </c>
      <c r="Q252" s="83">
        <v>805000</v>
      </c>
    </row>
    <row r="253" spans="2:17" s="83" customFormat="1">
      <c r="B253" s="84"/>
      <c r="G253" s="55"/>
      <c r="H253" s="55"/>
      <c r="I253" s="55"/>
      <c r="J253" s="55"/>
      <c r="K253" s="55"/>
      <c r="L253" s="55"/>
      <c r="M253" s="55"/>
      <c r="P253" s="83">
        <v>0</v>
      </c>
      <c r="Q253" s="83">
        <v>0</v>
      </c>
    </row>
    <row r="254" spans="2:17" s="83" customFormat="1">
      <c r="B254" s="84"/>
      <c r="G254" s="55"/>
      <c r="H254" s="55"/>
      <c r="I254" s="55"/>
      <c r="J254" s="55"/>
      <c r="K254" s="55"/>
      <c r="L254" s="55"/>
      <c r="M254" s="55"/>
      <c r="P254" s="83">
        <v>0</v>
      </c>
      <c r="Q254" s="83">
        <v>0</v>
      </c>
    </row>
    <row r="255" spans="2:17" s="83" customFormat="1">
      <c r="B255" s="84"/>
      <c r="G255" s="55"/>
      <c r="H255" s="55"/>
      <c r="I255" s="55"/>
      <c r="J255" s="55"/>
      <c r="K255" s="55"/>
      <c r="L255" s="55"/>
      <c r="M255" s="55"/>
      <c r="P255" s="83">
        <v>17608343.306666669</v>
      </c>
      <c r="Q255" s="83">
        <v>25000000</v>
      </c>
    </row>
    <row r="256" spans="2:17" s="83" customFormat="1">
      <c r="B256" s="84"/>
      <c r="G256" s="55"/>
      <c r="H256" s="55"/>
      <c r="I256" s="55"/>
      <c r="J256" s="55"/>
      <c r="K256" s="55"/>
      <c r="L256" s="55"/>
      <c r="M256" s="55"/>
      <c r="P256" s="83">
        <v>15640.32</v>
      </c>
      <c r="Q256" s="83">
        <v>16500</v>
      </c>
    </row>
    <row r="257" spans="2:17" s="83" customFormat="1">
      <c r="B257" s="84"/>
      <c r="G257" s="55"/>
      <c r="H257" s="55"/>
      <c r="I257" s="55"/>
      <c r="J257" s="55"/>
      <c r="K257" s="55"/>
      <c r="L257" s="55"/>
      <c r="M257" s="55"/>
      <c r="P257" s="83">
        <v>484746.28</v>
      </c>
      <c r="Q257" s="83">
        <v>485000</v>
      </c>
    </row>
    <row r="258" spans="2:17" s="83" customFormat="1">
      <c r="B258" s="84"/>
      <c r="G258" s="55"/>
      <c r="H258" s="55"/>
      <c r="I258" s="55"/>
      <c r="J258" s="55"/>
      <c r="K258" s="55"/>
      <c r="L258" s="55"/>
      <c r="M258" s="55"/>
      <c r="P258" s="83">
        <v>30437.213333333333</v>
      </c>
      <c r="Q258" s="83">
        <v>85000</v>
      </c>
    </row>
    <row r="259" spans="2:17" s="83" customFormat="1">
      <c r="B259" s="84"/>
      <c r="G259" s="55"/>
      <c r="H259" s="55"/>
      <c r="I259" s="55"/>
      <c r="J259" s="55"/>
      <c r="K259" s="55"/>
      <c r="L259" s="55"/>
      <c r="M259" s="55"/>
      <c r="P259" s="83">
        <v>2335693.4533333336</v>
      </c>
      <c r="Q259" s="83">
        <v>2350000</v>
      </c>
    </row>
    <row r="260" spans="2:17" s="83" customFormat="1">
      <c r="B260" s="84"/>
      <c r="G260" s="55"/>
      <c r="H260" s="55"/>
      <c r="I260" s="55"/>
      <c r="J260" s="55"/>
      <c r="K260" s="55"/>
      <c r="L260" s="55"/>
      <c r="M260" s="55"/>
      <c r="P260" s="83">
        <v>0</v>
      </c>
      <c r="Q260" s="83">
        <v>0</v>
      </c>
    </row>
    <row r="261" spans="2:17" s="83" customFormat="1">
      <c r="B261" s="84"/>
      <c r="G261" s="55"/>
      <c r="H261" s="55"/>
      <c r="I261" s="55"/>
      <c r="J261" s="55"/>
      <c r="K261" s="55"/>
      <c r="L261" s="55"/>
      <c r="M261" s="55"/>
      <c r="P261" s="83">
        <v>26000</v>
      </c>
      <c r="Q261" s="83">
        <v>40000</v>
      </c>
    </row>
    <row r="262" spans="2:17" s="83" customFormat="1">
      <c r="B262" s="84"/>
      <c r="G262" s="55"/>
      <c r="H262" s="55"/>
      <c r="I262" s="55"/>
      <c r="J262" s="55"/>
      <c r="K262" s="55"/>
      <c r="L262" s="55"/>
      <c r="M262" s="55"/>
      <c r="P262" s="83">
        <v>0</v>
      </c>
      <c r="Q262" s="83">
        <v>0</v>
      </c>
    </row>
    <row r="263" spans="2:17" s="83" customFormat="1">
      <c r="B263" s="84"/>
      <c r="G263" s="55"/>
      <c r="H263" s="55"/>
      <c r="I263" s="55"/>
      <c r="J263" s="55"/>
      <c r="K263" s="55"/>
      <c r="L263" s="55"/>
      <c r="M263" s="55"/>
      <c r="P263" s="83">
        <v>165854.49</v>
      </c>
      <c r="Q263" s="83">
        <v>165854.49</v>
      </c>
    </row>
    <row r="264" spans="2:17" s="83" customFormat="1">
      <c r="B264" s="84"/>
      <c r="G264" s="55"/>
      <c r="H264" s="55"/>
      <c r="I264" s="55"/>
      <c r="J264" s="55"/>
      <c r="K264" s="55"/>
      <c r="L264" s="55"/>
      <c r="M264" s="55"/>
      <c r="P264" s="83">
        <v>0</v>
      </c>
      <c r="Q264" s="83">
        <v>0</v>
      </c>
    </row>
    <row r="265" spans="2:17" s="83" customFormat="1">
      <c r="B265" s="84"/>
      <c r="G265" s="55"/>
      <c r="H265" s="55"/>
      <c r="I265" s="55"/>
      <c r="J265" s="55"/>
      <c r="K265" s="55"/>
      <c r="L265" s="55"/>
      <c r="M265" s="55"/>
      <c r="P265" s="83">
        <v>700000</v>
      </c>
      <c r="Q265" s="83">
        <v>820000</v>
      </c>
    </row>
    <row r="266" spans="2:17" s="83" customFormat="1">
      <c r="B266" s="84"/>
      <c r="G266" s="55"/>
      <c r="H266" s="55"/>
      <c r="I266" s="55"/>
      <c r="J266" s="55"/>
      <c r="K266" s="55"/>
      <c r="L266" s="55"/>
      <c r="M266" s="55"/>
      <c r="P266" s="83">
        <v>0</v>
      </c>
      <c r="Q266" s="83">
        <v>0</v>
      </c>
    </row>
    <row r="267" spans="2:17" s="83" customFormat="1">
      <c r="B267" s="84"/>
      <c r="G267" s="55"/>
      <c r="H267" s="55"/>
      <c r="I267" s="55"/>
      <c r="J267" s="55"/>
      <c r="K267" s="55"/>
      <c r="L267" s="55"/>
      <c r="M267" s="55"/>
      <c r="P267" s="83">
        <v>107089.06666666667</v>
      </c>
      <c r="Q267" s="83">
        <v>114000</v>
      </c>
    </row>
    <row r="268" spans="2:17" s="83" customFormat="1">
      <c r="B268" s="84"/>
      <c r="G268" s="55"/>
      <c r="H268" s="55"/>
      <c r="I268" s="55"/>
      <c r="J268" s="55"/>
      <c r="K268" s="55"/>
      <c r="L268" s="55"/>
      <c r="M268" s="55"/>
      <c r="P268" s="83">
        <v>2553975.56</v>
      </c>
      <c r="Q268" s="83">
        <v>2553975.56</v>
      </c>
    </row>
    <row r="269" spans="2:17" s="83" customFormat="1">
      <c r="B269" s="84"/>
      <c r="G269" s="55"/>
      <c r="H269" s="55"/>
      <c r="I269" s="55"/>
      <c r="J269" s="55"/>
      <c r="K269" s="55"/>
      <c r="L269" s="55"/>
      <c r="M269" s="55"/>
      <c r="P269" s="83">
        <v>2654459.3466666667</v>
      </c>
      <c r="Q269" s="83">
        <v>3500000</v>
      </c>
    </row>
    <row r="270" spans="2:17" s="83" customFormat="1">
      <c r="B270" s="84"/>
      <c r="G270" s="55"/>
      <c r="H270" s="55"/>
      <c r="I270" s="55"/>
      <c r="J270" s="55"/>
      <c r="K270" s="55"/>
      <c r="L270" s="55"/>
      <c r="M270" s="55"/>
      <c r="P270" s="83">
        <v>0</v>
      </c>
      <c r="Q270" s="83">
        <v>0</v>
      </c>
    </row>
    <row r="271" spans="2:17" s="83" customFormat="1">
      <c r="B271" s="84"/>
      <c r="G271" s="55"/>
      <c r="H271" s="55"/>
      <c r="I271" s="55"/>
      <c r="J271" s="55"/>
      <c r="K271" s="55"/>
      <c r="L271" s="55"/>
      <c r="M271" s="55"/>
      <c r="P271" s="83">
        <v>7049.28</v>
      </c>
      <c r="Q271" s="83">
        <v>100000</v>
      </c>
    </row>
    <row r="272" spans="2:17" s="83" customFormat="1">
      <c r="B272" s="84"/>
      <c r="G272" s="55"/>
      <c r="H272" s="55"/>
      <c r="I272" s="55"/>
      <c r="J272" s="55"/>
      <c r="K272" s="55"/>
      <c r="L272" s="55"/>
      <c r="M272" s="55"/>
      <c r="P272" s="83">
        <v>220730.94</v>
      </c>
      <c r="Q272" s="83">
        <v>2500000</v>
      </c>
    </row>
    <row r="273" spans="2:17" s="83" customFormat="1">
      <c r="B273" s="84"/>
      <c r="G273" s="55"/>
      <c r="H273" s="55"/>
      <c r="I273" s="55"/>
      <c r="J273" s="55"/>
      <c r="K273" s="55"/>
      <c r="L273" s="55"/>
      <c r="M273" s="55"/>
      <c r="P273" s="83">
        <v>0</v>
      </c>
      <c r="Q273" s="83">
        <v>0</v>
      </c>
    </row>
    <row r="274" spans="2:17" s="83" customFormat="1">
      <c r="B274" s="84"/>
      <c r="G274" s="55"/>
      <c r="H274" s="55"/>
      <c r="I274" s="55"/>
      <c r="J274" s="55"/>
      <c r="K274" s="55"/>
      <c r="L274" s="55"/>
      <c r="M274" s="55"/>
      <c r="P274" s="83">
        <v>0</v>
      </c>
      <c r="Q274" s="83">
        <v>0</v>
      </c>
    </row>
    <row r="275" spans="2:17" s="83" customFormat="1">
      <c r="B275" s="84"/>
      <c r="G275" s="55"/>
      <c r="H275" s="55"/>
      <c r="I275" s="55"/>
      <c r="J275" s="55"/>
      <c r="K275" s="55"/>
      <c r="L275" s="55"/>
      <c r="M275" s="55"/>
      <c r="P275" s="83">
        <v>42125.013333333329</v>
      </c>
      <c r="Q275" s="83">
        <v>330000</v>
      </c>
    </row>
    <row r="276" spans="2:17" s="83" customFormat="1">
      <c r="B276" s="84"/>
      <c r="G276" s="55"/>
      <c r="H276" s="55"/>
      <c r="I276" s="55"/>
      <c r="J276" s="55"/>
      <c r="K276" s="55"/>
      <c r="L276" s="55"/>
      <c r="M276" s="55"/>
      <c r="P276" s="83">
        <v>19927271.989999998</v>
      </c>
      <c r="Q276" s="83">
        <v>19927271.989999998</v>
      </c>
    </row>
    <row r="277" spans="2:17" s="83" customFormat="1">
      <c r="B277" s="84"/>
      <c r="G277" s="55"/>
      <c r="H277" s="55"/>
      <c r="I277" s="55"/>
      <c r="J277" s="55"/>
      <c r="K277" s="55"/>
      <c r="L277" s="55"/>
      <c r="M277" s="55"/>
      <c r="P277" s="83">
        <v>0</v>
      </c>
      <c r="Q277" s="83">
        <v>0</v>
      </c>
    </row>
    <row r="278" spans="2:17" s="83" customFormat="1">
      <c r="B278" s="84"/>
      <c r="G278" s="55"/>
      <c r="H278" s="55"/>
      <c r="I278" s="55"/>
      <c r="J278" s="55"/>
      <c r="K278" s="55"/>
      <c r="L278" s="55"/>
      <c r="M278" s="55"/>
      <c r="P278" s="83">
        <v>15460363.4</v>
      </c>
      <c r="Q278" s="83">
        <v>16000000</v>
      </c>
    </row>
    <row r="279" spans="2:17" s="83" customFormat="1">
      <c r="B279" s="84"/>
      <c r="G279" s="55"/>
      <c r="H279" s="55"/>
      <c r="I279" s="55"/>
      <c r="J279" s="55"/>
      <c r="K279" s="55"/>
      <c r="L279" s="55"/>
      <c r="M279" s="55"/>
      <c r="P279" s="83">
        <v>6555893.0987646068</v>
      </c>
      <c r="Q279" s="83">
        <v>6555893.0987646068</v>
      </c>
    </row>
    <row r="280" spans="2:17" s="83" customFormat="1">
      <c r="B280" s="84"/>
      <c r="G280" s="55"/>
      <c r="H280" s="55"/>
      <c r="I280" s="55"/>
      <c r="J280" s="55"/>
      <c r="K280" s="55"/>
      <c r="L280" s="55"/>
      <c r="M280" s="55"/>
      <c r="P280" s="83">
        <v>5400524.7466666671</v>
      </c>
      <c r="Q280" s="83">
        <v>7500000</v>
      </c>
    </row>
    <row r="281" spans="2:17" s="83" customFormat="1">
      <c r="B281" s="84"/>
      <c r="G281" s="55"/>
      <c r="H281" s="55"/>
      <c r="I281" s="55"/>
      <c r="J281" s="55"/>
      <c r="K281" s="55"/>
      <c r="L281" s="55"/>
      <c r="M281" s="55"/>
      <c r="P281" s="83">
        <v>29852075.560000002</v>
      </c>
      <c r="Q281" s="83">
        <v>30000000</v>
      </c>
    </row>
    <row r="282" spans="2:17" s="83" customFormat="1">
      <c r="B282" s="84"/>
      <c r="G282" s="55"/>
      <c r="H282" s="55"/>
      <c r="I282" s="55"/>
      <c r="J282" s="55"/>
      <c r="K282" s="55"/>
      <c r="L282" s="55"/>
      <c r="M282" s="55"/>
      <c r="P282" s="83">
        <v>0</v>
      </c>
      <c r="Q282" s="83">
        <v>0</v>
      </c>
    </row>
    <row r="283" spans="2:17" s="83" customFormat="1">
      <c r="B283" s="84"/>
      <c r="G283" s="55"/>
      <c r="H283" s="55"/>
      <c r="I283" s="55"/>
      <c r="J283" s="55"/>
      <c r="K283" s="55"/>
      <c r="L283" s="55"/>
      <c r="M283" s="55"/>
      <c r="P283" s="83">
        <v>0</v>
      </c>
      <c r="Q283" s="83">
        <v>0</v>
      </c>
    </row>
    <row r="284" spans="2:17" s="83" customFormat="1">
      <c r="B284" s="84"/>
      <c r="G284" s="55"/>
      <c r="H284" s="55"/>
      <c r="I284" s="55"/>
      <c r="J284" s="55"/>
      <c r="K284" s="55"/>
      <c r="L284" s="55"/>
      <c r="M284" s="55"/>
      <c r="P284" s="83">
        <v>1360311.84</v>
      </c>
      <c r="Q284" s="83">
        <v>1000000</v>
      </c>
    </row>
    <row r="285" spans="2:17" s="83" customFormat="1">
      <c r="B285" s="84"/>
      <c r="G285" s="55"/>
      <c r="H285" s="55"/>
      <c r="I285" s="55"/>
      <c r="J285" s="55"/>
      <c r="K285" s="55"/>
      <c r="L285" s="55"/>
      <c r="M285" s="55"/>
      <c r="P285" s="83">
        <v>0</v>
      </c>
      <c r="Q285" s="83">
        <v>0</v>
      </c>
    </row>
    <row r="286" spans="2:17" s="83" customFormat="1">
      <c r="B286" s="84"/>
      <c r="G286" s="55"/>
      <c r="H286" s="55"/>
      <c r="I286" s="55"/>
      <c r="J286" s="55"/>
      <c r="K286" s="55"/>
      <c r="L286" s="55"/>
      <c r="M286" s="55"/>
      <c r="P286" s="83">
        <v>0</v>
      </c>
      <c r="Q286" s="83">
        <v>0</v>
      </c>
    </row>
    <row r="287" spans="2:17" s="83" customFormat="1">
      <c r="B287" s="84"/>
      <c r="G287" s="55"/>
      <c r="H287" s="55"/>
      <c r="I287" s="55"/>
      <c r="J287" s="55"/>
      <c r="K287" s="55"/>
      <c r="L287" s="55"/>
      <c r="M287" s="55"/>
      <c r="P287" s="83">
        <v>68808</v>
      </c>
      <c r="Q287" s="83">
        <v>60000</v>
      </c>
    </row>
    <row r="288" spans="2:17" s="83" customFormat="1">
      <c r="B288" s="84"/>
      <c r="G288" s="55"/>
      <c r="H288" s="55"/>
      <c r="I288" s="55"/>
      <c r="J288" s="55"/>
      <c r="K288" s="55"/>
      <c r="L288" s="55"/>
      <c r="M288" s="55"/>
      <c r="P288" s="83">
        <v>197464.55</v>
      </c>
      <c r="Q288" s="83">
        <v>197464.55</v>
      </c>
    </row>
    <row r="289" spans="2:17" s="83" customFormat="1">
      <c r="B289" s="84"/>
      <c r="G289" s="55"/>
      <c r="H289" s="55"/>
      <c r="I289" s="55"/>
      <c r="J289" s="55"/>
      <c r="K289" s="55"/>
      <c r="L289" s="55"/>
      <c r="M289" s="55"/>
      <c r="P289" s="83">
        <v>538071.50666666671</v>
      </c>
      <c r="Q289" s="83">
        <v>1100000</v>
      </c>
    </row>
    <row r="290" spans="2:17">
      <c r="P290" s="55">
        <v>57065.359999999993</v>
      </c>
      <c r="Q290" s="55">
        <v>180000</v>
      </c>
    </row>
    <row r="291" spans="2:17">
      <c r="P291" s="55">
        <v>0</v>
      </c>
      <c r="Q291" s="55">
        <v>0</v>
      </c>
    </row>
    <row r="292" spans="2:17">
      <c r="P292" s="55">
        <v>3345478.9600000004</v>
      </c>
      <c r="Q292" s="55">
        <v>3200000</v>
      </c>
    </row>
    <row r="293" spans="2:17">
      <c r="P293" s="55">
        <v>0</v>
      </c>
      <c r="Q293" s="55">
        <v>0</v>
      </c>
    </row>
    <row r="294" spans="2:17">
      <c r="P294" s="55">
        <v>0</v>
      </c>
      <c r="Q294" s="55">
        <v>0</v>
      </c>
    </row>
    <row r="295" spans="2:17">
      <c r="P295" s="55">
        <v>1107787.5466666666</v>
      </c>
      <c r="Q295" s="55">
        <v>2160000</v>
      </c>
    </row>
    <row r="296" spans="2:17">
      <c r="Q296" s="55">
        <v>0</v>
      </c>
    </row>
    <row r="297" spans="2:17">
      <c r="Q297" s="55">
        <v>0</v>
      </c>
    </row>
    <row r="298" spans="2:17">
      <c r="Q298" s="55">
        <v>0</v>
      </c>
    </row>
    <row r="299" spans="2:17">
      <c r="Q299" s="55">
        <v>0</v>
      </c>
    </row>
    <row r="300" spans="2:17">
      <c r="Q300" s="55">
        <v>0</v>
      </c>
    </row>
    <row r="301" spans="2:17">
      <c r="P301" s="55">
        <v>49081</v>
      </c>
      <c r="Q301" s="55">
        <v>200000</v>
      </c>
    </row>
    <row r="302" spans="2:17">
      <c r="Q302" s="55">
        <v>0</v>
      </c>
    </row>
    <row r="303" spans="2:17">
      <c r="P303" s="55">
        <v>230000</v>
      </c>
      <c r="Q303" s="55">
        <v>250000</v>
      </c>
    </row>
    <row r="304" spans="2:17">
      <c r="Q304" s="55">
        <v>0</v>
      </c>
    </row>
    <row r="305" spans="16:17">
      <c r="P305" s="55">
        <v>10000</v>
      </c>
      <c r="Q305" s="55">
        <v>30000</v>
      </c>
    </row>
    <row r="306" spans="16:17">
      <c r="Q306" s="55">
        <v>0</v>
      </c>
    </row>
    <row r="307" spans="16:17">
      <c r="Q307" s="55">
        <v>0</v>
      </c>
    </row>
    <row r="308" spans="16:17">
      <c r="P308" s="55">
        <v>28500</v>
      </c>
      <c r="Q308" s="55">
        <v>20000</v>
      </c>
    </row>
    <row r="309" spans="16:17">
      <c r="Q309" s="55">
        <v>0</v>
      </c>
    </row>
    <row r="310" spans="16:17">
      <c r="P310" s="55">
        <v>609000</v>
      </c>
      <c r="Q310" s="55">
        <v>200000</v>
      </c>
    </row>
    <row r="311" spans="16:17">
      <c r="P311" s="55">
        <v>23000</v>
      </c>
      <c r="Q311" s="55">
        <v>30000</v>
      </c>
    </row>
    <row r="312" spans="16:17">
      <c r="Q312" s="55">
        <v>0</v>
      </c>
    </row>
    <row r="313" spans="16:17">
      <c r="P313" s="55">
        <v>2225000</v>
      </c>
      <c r="Q313" s="55">
        <v>2300000</v>
      </c>
    </row>
    <row r="314" spans="16:17">
      <c r="Q314" s="55">
        <v>0</v>
      </c>
    </row>
    <row r="315" spans="16:17">
      <c r="P315" s="55">
        <v>1000</v>
      </c>
      <c r="Q315" s="55">
        <v>0</v>
      </c>
    </row>
    <row r="316" spans="16:17">
      <c r="Q316" s="55">
        <v>0</v>
      </c>
    </row>
    <row r="317" spans="16:17">
      <c r="Q317" s="55">
        <v>0</v>
      </c>
    </row>
    <row r="318" spans="16:17">
      <c r="Q318" s="55">
        <v>0</v>
      </c>
    </row>
    <row r="319" spans="16:17">
      <c r="P319" s="55">
        <v>60000</v>
      </c>
      <c r="Q319" s="55">
        <v>0</v>
      </c>
    </row>
    <row r="320" spans="16:17">
      <c r="Q320" s="55">
        <v>0</v>
      </c>
    </row>
    <row r="321" spans="16:17">
      <c r="Q321" s="55">
        <v>0</v>
      </c>
    </row>
    <row r="322" spans="16:17">
      <c r="P322" s="55">
        <v>160000</v>
      </c>
      <c r="Q322" s="55">
        <v>166000</v>
      </c>
    </row>
    <row r="323" spans="16:17">
      <c r="Q323" s="55">
        <v>0</v>
      </c>
    </row>
    <row r="324" spans="16:17">
      <c r="Q324" s="55">
        <v>0</v>
      </c>
    </row>
    <row r="325" spans="16:17">
      <c r="Q325" s="55">
        <v>0</v>
      </c>
    </row>
    <row r="326" spans="16:17">
      <c r="P326" s="55">
        <v>73000</v>
      </c>
      <c r="Q326" s="55">
        <v>0</v>
      </c>
    </row>
    <row r="327" spans="16:17">
      <c r="Q327" s="55">
        <v>0</v>
      </c>
    </row>
    <row r="328" spans="16:17">
      <c r="P328" s="55">
        <v>45200</v>
      </c>
      <c r="Q328" s="55">
        <v>50000</v>
      </c>
    </row>
    <row r="329" spans="16:17">
      <c r="Q329" s="55">
        <v>0</v>
      </c>
    </row>
    <row r="330" spans="16:17">
      <c r="Q330" s="55">
        <v>0</v>
      </c>
    </row>
    <row r="331" spans="16:17">
      <c r="P331" s="55">
        <v>2150000</v>
      </c>
      <c r="Q331" s="55">
        <v>3297000</v>
      </c>
    </row>
    <row r="332" spans="16:17">
      <c r="P332" s="55">
        <v>3982000</v>
      </c>
      <c r="Q332" s="55">
        <v>3973452</v>
      </c>
    </row>
    <row r="333" spans="16:17">
      <c r="Q333" s="55">
        <v>0</v>
      </c>
    </row>
    <row r="334" spans="16:17">
      <c r="P334" s="55">
        <v>7330000</v>
      </c>
      <c r="Q334" s="55">
        <v>8388599.9999999991</v>
      </c>
    </row>
    <row r="335" spans="16:17">
      <c r="Q335" s="55">
        <v>0</v>
      </c>
    </row>
    <row r="336" spans="16:17">
      <c r="P336" s="55">
        <v>366000</v>
      </c>
      <c r="Q336" s="55">
        <v>4350000</v>
      </c>
    </row>
    <row r="337" spans="16:17">
      <c r="P337" s="55">
        <v>890000</v>
      </c>
      <c r="Q337" s="55">
        <v>968099.99999999988</v>
      </c>
    </row>
    <row r="338" spans="16:17">
      <c r="Q338" s="55">
        <v>0</v>
      </c>
    </row>
    <row r="339" spans="16:17">
      <c r="P339" s="55">
        <v>1000</v>
      </c>
      <c r="Q339" s="55">
        <v>10000</v>
      </c>
    </row>
    <row r="340" spans="16:17">
      <c r="P340" s="55">
        <v>250000</v>
      </c>
      <c r="Q340" s="55">
        <v>930000</v>
      </c>
    </row>
    <row r="341" spans="16:17">
      <c r="Q341" s="55">
        <v>0</v>
      </c>
    </row>
    <row r="342" spans="16:17">
      <c r="Q342" s="55">
        <v>0</v>
      </c>
    </row>
    <row r="343" spans="16:17">
      <c r="Q343" s="55">
        <v>0</v>
      </c>
    </row>
    <row r="344" spans="16:17">
      <c r="Q344" s="55">
        <v>0</v>
      </c>
    </row>
    <row r="345" spans="16:17">
      <c r="Q345" s="55">
        <v>0</v>
      </c>
    </row>
    <row r="346" spans="16:17">
      <c r="Q346" s="55">
        <v>0</v>
      </c>
    </row>
    <row r="347" spans="16:17">
      <c r="Q347" s="55">
        <v>0</v>
      </c>
    </row>
    <row r="348" spans="16:17">
      <c r="Q348" s="55">
        <v>0</v>
      </c>
    </row>
    <row r="349" spans="16:17">
      <c r="P349" s="55">
        <v>2740000</v>
      </c>
      <c r="Q349" s="55">
        <v>3724350</v>
      </c>
    </row>
    <row r="350" spans="16:17">
      <c r="Q350" s="55">
        <v>0</v>
      </c>
    </row>
    <row r="351" spans="16:17">
      <c r="Q351" s="55">
        <v>0</v>
      </c>
    </row>
    <row r="352" spans="16:17">
      <c r="P352" s="55">
        <v>1455000</v>
      </c>
      <c r="Q352" s="55">
        <v>1452236</v>
      </c>
    </row>
    <row r="353" spans="16:17">
      <c r="P353" s="55">
        <v>20900</v>
      </c>
      <c r="Q353" s="55">
        <v>0</v>
      </c>
    </row>
    <row r="354" spans="16:17">
      <c r="P354" s="55">
        <v>440000</v>
      </c>
      <c r="Q354" s="55">
        <v>516512</v>
      </c>
    </row>
    <row r="355" spans="16:17">
      <c r="Q355" s="55">
        <v>0</v>
      </c>
    </row>
    <row r="356" spans="16:17">
      <c r="P356" s="55">
        <v>188000</v>
      </c>
      <c r="Q356" s="55">
        <v>199840</v>
      </c>
    </row>
    <row r="357" spans="16:17">
      <c r="Q357" s="55">
        <v>0</v>
      </c>
    </row>
    <row r="358" spans="16:17">
      <c r="Q358" s="55">
        <v>0</v>
      </c>
    </row>
    <row r="359" spans="16:17">
      <c r="P359" s="55">
        <v>89000</v>
      </c>
      <c r="Q359" s="55">
        <v>89000</v>
      </c>
    </row>
    <row r="360" spans="16:17">
      <c r="P360" s="55">
        <v>1000</v>
      </c>
      <c r="Q360" s="55">
        <v>1000</v>
      </c>
    </row>
    <row r="361" spans="16:17">
      <c r="Q361" s="55">
        <v>0</v>
      </c>
    </row>
    <row r="362" spans="16:17">
      <c r="Q362" s="55">
        <v>0</v>
      </c>
    </row>
    <row r="363" spans="16:17">
      <c r="Q363" s="55">
        <v>0</v>
      </c>
    </row>
    <row r="364" spans="16:17">
      <c r="Q364" s="55">
        <v>0</v>
      </c>
    </row>
    <row r="365" spans="16:17">
      <c r="Q365" s="55">
        <v>0</v>
      </c>
    </row>
    <row r="366" spans="16:17">
      <c r="P366" s="55">
        <v>1060000</v>
      </c>
      <c r="Q366" s="55">
        <v>1632013</v>
      </c>
    </row>
    <row r="367" spans="16:17">
      <c r="Q367" s="55">
        <v>0</v>
      </c>
    </row>
    <row r="368" spans="16:17">
      <c r="P368" s="55">
        <v>5015.0133333333333</v>
      </c>
      <c r="Q368" s="55">
        <v>3068.9999999999995</v>
      </c>
    </row>
    <row r="369" spans="16:17">
      <c r="Q369" s="55">
        <v>0</v>
      </c>
    </row>
    <row r="370" spans="16:17">
      <c r="P370" s="55">
        <v>470000</v>
      </c>
      <c r="Q370" s="55">
        <v>711500</v>
      </c>
    </row>
    <row r="371" spans="16:17">
      <c r="Q371" s="55">
        <v>0</v>
      </c>
    </row>
    <row r="372" spans="16:17">
      <c r="Q372" s="55">
        <v>0</v>
      </c>
    </row>
    <row r="373" spans="16:17">
      <c r="P373" s="55">
        <v>35000</v>
      </c>
      <c r="Q373" s="55">
        <v>182040</v>
      </c>
    </row>
    <row r="374" spans="16:17">
      <c r="P374" s="55">
        <v>174187.04</v>
      </c>
      <c r="Q374" s="55">
        <v>50000</v>
      </c>
    </row>
    <row r="375" spans="16:17">
      <c r="P375" s="55">
        <v>748866.66666666663</v>
      </c>
      <c r="Q375" s="55">
        <v>0</v>
      </c>
    </row>
    <row r="376" spans="16:17">
      <c r="Q376" s="55">
        <v>0</v>
      </c>
    </row>
    <row r="377" spans="16:17">
      <c r="Q377" s="55">
        <v>5000</v>
      </c>
    </row>
    <row r="378" spans="16:17">
      <c r="Q378" s="55">
        <v>0</v>
      </c>
    </row>
    <row r="379" spans="16:17">
      <c r="P379" s="55">
        <v>1420287.7733333334</v>
      </c>
      <c r="Q379" s="55">
        <v>1400000</v>
      </c>
    </row>
    <row r="380" spans="16:17">
      <c r="P380" s="55">
        <v>0</v>
      </c>
      <c r="Q380" s="55">
        <v>0</v>
      </c>
    </row>
    <row r="381" spans="16:17">
      <c r="P381" s="55">
        <v>820</v>
      </c>
      <c r="Q381" s="55">
        <v>1000</v>
      </c>
    </row>
    <row r="382" spans="16:17">
      <c r="P382" s="55">
        <v>0</v>
      </c>
      <c r="Q382" s="55">
        <v>0</v>
      </c>
    </row>
    <row r="383" spans="16:17">
      <c r="P383" s="55">
        <v>450000</v>
      </c>
      <c r="Q383" s="55">
        <v>470579.99999999994</v>
      </c>
    </row>
    <row r="384" spans="16:17">
      <c r="Q384" s="55">
        <v>0</v>
      </c>
    </row>
    <row r="385" spans="16:17">
      <c r="P385" s="55">
        <v>9855543.666666666</v>
      </c>
      <c r="Q385" s="55">
        <v>9855543.6699999999</v>
      </c>
    </row>
    <row r="386" spans="16:17">
      <c r="P386" s="55">
        <v>114000</v>
      </c>
      <c r="Q386" s="55">
        <v>43729</v>
      </c>
    </row>
    <row r="387" spans="16:17">
      <c r="Q387" s="55">
        <v>0</v>
      </c>
    </row>
    <row r="388" spans="16:17">
      <c r="P388" s="55">
        <v>150000</v>
      </c>
      <c r="Q388" s="55">
        <v>158450</v>
      </c>
    </row>
    <row r="389" spans="16:17">
      <c r="Q389" s="55">
        <v>0</v>
      </c>
    </row>
    <row r="390" spans="16:17">
      <c r="P390" s="55">
        <v>93000</v>
      </c>
      <c r="Q390" s="55">
        <v>173000</v>
      </c>
    </row>
    <row r="391" spans="16:17">
      <c r="Q391" s="55">
        <v>0</v>
      </c>
    </row>
    <row r="392" spans="16:17">
      <c r="P392" s="55">
        <v>1185000</v>
      </c>
      <c r="Q392" s="55">
        <v>1335000</v>
      </c>
    </row>
    <row r="393" spans="16:17">
      <c r="Q393" s="55">
        <v>0</v>
      </c>
    </row>
    <row r="394" spans="16:17">
      <c r="P394" s="55">
        <v>85000</v>
      </c>
      <c r="Q394" s="55">
        <v>80450</v>
      </c>
    </row>
    <row r="395" spans="16:17">
      <c r="Q395" s="55">
        <v>0</v>
      </c>
    </row>
    <row r="396" spans="16:17">
      <c r="Q396" s="55">
        <v>0</v>
      </c>
    </row>
    <row r="397" spans="16:17">
      <c r="Q397" s="55">
        <v>0</v>
      </c>
    </row>
    <row r="398" spans="16:17">
      <c r="P398" s="55">
        <v>121878418</v>
      </c>
      <c r="Q398" s="55">
        <v>124097497</v>
      </c>
    </row>
    <row r="399" spans="16:17">
      <c r="P399" s="55">
        <v>33665536</v>
      </c>
      <c r="Q399" s="55">
        <v>35084473</v>
      </c>
    </row>
    <row r="400" spans="16:17">
      <c r="Q400" s="55">
        <v>0</v>
      </c>
    </row>
    <row r="401" spans="16:17">
      <c r="Q401" s="55">
        <v>0</v>
      </c>
    </row>
    <row r="402" spans="16:17">
      <c r="P402" s="55">
        <v>23431835</v>
      </c>
      <c r="Q402" s="55">
        <v>24026297</v>
      </c>
    </row>
    <row r="403" spans="16:17">
      <c r="P403" s="55">
        <v>2492601</v>
      </c>
      <c r="Q403" s="55">
        <v>3455722</v>
      </c>
    </row>
    <row r="404" spans="16:17">
      <c r="Q404" s="55">
        <v>0</v>
      </c>
    </row>
    <row r="405" spans="16:17">
      <c r="Q405" s="55">
        <v>0</v>
      </c>
    </row>
    <row r="406" spans="16:17">
      <c r="P406" s="55">
        <v>160227451</v>
      </c>
      <c r="Q406" s="55">
        <v>160557073</v>
      </c>
    </row>
    <row r="407" spans="16:17">
      <c r="P407" s="55">
        <v>20765533</v>
      </c>
      <c r="Q407" s="55">
        <v>23373421</v>
      </c>
    </row>
    <row r="408" spans="16:17">
      <c r="P408" s="55">
        <v>1808</v>
      </c>
      <c r="Q408" s="55">
        <v>1808</v>
      </c>
    </row>
    <row r="409" spans="16:17">
      <c r="Q409" s="55">
        <v>0</v>
      </c>
    </row>
    <row r="410" spans="16:17">
      <c r="Q410" s="55">
        <v>0</v>
      </c>
    </row>
    <row r="411" spans="16:17">
      <c r="P411" s="55">
        <v>14896575</v>
      </c>
      <c r="Q411" s="55">
        <v>15162952</v>
      </c>
    </row>
    <row r="412" spans="16:17">
      <c r="P412" s="55">
        <v>5428998</v>
      </c>
      <c r="Q412" s="55">
        <v>5648565</v>
      </c>
    </row>
    <row r="413" spans="16:17">
      <c r="P413" s="55">
        <v>402750</v>
      </c>
      <c r="Q413" s="55">
        <v>412715</v>
      </c>
    </row>
    <row r="414" spans="16:17">
      <c r="P414" s="55">
        <v>29253</v>
      </c>
      <c r="Q414" s="55">
        <v>37406</v>
      </c>
    </row>
    <row r="415" spans="16:17">
      <c r="P415" s="55">
        <v>11389633</v>
      </c>
      <c r="Q415" s="55">
        <v>11413016</v>
      </c>
    </row>
    <row r="416" spans="16:17">
      <c r="P416" s="55">
        <v>2118020</v>
      </c>
      <c r="Q416" s="55">
        <v>2354338</v>
      </c>
    </row>
    <row r="417" spans="16:17">
      <c r="Q417" s="55">
        <v>0</v>
      </c>
    </row>
    <row r="418" spans="16:17">
      <c r="P418" s="55">
        <v>6769937</v>
      </c>
      <c r="Q418" s="55">
        <v>6769937</v>
      </c>
    </row>
    <row r="419" spans="16:17">
      <c r="P419" s="55">
        <v>1965059</v>
      </c>
      <c r="Q419" s="55">
        <v>1965059</v>
      </c>
    </row>
    <row r="420" spans="16:17">
      <c r="P420" s="55">
        <v>1442037</v>
      </c>
      <c r="Q420" s="55">
        <v>1442037</v>
      </c>
    </row>
    <row r="421" spans="16:17">
      <c r="P421" s="55">
        <v>145871</v>
      </c>
      <c r="Q421" s="55">
        <v>145871</v>
      </c>
    </row>
    <row r="422" spans="16:17">
      <c r="P422" s="55">
        <v>8641461</v>
      </c>
      <c r="Q422" s="55">
        <v>8821461</v>
      </c>
    </row>
    <row r="423" spans="16:17">
      <c r="P423" s="55">
        <v>1847429</v>
      </c>
      <c r="Q423" s="55">
        <v>1927429</v>
      </c>
    </row>
    <row r="424" spans="16:17">
      <c r="Q424" s="55">
        <v>0</v>
      </c>
    </row>
    <row r="425" spans="16:17">
      <c r="P425" s="55">
        <v>39762.44</v>
      </c>
      <c r="Q425" s="55">
        <v>0</v>
      </c>
    </row>
    <row r="426" spans="16:17">
      <c r="P426" s="55">
        <v>0</v>
      </c>
      <c r="Q426" s="55">
        <v>0</v>
      </c>
    </row>
    <row r="427" spans="16:17">
      <c r="P427" s="55">
        <v>9940.6133333333328</v>
      </c>
      <c r="Q427" s="55">
        <v>0</v>
      </c>
    </row>
    <row r="428" spans="16:17">
      <c r="Q428" s="55">
        <v>0</v>
      </c>
    </row>
    <row r="429" spans="16:17">
      <c r="Q429" s="55">
        <v>0</v>
      </c>
    </row>
    <row r="430" spans="16:17">
      <c r="P430" s="55">
        <v>39979894</v>
      </c>
      <c r="Q430" s="55">
        <v>40638539</v>
      </c>
    </row>
    <row r="431" spans="16:17">
      <c r="P431" s="55">
        <v>11314409</v>
      </c>
      <c r="Q431" s="55">
        <v>11748612</v>
      </c>
    </row>
    <row r="432" spans="16:17">
      <c r="P432" s="55">
        <v>7453326</v>
      </c>
      <c r="Q432" s="55">
        <v>7613499</v>
      </c>
    </row>
    <row r="433" spans="16:17">
      <c r="P433" s="55">
        <v>756280</v>
      </c>
      <c r="Q433" s="55">
        <v>1013667</v>
      </c>
    </row>
    <row r="434" spans="16:17">
      <c r="P434" s="55">
        <v>53819675</v>
      </c>
      <c r="Q434" s="55">
        <v>53960921</v>
      </c>
    </row>
    <row r="435" spans="16:17">
      <c r="P435" s="55">
        <v>6992191</v>
      </c>
      <c r="Q435" s="55">
        <v>7745906</v>
      </c>
    </row>
    <row r="436" spans="16:17">
      <c r="Q436" s="55">
        <v>0</v>
      </c>
    </row>
    <row r="437" spans="16:17">
      <c r="Q437" s="55">
        <v>0</v>
      </c>
    </row>
    <row r="438" spans="16:17">
      <c r="Q438" s="55">
        <v>0</v>
      </c>
    </row>
    <row r="439" spans="16:17">
      <c r="Q439" s="55">
        <v>0</v>
      </c>
    </row>
    <row r="440" spans="16:17">
      <c r="Q440" s="55">
        <v>0</v>
      </c>
    </row>
    <row r="441" spans="16:17">
      <c r="Q441" s="55">
        <v>0</v>
      </c>
    </row>
    <row r="442" spans="16:17">
      <c r="Q442" s="55">
        <v>0</v>
      </c>
    </row>
    <row r="443" spans="16:17">
      <c r="P443" s="55">
        <v>5365000</v>
      </c>
      <c r="Q443" s="55">
        <v>5365000</v>
      </c>
    </row>
    <row r="444" spans="16:17">
      <c r="P444" s="55">
        <v>1326903</v>
      </c>
      <c r="Q444" s="55">
        <v>1326903</v>
      </c>
    </row>
    <row r="445" spans="16:17">
      <c r="P445" s="55">
        <v>806205</v>
      </c>
      <c r="Q445" s="55">
        <v>806205</v>
      </c>
    </row>
    <row r="446" spans="16:17">
      <c r="P446" s="55">
        <v>58294</v>
      </c>
      <c r="Q446" s="55">
        <v>58294</v>
      </c>
    </row>
    <row r="447" spans="16:17">
      <c r="P447" s="55">
        <v>9026111</v>
      </c>
      <c r="Q447" s="55">
        <v>5566000</v>
      </c>
    </row>
    <row r="448" spans="16:17">
      <c r="P448" s="55">
        <v>1460654</v>
      </c>
      <c r="Q448" s="55">
        <v>1033000</v>
      </c>
    </row>
    <row r="449" spans="16:17">
      <c r="P449" s="55">
        <v>2382000</v>
      </c>
      <c r="Q449" s="55">
        <v>2382000</v>
      </c>
    </row>
    <row r="450" spans="16:17">
      <c r="P450" s="55">
        <v>450936</v>
      </c>
      <c r="Q450" s="55">
        <v>450936</v>
      </c>
    </row>
    <row r="451" spans="16:17">
      <c r="P451" s="55">
        <v>384000</v>
      </c>
      <c r="Q451" s="55">
        <v>384000</v>
      </c>
    </row>
    <row r="452" spans="16:17">
      <c r="P452" s="55">
        <v>17000</v>
      </c>
      <c r="Q452" s="55">
        <v>17000</v>
      </c>
    </row>
    <row r="453" spans="16:17">
      <c r="P453" s="55">
        <v>2544000</v>
      </c>
      <c r="Q453" s="55">
        <v>2544000</v>
      </c>
    </row>
    <row r="454" spans="16:17">
      <c r="P454" s="55">
        <v>292000</v>
      </c>
      <c r="Q454" s="55">
        <v>292000</v>
      </c>
    </row>
    <row r="455" spans="16:17">
      <c r="P455" s="55">
        <v>2179095</v>
      </c>
      <c r="Q455" s="55">
        <v>2179095</v>
      </c>
    </row>
    <row r="456" spans="16:17">
      <c r="P456" s="55">
        <v>510347.33500000002</v>
      </c>
      <c r="Q456" s="55">
        <v>510347.33500000002</v>
      </c>
    </row>
    <row r="457" spans="16:17">
      <c r="P457" s="55">
        <v>322559.32500000001</v>
      </c>
      <c r="Q457" s="55">
        <v>322559.32500000001</v>
      </c>
    </row>
    <row r="458" spans="16:17">
      <c r="P458" s="55">
        <v>20217.91</v>
      </c>
      <c r="Q458" s="55">
        <v>20217.91</v>
      </c>
    </row>
    <row r="459" spans="16:17">
      <c r="P459" s="55">
        <v>3083304.415</v>
      </c>
      <c r="Q459" s="55">
        <v>2166375</v>
      </c>
    </row>
    <row r="460" spans="16:17">
      <c r="P460" s="55">
        <v>479629.33</v>
      </c>
      <c r="Q460" s="55">
        <v>366301.02</v>
      </c>
    </row>
    <row r="461" spans="16:17">
      <c r="P461" s="55">
        <v>476000</v>
      </c>
      <c r="Q461" s="55">
        <v>476000</v>
      </c>
    </row>
    <row r="462" spans="16:17">
      <c r="P462" s="55">
        <v>148000</v>
      </c>
      <c r="Q462" s="55">
        <v>148000</v>
      </c>
    </row>
    <row r="463" spans="16:17">
      <c r="P463" s="55">
        <v>27000</v>
      </c>
      <c r="Q463" s="55">
        <v>27000</v>
      </c>
    </row>
    <row r="464" spans="16:17">
      <c r="P464" s="55">
        <v>1000</v>
      </c>
      <c r="Q464" s="55">
        <v>1000</v>
      </c>
    </row>
    <row r="465" spans="16:17">
      <c r="P465" s="55">
        <v>65000</v>
      </c>
      <c r="Q465" s="55">
        <v>65000</v>
      </c>
    </row>
    <row r="466" spans="16:17">
      <c r="P466" s="55">
        <v>57268</v>
      </c>
      <c r="Q466" s="55">
        <v>57268</v>
      </c>
    </row>
    <row r="467" spans="16:17">
      <c r="P467" s="55">
        <v>3008324.41</v>
      </c>
      <c r="Q467" s="55">
        <v>6095091.1466666674</v>
      </c>
    </row>
    <row r="468" spans="16:17">
      <c r="P468" s="55">
        <v>158542.07999999999</v>
      </c>
      <c r="Q468" s="55">
        <v>321218.15999999997</v>
      </c>
    </row>
    <row r="469" spans="16:17">
      <c r="P469" s="55">
        <v>354669.04599999997</v>
      </c>
      <c r="Q469" s="55">
        <v>718586.12</v>
      </c>
    </row>
    <row r="470" spans="16:17">
      <c r="P470" s="55">
        <v>5531.6</v>
      </c>
      <c r="Q470" s="55">
        <v>11207.44</v>
      </c>
    </row>
    <row r="471" spans="16:17">
      <c r="P471" s="55">
        <v>4403378.74</v>
      </c>
      <c r="Q471" s="55">
        <v>8921575.959999999</v>
      </c>
    </row>
    <row r="472" spans="16:17">
      <c r="P472" s="55">
        <v>91724.160000000003</v>
      </c>
      <c r="Q472" s="55">
        <v>185840.02666666664</v>
      </c>
    </row>
    <row r="473" spans="16:17">
      <c r="Q473" s="55">
        <v>0</v>
      </c>
    </row>
    <row r="474" spans="16:17">
      <c r="Q474" s="55">
        <v>0</v>
      </c>
    </row>
    <row r="475" spans="16:17">
      <c r="P475" s="55">
        <v>1098937</v>
      </c>
      <c r="Q475" s="55">
        <v>1204225</v>
      </c>
    </row>
    <row r="476" spans="16:17">
      <c r="P476" s="55">
        <v>47236</v>
      </c>
      <c r="Q476" s="55">
        <v>54725</v>
      </c>
    </row>
    <row r="477" spans="16:17">
      <c r="Q477" s="55">
        <v>0</v>
      </c>
    </row>
    <row r="478" spans="16:17">
      <c r="Q478" s="55">
        <v>0</v>
      </c>
    </row>
    <row r="479" spans="16:17">
      <c r="P479" s="55">
        <v>1495468</v>
      </c>
      <c r="Q479" s="55">
        <v>1702754</v>
      </c>
    </row>
    <row r="480" spans="16:17">
      <c r="P480" s="55">
        <v>54606</v>
      </c>
      <c r="Q480" s="55">
        <v>159205</v>
      </c>
    </row>
    <row r="481" spans="16:17">
      <c r="Q481" s="55">
        <v>0</v>
      </c>
    </row>
    <row r="482" spans="16:17">
      <c r="Q482" s="55">
        <v>0</v>
      </c>
    </row>
    <row r="483" spans="16:17">
      <c r="Q483" s="55">
        <v>0</v>
      </c>
    </row>
    <row r="484" spans="16:17">
      <c r="P484" s="55">
        <v>1344</v>
      </c>
      <c r="Q484" s="55">
        <v>0</v>
      </c>
    </row>
    <row r="485" spans="16:17">
      <c r="P485" s="55">
        <v>256</v>
      </c>
      <c r="Q485" s="55">
        <v>0</v>
      </c>
    </row>
    <row r="486" spans="16:17">
      <c r="P486" s="55">
        <v>68049</v>
      </c>
      <c r="Q486" s="55">
        <v>76333</v>
      </c>
    </row>
    <row r="487" spans="16:17">
      <c r="P487" s="55">
        <v>4138</v>
      </c>
      <c r="Q487" s="55">
        <v>6856</v>
      </c>
    </row>
    <row r="488" spans="16:17">
      <c r="Q488" s="55">
        <v>0</v>
      </c>
    </row>
    <row r="489" spans="16:17">
      <c r="P489" s="55">
        <v>61964</v>
      </c>
      <c r="Q489" s="55">
        <v>0</v>
      </c>
    </row>
    <row r="490" spans="16:17">
      <c r="Q490" s="55">
        <v>0</v>
      </c>
    </row>
    <row r="491" spans="16:17">
      <c r="P491" s="55">
        <v>94755</v>
      </c>
      <c r="Q491" s="55">
        <v>94755</v>
      </c>
    </row>
    <row r="492" spans="16:17">
      <c r="Q492" s="55">
        <v>0</v>
      </c>
    </row>
    <row r="493" spans="16:17">
      <c r="Q493" s="55">
        <v>0</v>
      </c>
    </row>
    <row r="494" spans="16:17">
      <c r="P494" s="55">
        <v>321042</v>
      </c>
      <c r="Q494" s="55">
        <v>348943</v>
      </c>
    </row>
    <row r="495" spans="16:17">
      <c r="P495" s="55">
        <v>13327</v>
      </c>
      <c r="Q495" s="55">
        <v>15312</v>
      </c>
    </row>
    <row r="496" spans="16:17">
      <c r="P496" s="55">
        <v>480769</v>
      </c>
      <c r="Q496" s="55">
        <v>537895</v>
      </c>
    </row>
    <row r="497" spans="16:17">
      <c r="P497" s="55">
        <v>18568</v>
      </c>
      <c r="Q497" s="55">
        <v>47007</v>
      </c>
    </row>
    <row r="498" spans="16:17">
      <c r="Q498" s="55">
        <v>0</v>
      </c>
    </row>
    <row r="499" spans="16:17">
      <c r="Q499" s="55">
        <v>0</v>
      </c>
    </row>
    <row r="500" spans="16:17">
      <c r="Q500" s="55">
        <v>0</v>
      </c>
    </row>
    <row r="501" spans="16:17">
      <c r="Q501" s="55">
        <v>0</v>
      </c>
    </row>
    <row r="502" spans="16:17">
      <c r="Q502" s="55">
        <v>0</v>
      </c>
    </row>
    <row r="503" spans="16:17">
      <c r="P503" s="55">
        <v>183360</v>
      </c>
      <c r="Q503" s="55">
        <v>240000</v>
      </c>
    </row>
    <row r="504" spans="16:17">
      <c r="P504" s="55">
        <v>5000</v>
      </c>
      <c r="Q504" s="55">
        <v>5000</v>
      </c>
    </row>
    <row r="505" spans="16:17">
      <c r="P505" s="55">
        <v>89225</v>
      </c>
      <c r="Q505" s="55">
        <v>57000</v>
      </c>
    </row>
    <row r="506" spans="16:17">
      <c r="P506" s="55">
        <v>3856</v>
      </c>
      <c r="Q506" s="55">
        <v>2513</v>
      </c>
    </row>
    <row r="507" spans="16:17">
      <c r="P507" s="55">
        <v>26000</v>
      </c>
      <c r="Q507" s="55">
        <v>0</v>
      </c>
    </row>
    <row r="508" spans="16:17">
      <c r="Q508" s="55">
        <v>0</v>
      </c>
    </row>
    <row r="509" spans="16:17">
      <c r="P509" s="55">
        <v>54000</v>
      </c>
      <c r="Q509" s="55">
        <v>54000</v>
      </c>
    </row>
    <row r="510" spans="16:17">
      <c r="P510" s="55">
        <v>2237</v>
      </c>
      <c r="Q510" s="55">
        <v>2237</v>
      </c>
    </row>
    <row r="511" spans="16:17">
      <c r="P511" s="55">
        <v>55480.4</v>
      </c>
      <c r="Q511" s="55">
        <v>84000</v>
      </c>
    </row>
    <row r="512" spans="16:17">
      <c r="P512" s="55">
        <v>1325</v>
      </c>
      <c r="Q512" s="55">
        <v>1325</v>
      </c>
    </row>
    <row r="513" spans="16:17">
      <c r="P513" s="55">
        <v>43381.824999999997</v>
      </c>
      <c r="Q513" s="55">
        <v>34842.199999999997</v>
      </c>
    </row>
    <row r="514" spans="16:17">
      <c r="P514" s="55">
        <v>2801.3150000000001</v>
      </c>
      <c r="Q514" s="55">
        <v>2445.42</v>
      </c>
    </row>
    <row r="515" spans="16:17">
      <c r="Q515" s="55">
        <v>0</v>
      </c>
    </row>
    <row r="516" spans="16:17">
      <c r="Q516" s="55">
        <v>0</v>
      </c>
    </row>
    <row r="517" spans="16:17">
      <c r="P517" s="55">
        <v>20480</v>
      </c>
      <c r="Q517" s="55">
        <v>20480</v>
      </c>
    </row>
    <row r="518" spans="16:17">
      <c r="P518" s="55">
        <v>4478</v>
      </c>
      <c r="Q518" s="55">
        <v>4478</v>
      </c>
    </row>
    <row r="519" spans="16:17">
      <c r="P519" s="55">
        <v>25600.3</v>
      </c>
      <c r="Q519" s="55">
        <v>51868.119999999995</v>
      </c>
    </row>
    <row r="520" spans="16:17">
      <c r="P520" s="55">
        <v>42.89</v>
      </c>
      <c r="Q520" s="55">
        <v>86.90666666666668</v>
      </c>
    </row>
    <row r="521" spans="16:17">
      <c r="P521" s="55">
        <v>22384.53</v>
      </c>
      <c r="Q521" s="55">
        <v>45352.746666666666</v>
      </c>
    </row>
    <row r="522" spans="16:17">
      <c r="P522" s="55">
        <v>315.39999999999998</v>
      </c>
      <c r="Q522" s="55">
        <v>639.04</v>
      </c>
    </row>
    <row r="523" spans="16:17">
      <c r="Q523" s="55">
        <v>0</v>
      </c>
    </row>
    <row r="524" spans="16:17">
      <c r="Q524" s="55">
        <v>0</v>
      </c>
    </row>
    <row r="525" spans="16:17">
      <c r="P525" s="55">
        <v>379976</v>
      </c>
      <c r="Q525" s="55">
        <v>379976</v>
      </c>
    </row>
    <row r="526" spans="16:17">
      <c r="Q526" s="55">
        <v>0</v>
      </c>
    </row>
    <row r="527" spans="16:17">
      <c r="Q527" s="55">
        <v>0</v>
      </c>
    </row>
    <row r="528" spans="16:17">
      <c r="Q528" s="55">
        <v>0</v>
      </c>
    </row>
    <row r="529" spans="16:17">
      <c r="P529" s="55">
        <v>55861505</v>
      </c>
      <c r="Q529" s="55">
        <v>56360038</v>
      </c>
    </row>
    <row r="530" spans="16:17">
      <c r="P530" s="55">
        <v>4403121</v>
      </c>
      <c r="Q530" s="55">
        <v>5036985</v>
      </c>
    </row>
    <row r="531" spans="16:17">
      <c r="Q531" s="55">
        <v>0</v>
      </c>
    </row>
    <row r="532" spans="16:17">
      <c r="Q532" s="55">
        <v>0</v>
      </c>
    </row>
    <row r="533" spans="16:17">
      <c r="Q533" s="55">
        <v>0</v>
      </c>
    </row>
    <row r="534" spans="16:17">
      <c r="P534" s="55">
        <v>5243</v>
      </c>
      <c r="Q534" s="55">
        <v>0</v>
      </c>
    </row>
    <row r="535" spans="16:17">
      <c r="Q535" s="55">
        <v>0</v>
      </c>
    </row>
    <row r="536" spans="16:17">
      <c r="P536" s="55">
        <v>4687421</v>
      </c>
      <c r="Q536" s="55">
        <v>4728884</v>
      </c>
    </row>
    <row r="537" spans="16:17">
      <c r="P537" s="55">
        <v>323773</v>
      </c>
      <c r="Q537" s="55">
        <v>364517</v>
      </c>
    </row>
    <row r="538" spans="16:17">
      <c r="Q538" s="55">
        <v>0</v>
      </c>
    </row>
    <row r="539" spans="16:17">
      <c r="P539" s="55">
        <v>23499</v>
      </c>
      <c r="Q539" s="55">
        <v>0</v>
      </c>
    </row>
    <row r="540" spans="16:17">
      <c r="Q540" s="55">
        <v>0</v>
      </c>
    </row>
    <row r="541" spans="16:17">
      <c r="P541" s="55">
        <v>1726637</v>
      </c>
      <c r="Q541" s="55">
        <v>1726637</v>
      </c>
    </row>
    <row r="542" spans="16:17">
      <c r="P542" s="55">
        <v>40358</v>
      </c>
      <c r="Q542" s="55">
        <v>40358</v>
      </c>
    </row>
    <row r="543" spans="16:17">
      <c r="Q543" s="55">
        <v>0</v>
      </c>
    </row>
    <row r="544" spans="16:17">
      <c r="P544" s="55">
        <v>113055</v>
      </c>
      <c r="Q544" s="55">
        <v>113055</v>
      </c>
    </row>
    <row r="545" spans="16:17">
      <c r="Q545" s="55">
        <v>0</v>
      </c>
    </row>
    <row r="546" spans="16:17">
      <c r="P546" s="55">
        <v>17892611</v>
      </c>
      <c r="Q546" s="55">
        <v>18035711</v>
      </c>
    </row>
    <row r="547" spans="16:17">
      <c r="P547" s="55">
        <v>1338885</v>
      </c>
      <c r="Q547" s="55">
        <v>1517656</v>
      </c>
    </row>
    <row r="548" spans="16:17">
      <c r="Q548" s="55">
        <v>0</v>
      </c>
    </row>
    <row r="549" spans="16:17">
      <c r="Q549" s="55">
        <v>0</v>
      </c>
    </row>
    <row r="550" spans="16:17">
      <c r="Q550" s="55">
        <v>0</v>
      </c>
    </row>
    <row r="551" spans="16:17">
      <c r="Q551" s="55">
        <v>0</v>
      </c>
    </row>
    <row r="552" spans="16:17">
      <c r="Q552" s="55">
        <v>0</v>
      </c>
    </row>
    <row r="553" spans="16:17">
      <c r="P553" s="55">
        <v>68760</v>
      </c>
      <c r="Q553" s="55">
        <v>90000</v>
      </c>
    </row>
    <row r="554" spans="16:17">
      <c r="Q554" s="55">
        <v>0</v>
      </c>
    </row>
    <row r="555" spans="16:17">
      <c r="P555" s="55">
        <v>2997315</v>
      </c>
      <c r="Q555" s="55">
        <v>1794000</v>
      </c>
    </row>
    <row r="556" spans="16:17">
      <c r="P556" s="55">
        <v>173572</v>
      </c>
      <c r="Q556" s="55">
        <v>83000</v>
      </c>
    </row>
    <row r="557" spans="16:17">
      <c r="P557" s="55">
        <v>42000</v>
      </c>
      <c r="Q557" s="55">
        <v>0</v>
      </c>
    </row>
    <row r="558" spans="16:17">
      <c r="P558" s="55">
        <v>0</v>
      </c>
      <c r="Q558" s="55">
        <v>0</v>
      </c>
    </row>
    <row r="559" spans="16:17">
      <c r="P559" s="55">
        <v>619000</v>
      </c>
      <c r="Q559" s="55">
        <v>619000</v>
      </c>
    </row>
    <row r="560" spans="16:17">
      <c r="P560" s="55">
        <v>32000</v>
      </c>
      <c r="Q560" s="55">
        <v>32000</v>
      </c>
    </row>
    <row r="561" spans="16:17">
      <c r="P561" s="55">
        <v>29351.4</v>
      </c>
      <c r="Q561" s="55">
        <v>31500</v>
      </c>
    </row>
    <row r="562" spans="16:17">
      <c r="P562" s="55">
        <v>0</v>
      </c>
      <c r="Q562" s="55">
        <v>0</v>
      </c>
    </row>
    <row r="563" spans="16:17">
      <c r="P563" s="55">
        <v>970462.33</v>
      </c>
      <c r="Q563" s="55">
        <v>651583.85499999998</v>
      </c>
    </row>
    <row r="564" spans="16:17">
      <c r="P564" s="55">
        <v>58306.89</v>
      </c>
      <c r="Q564" s="55">
        <v>34305.31</v>
      </c>
    </row>
    <row r="565" spans="16:17">
      <c r="Q565" s="55">
        <v>0</v>
      </c>
    </row>
    <row r="566" spans="16:17">
      <c r="Q566" s="55">
        <v>0</v>
      </c>
    </row>
    <row r="567" spans="16:17">
      <c r="P567" s="55">
        <v>45807</v>
      </c>
      <c r="Q567" s="55">
        <v>45807</v>
      </c>
    </row>
    <row r="568" spans="16:17">
      <c r="P568" s="55">
        <v>14454</v>
      </c>
      <c r="Q568" s="55">
        <v>14454</v>
      </c>
    </row>
    <row r="569" spans="16:17">
      <c r="P569" s="55">
        <v>10011.66</v>
      </c>
      <c r="Q569" s="55">
        <v>20284.373333333333</v>
      </c>
    </row>
    <row r="570" spans="16:17">
      <c r="P570" s="55">
        <v>0</v>
      </c>
      <c r="Q570" s="55">
        <v>0</v>
      </c>
    </row>
    <row r="571" spans="16:17">
      <c r="P571" s="55">
        <v>1358663.22</v>
      </c>
      <c r="Q571" s="55">
        <v>2752753.6933333334</v>
      </c>
    </row>
    <row r="572" spans="16:17">
      <c r="P572" s="55">
        <v>13236.2</v>
      </c>
      <c r="Q572" s="55">
        <v>26817.533333333336</v>
      </c>
    </row>
    <row r="573" spans="16:17">
      <c r="Q573" s="55">
        <v>0</v>
      </c>
    </row>
    <row r="574" spans="16:17">
      <c r="Q574" s="55">
        <v>0</v>
      </c>
    </row>
    <row r="575" spans="16:17">
      <c r="P575" s="55">
        <v>4510534</v>
      </c>
      <c r="Q575" s="55">
        <v>4510534</v>
      </c>
    </row>
    <row r="576" spans="16:17">
      <c r="P576" s="55">
        <v>114372</v>
      </c>
      <c r="Q576" s="55">
        <v>114372</v>
      </c>
    </row>
    <row r="577" spans="16:17">
      <c r="Q577" s="55">
        <v>0</v>
      </c>
    </row>
    <row r="578" spans="16:17">
      <c r="Q578" s="55">
        <v>0</v>
      </c>
    </row>
    <row r="579" spans="16:17">
      <c r="P579" s="55">
        <v>37200468</v>
      </c>
      <c r="Q579" s="55">
        <v>37278709</v>
      </c>
    </row>
    <row r="580" spans="16:17">
      <c r="P580" s="55">
        <v>4134598</v>
      </c>
      <c r="Q580" s="55">
        <v>5542978</v>
      </c>
    </row>
    <row r="581" spans="16:17">
      <c r="Q581" s="55">
        <v>0</v>
      </c>
    </row>
    <row r="582" spans="16:17">
      <c r="Q582" s="55">
        <v>0</v>
      </c>
    </row>
    <row r="583" spans="16:17">
      <c r="Q583" s="55">
        <v>0</v>
      </c>
    </row>
    <row r="584" spans="16:17">
      <c r="P584" s="55">
        <v>3119</v>
      </c>
      <c r="Q584" s="55">
        <v>0</v>
      </c>
    </row>
    <row r="585" spans="16:17">
      <c r="P585" s="55">
        <v>97</v>
      </c>
      <c r="Q585" s="55">
        <v>0</v>
      </c>
    </row>
    <row r="586" spans="16:17">
      <c r="P586" s="55">
        <v>195771</v>
      </c>
      <c r="Q586" s="55">
        <v>196182</v>
      </c>
    </row>
    <row r="587" spans="16:17">
      <c r="P587" s="55">
        <v>10567</v>
      </c>
      <c r="Q587" s="55">
        <v>13252</v>
      </c>
    </row>
    <row r="588" spans="16:17">
      <c r="Q588" s="55">
        <v>0</v>
      </c>
    </row>
    <row r="589" spans="16:17">
      <c r="P589" s="55">
        <v>260677</v>
      </c>
      <c r="Q589" s="55">
        <v>0</v>
      </c>
    </row>
    <row r="590" spans="16:17">
      <c r="P590" s="55">
        <v>10643</v>
      </c>
      <c r="Q590" s="55">
        <v>0</v>
      </c>
    </row>
    <row r="591" spans="16:17">
      <c r="P591" s="55">
        <v>1351662</v>
      </c>
      <c r="Q591" s="55">
        <v>1351662</v>
      </c>
    </row>
    <row r="592" spans="16:17">
      <c r="P592" s="55">
        <v>68103</v>
      </c>
      <c r="Q592" s="55">
        <v>68103</v>
      </c>
    </row>
    <row r="593" spans="16:17">
      <c r="Q593" s="55">
        <v>0</v>
      </c>
    </row>
    <row r="594" spans="16:17">
      <c r="P594" s="55">
        <v>1616136</v>
      </c>
      <c r="Q594" s="55">
        <v>1616136</v>
      </c>
    </row>
    <row r="595" spans="16:17">
      <c r="P595" s="55">
        <v>34668</v>
      </c>
      <c r="Q595" s="55">
        <v>34668</v>
      </c>
    </row>
    <row r="596" spans="16:17">
      <c r="P596" s="55">
        <v>11205950</v>
      </c>
      <c r="Q596" s="55">
        <v>11226793</v>
      </c>
    </row>
    <row r="597" spans="16:17">
      <c r="P597" s="55">
        <v>1196958</v>
      </c>
      <c r="Q597" s="55">
        <v>1570890</v>
      </c>
    </row>
    <row r="598" spans="16:17">
      <c r="Q598" s="55">
        <v>0</v>
      </c>
    </row>
    <row r="599" spans="16:17">
      <c r="Q599" s="55">
        <v>0</v>
      </c>
    </row>
    <row r="600" spans="16:17">
      <c r="Q600" s="55">
        <v>0</v>
      </c>
    </row>
    <row r="601" spans="16:17">
      <c r="Q601" s="55">
        <v>0</v>
      </c>
    </row>
    <row r="602" spans="16:17">
      <c r="Q602" s="55">
        <v>0</v>
      </c>
    </row>
    <row r="603" spans="16:17">
      <c r="P603" s="55">
        <v>893880</v>
      </c>
      <c r="Q603" s="55">
        <v>1170000</v>
      </c>
    </row>
    <row r="604" spans="16:17">
      <c r="P604" s="55">
        <v>1847</v>
      </c>
      <c r="Q604" s="55">
        <v>1847</v>
      </c>
    </row>
    <row r="605" spans="16:17">
      <c r="P605" s="55">
        <v>2150219</v>
      </c>
      <c r="Q605" s="55">
        <v>1351000</v>
      </c>
    </row>
    <row r="606" spans="16:17">
      <c r="P606" s="55">
        <v>193802</v>
      </c>
      <c r="Q606" s="55">
        <v>105000</v>
      </c>
    </row>
    <row r="607" spans="16:17">
      <c r="P607" s="55">
        <v>253000</v>
      </c>
      <c r="Q607" s="55">
        <v>0</v>
      </c>
    </row>
    <row r="608" spans="16:17">
      <c r="P608" s="55">
        <v>5247</v>
      </c>
      <c r="Q608" s="55">
        <v>0</v>
      </c>
    </row>
    <row r="609" spans="16:17">
      <c r="P609" s="55">
        <v>423000</v>
      </c>
      <c r="Q609" s="55">
        <v>423000</v>
      </c>
    </row>
    <row r="610" spans="16:17">
      <c r="P610" s="55">
        <v>46000</v>
      </c>
      <c r="Q610" s="55">
        <v>46000</v>
      </c>
    </row>
    <row r="611" spans="16:17">
      <c r="P611" s="55">
        <v>303923.20000000001</v>
      </c>
      <c r="Q611" s="55">
        <v>409500</v>
      </c>
    </row>
    <row r="612" spans="16:17">
      <c r="P612" s="55">
        <v>1879.91</v>
      </c>
      <c r="Q612" s="55">
        <v>1879.91</v>
      </c>
    </row>
    <row r="613" spans="16:17">
      <c r="P613" s="55">
        <v>689904.71</v>
      </c>
      <c r="Q613" s="55">
        <v>478111.67499999999</v>
      </c>
    </row>
    <row r="614" spans="16:17">
      <c r="P614" s="55">
        <v>66368.72</v>
      </c>
      <c r="Q614" s="55">
        <v>42836.19</v>
      </c>
    </row>
    <row r="615" spans="16:17">
      <c r="Q615" s="55">
        <v>0</v>
      </c>
    </row>
    <row r="616" spans="16:17">
      <c r="Q616" s="55">
        <v>0</v>
      </c>
    </row>
    <row r="617" spans="16:17">
      <c r="P617" s="55">
        <v>30195</v>
      </c>
      <c r="Q617" s="55">
        <v>30195</v>
      </c>
    </row>
    <row r="618" spans="16:17">
      <c r="P618" s="55">
        <v>10646</v>
      </c>
      <c r="Q618" s="55">
        <v>10646</v>
      </c>
    </row>
    <row r="619" spans="16:17">
      <c r="P619" s="55">
        <v>99035.19</v>
      </c>
      <c r="Q619" s="55">
        <v>200652.73333333331</v>
      </c>
    </row>
    <row r="620" spans="16:17">
      <c r="P620" s="55">
        <v>1351.67</v>
      </c>
      <c r="Q620" s="55">
        <v>2738.5866666666666</v>
      </c>
    </row>
    <row r="621" spans="16:17">
      <c r="P621" s="55">
        <v>821312</v>
      </c>
      <c r="Q621" s="55">
        <v>1664039.7733333334</v>
      </c>
    </row>
    <row r="622" spans="16:17">
      <c r="P622" s="55">
        <v>10876.9</v>
      </c>
      <c r="Q622" s="55">
        <v>22037.413333333334</v>
      </c>
    </row>
    <row r="623" spans="16:17">
      <c r="Q623" s="55">
        <v>0</v>
      </c>
    </row>
    <row r="624" spans="16:17">
      <c r="Q624" s="55">
        <v>0</v>
      </c>
    </row>
    <row r="625" spans="16:17">
      <c r="Q625" s="55">
        <v>0</v>
      </c>
    </row>
    <row r="626" spans="16:17">
      <c r="P626" s="55">
        <v>2620800</v>
      </c>
      <c r="Q626" s="55">
        <v>3000000</v>
      </c>
    </row>
    <row r="627" spans="16:17">
      <c r="P627" s="55">
        <v>131700</v>
      </c>
      <c r="Q627" s="55">
        <v>111983</v>
      </c>
    </row>
    <row r="628" spans="16:17">
      <c r="P628" s="55">
        <v>33000</v>
      </c>
      <c r="Q628" s="55">
        <v>24182</v>
      </c>
    </row>
    <row r="629" spans="16:17">
      <c r="P629" s="55">
        <v>1240000</v>
      </c>
      <c r="Q629" s="55">
        <v>1500000</v>
      </c>
    </row>
    <row r="630" spans="16:17">
      <c r="P630" s="55">
        <v>430000</v>
      </c>
      <c r="Q630" s="55">
        <v>500000</v>
      </c>
    </row>
    <row r="631" spans="16:17">
      <c r="Q631" s="55">
        <v>0</v>
      </c>
    </row>
    <row r="632" spans="16:17">
      <c r="P632" s="55">
        <v>10790299.16</v>
      </c>
      <c r="Q632" s="55">
        <v>11279866</v>
      </c>
    </row>
    <row r="633" spans="16:17">
      <c r="P633" s="55">
        <v>176897.57333333333</v>
      </c>
      <c r="Q633" s="55">
        <v>12200</v>
      </c>
    </row>
    <row r="634" spans="16:17">
      <c r="P634" s="55">
        <v>24000</v>
      </c>
      <c r="Q634" s="55">
        <v>31471</v>
      </c>
    </row>
    <row r="635" spans="16:17">
      <c r="P635" s="55">
        <v>153000</v>
      </c>
      <c r="Q635" s="55">
        <v>62581</v>
      </c>
    </row>
    <row r="636" spans="16:17">
      <c r="P636" s="55">
        <v>100000</v>
      </c>
      <c r="Q636" s="55">
        <v>131259</v>
      </c>
    </row>
    <row r="637" spans="16:17">
      <c r="P637" s="55">
        <v>0</v>
      </c>
      <c r="Q637" s="55">
        <v>0</v>
      </c>
    </row>
    <row r="638" spans="16:17">
      <c r="P638" s="55">
        <v>707594.1333333333</v>
      </c>
      <c r="Q638" s="55">
        <v>653236</v>
      </c>
    </row>
    <row r="639" spans="16:17">
      <c r="P639" s="55">
        <v>60626.41333333333</v>
      </c>
      <c r="Q639" s="55">
        <v>63495</v>
      </c>
    </row>
    <row r="640" spans="16:17">
      <c r="P640" s="55">
        <v>2049.48</v>
      </c>
      <c r="Q640" s="55">
        <v>2542</v>
      </c>
    </row>
    <row r="641" spans="16:17">
      <c r="P641" s="55">
        <v>656.21333333333337</v>
      </c>
      <c r="Q641" s="55">
        <v>500</v>
      </c>
    </row>
    <row r="642" spans="16:17">
      <c r="P642" s="55">
        <v>0</v>
      </c>
      <c r="Q642" s="55">
        <v>0</v>
      </c>
    </row>
    <row r="643" spans="16:17">
      <c r="P643" s="55">
        <v>22873.786666666667</v>
      </c>
      <c r="Q643" s="55">
        <v>0</v>
      </c>
    </row>
    <row r="644" spans="16:17">
      <c r="P644" s="55">
        <v>0</v>
      </c>
      <c r="Q644" s="55">
        <v>0</v>
      </c>
    </row>
    <row r="645" spans="16:17">
      <c r="P645" s="55">
        <v>84349.08</v>
      </c>
      <c r="Q645" s="55">
        <v>100000</v>
      </c>
    </row>
    <row r="646" spans="16:17">
      <c r="P646" s="55">
        <v>0</v>
      </c>
      <c r="Q646" s="55">
        <v>0</v>
      </c>
    </row>
    <row r="647" spans="16:17">
      <c r="P647" s="55">
        <v>2624966.2399999998</v>
      </c>
      <c r="Q647" s="55">
        <v>3500000</v>
      </c>
    </row>
    <row r="648" spans="16:17">
      <c r="P648" s="55">
        <v>0</v>
      </c>
      <c r="Q648" s="55">
        <v>0</v>
      </c>
    </row>
    <row r="649" spans="16:17">
      <c r="P649" s="55">
        <v>0</v>
      </c>
      <c r="Q649" s="55">
        <v>0</v>
      </c>
    </row>
    <row r="650" spans="16:17">
      <c r="P650" s="55">
        <v>0</v>
      </c>
      <c r="Q650" s="55">
        <v>0</v>
      </c>
    </row>
    <row r="651" spans="16:17">
      <c r="P651" s="55">
        <v>224725.53333333333</v>
      </c>
      <c r="Q651" s="55">
        <v>300000</v>
      </c>
    </row>
    <row r="652" spans="16:17">
      <c r="Q652" s="55">
        <v>0</v>
      </c>
    </row>
    <row r="653" spans="16:17">
      <c r="P653" s="55">
        <v>521087.29333333328</v>
      </c>
      <c r="Q653" s="55">
        <v>400000</v>
      </c>
    </row>
    <row r="654" spans="16:17">
      <c r="Q654" s="55">
        <v>0</v>
      </c>
    </row>
    <row r="655" spans="16:17">
      <c r="Q655" s="55">
        <v>0</v>
      </c>
    </row>
    <row r="656" spans="16:17">
      <c r="Q656" s="55">
        <v>0</v>
      </c>
    </row>
    <row r="657" spans="16:17">
      <c r="P657" s="55">
        <v>850000</v>
      </c>
      <c r="Q657" s="55">
        <v>2759917</v>
      </c>
    </row>
    <row r="658" spans="16:17">
      <c r="P658" s="55">
        <v>0</v>
      </c>
      <c r="Q658" s="55">
        <v>0</v>
      </c>
    </row>
    <row r="659" spans="16:17">
      <c r="P659" s="55">
        <v>36637.973333333335</v>
      </c>
      <c r="Q659" s="55">
        <v>0</v>
      </c>
    </row>
    <row r="660" spans="16:17">
      <c r="P660" s="55">
        <v>0</v>
      </c>
      <c r="Q660" s="55">
        <v>0</v>
      </c>
    </row>
    <row r="661" spans="16:17">
      <c r="P661" s="55">
        <v>0</v>
      </c>
      <c r="Q661" s="55">
        <v>0</v>
      </c>
    </row>
    <row r="662" spans="16:17">
      <c r="P662" s="55">
        <v>210790.90666666665</v>
      </c>
      <c r="Q662" s="55">
        <v>0</v>
      </c>
    </row>
    <row r="663" spans="16:17">
      <c r="P663" s="55">
        <v>0</v>
      </c>
      <c r="Q663" s="55">
        <v>0</v>
      </c>
    </row>
    <row r="664" spans="16:17">
      <c r="P664" s="55">
        <v>1300000</v>
      </c>
      <c r="Q664" s="55">
        <v>1700000</v>
      </c>
    </row>
    <row r="665" spans="16:17">
      <c r="Q665" s="55">
        <v>0</v>
      </c>
    </row>
    <row r="666" spans="16:17">
      <c r="Q666" s="55">
        <v>0</v>
      </c>
    </row>
    <row r="667" spans="16:17">
      <c r="Q667" s="55">
        <v>0</v>
      </c>
    </row>
    <row r="668" spans="16:17">
      <c r="Q668" s="55">
        <v>0</v>
      </c>
    </row>
    <row r="669" spans="16:17">
      <c r="Q669" s="55">
        <v>0</v>
      </c>
    </row>
    <row r="670" spans="16:17">
      <c r="Q670" s="55">
        <v>0</v>
      </c>
    </row>
    <row r="671" spans="16:17">
      <c r="Q671" s="55">
        <v>0</v>
      </c>
    </row>
    <row r="672" spans="16:17">
      <c r="Q672" s="55">
        <v>0</v>
      </c>
    </row>
    <row r="673" spans="16:17">
      <c r="Q673" s="55">
        <v>0</v>
      </c>
    </row>
    <row r="674" spans="16:17">
      <c r="P674" s="55">
        <v>8536508.4266666677</v>
      </c>
      <c r="Q674" s="55">
        <v>4250000</v>
      </c>
    </row>
    <row r="675" spans="16:17">
      <c r="P675" s="55">
        <v>0</v>
      </c>
      <c r="Q675" s="55">
        <v>0</v>
      </c>
    </row>
    <row r="676" spans="16:17">
      <c r="P676" s="55">
        <v>0</v>
      </c>
      <c r="Q676" s="55">
        <v>0</v>
      </c>
    </row>
    <row r="677" spans="16:17">
      <c r="P677" s="55">
        <v>0</v>
      </c>
      <c r="Q677" s="55">
        <v>0</v>
      </c>
    </row>
    <row r="678" spans="16:17">
      <c r="P678" s="55">
        <v>6899221.8799999999</v>
      </c>
      <c r="Q678" s="55">
        <v>6900000</v>
      </c>
    </row>
    <row r="679" spans="16:17">
      <c r="P679" s="55">
        <v>0</v>
      </c>
      <c r="Q679" s="55">
        <v>0</v>
      </c>
    </row>
    <row r="680" spans="16:17">
      <c r="P680" s="55">
        <v>0</v>
      </c>
      <c r="Q680" s="55">
        <v>0</v>
      </c>
    </row>
    <row r="681" spans="16:17">
      <c r="P681" s="55">
        <v>0</v>
      </c>
      <c r="Q681" s="55">
        <v>0</v>
      </c>
    </row>
    <row r="682" spans="16:17">
      <c r="P682" s="55">
        <v>0</v>
      </c>
      <c r="Q682" s="55">
        <v>0</v>
      </c>
    </row>
    <row r="683" spans="16:17">
      <c r="P683" s="55">
        <v>0</v>
      </c>
      <c r="Q683" s="55">
        <v>0</v>
      </c>
    </row>
    <row r="684" spans="16:17">
      <c r="P684" s="55">
        <v>0</v>
      </c>
      <c r="Q684" s="55">
        <v>0</v>
      </c>
    </row>
    <row r="685" spans="16:17">
      <c r="P685" s="55">
        <v>11668780.306666667</v>
      </c>
      <c r="Q685" s="55">
        <v>11700000</v>
      </c>
    </row>
    <row r="686" spans="16:17">
      <c r="P686" s="55">
        <v>0</v>
      </c>
      <c r="Q686" s="55">
        <v>0</v>
      </c>
    </row>
    <row r="687" spans="16:17">
      <c r="P687" s="55">
        <v>2101291.1999999997</v>
      </c>
      <c r="Q687" s="55">
        <v>2100000</v>
      </c>
    </row>
    <row r="688" spans="16:17">
      <c r="P688" s="55">
        <v>0</v>
      </c>
      <c r="Q688" s="55">
        <v>0</v>
      </c>
    </row>
    <row r="689" spans="16:17">
      <c r="P689" s="55">
        <v>456000</v>
      </c>
      <c r="Q689" s="55">
        <v>430000</v>
      </c>
    </row>
    <row r="690" spans="16:17">
      <c r="P690" s="55">
        <v>0</v>
      </c>
      <c r="Q690" s="55">
        <v>0</v>
      </c>
    </row>
    <row r="691" spans="16:17">
      <c r="P691" s="55">
        <v>2931306.92</v>
      </c>
      <c r="Q691" s="55">
        <v>2900000</v>
      </c>
    </row>
    <row r="692" spans="16:17">
      <c r="P692" s="55">
        <v>0</v>
      </c>
      <c r="Q692" s="55">
        <v>0</v>
      </c>
    </row>
    <row r="693" spans="16:17">
      <c r="P693" s="55">
        <v>0</v>
      </c>
      <c r="Q693" s="55">
        <v>0</v>
      </c>
    </row>
    <row r="694" spans="16:17">
      <c r="P694" s="55">
        <v>0</v>
      </c>
      <c r="Q694" s="55">
        <v>0</v>
      </c>
    </row>
    <row r="695" spans="16:17">
      <c r="P695" s="55">
        <v>0</v>
      </c>
      <c r="Q695" s="55">
        <v>0</v>
      </c>
    </row>
    <row r="696" spans="16:17">
      <c r="P696" s="55">
        <v>0</v>
      </c>
      <c r="Q696" s="55">
        <v>0</v>
      </c>
    </row>
    <row r="697" spans="16:17">
      <c r="P697" s="55">
        <v>0</v>
      </c>
      <c r="Q697" s="55">
        <v>0</v>
      </c>
    </row>
    <row r="698" spans="16:17">
      <c r="P698" s="55">
        <v>0</v>
      </c>
      <c r="Q698" s="55">
        <v>0</v>
      </c>
    </row>
    <row r="699" spans="16:17">
      <c r="P699" s="55">
        <v>275862.3066666667</v>
      </c>
      <c r="Q699" s="55">
        <v>275000</v>
      </c>
    </row>
    <row r="700" spans="16:17">
      <c r="P700" s="55">
        <v>0</v>
      </c>
      <c r="Q700" s="55">
        <v>0</v>
      </c>
    </row>
    <row r="701" spans="16:17">
      <c r="P701" s="55">
        <v>405543</v>
      </c>
      <c r="Q701" s="55">
        <v>405543</v>
      </c>
    </row>
    <row r="702" spans="16:17">
      <c r="P702" s="55">
        <v>3577.16</v>
      </c>
      <c r="Q702" s="55">
        <v>3577.16</v>
      </c>
    </row>
    <row r="703" spans="16:17">
      <c r="P703" s="55">
        <v>37295.200000000004</v>
      </c>
      <c r="Q703" s="55">
        <v>37295.199999999997</v>
      </c>
    </row>
    <row r="704" spans="16:17">
      <c r="P704" s="55">
        <v>1481.3866666666665</v>
      </c>
      <c r="Q704" s="55">
        <v>0</v>
      </c>
    </row>
    <row r="705" spans="16:17">
      <c r="P705" s="55">
        <v>0</v>
      </c>
      <c r="Q705" s="55">
        <v>0</v>
      </c>
    </row>
    <row r="706" spans="16:17">
      <c r="P706" s="55">
        <v>11237.986666666666</v>
      </c>
      <c r="Q706" s="55">
        <v>11237.99</v>
      </c>
    </row>
    <row r="707" spans="16:17">
      <c r="P707" s="55">
        <v>0</v>
      </c>
      <c r="Q707" s="55">
        <v>0</v>
      </c>
    </row>
    <row r="708" spans="16:17">
      <c r="P708" s="55">
        <v>0</v>
      </c>
      <c r="Q708" s="55">
        <v>0</v>
      </c>
    </row>
    <row r="709" spans="16:17">
      <c r="P709" s="55">
        <v>0</v>
      </c>
      <c r="Q709" s="55">
        <v>0</v>
      </c>
    </row>
    <row r="710" spans="16:17">
      <c r="P710" s="55">
        <v>0</v>
      </c>
      <c r="Q710" s="55">
        <v>0</v>
      </c>
    </row>
    <row r="711" spans="16:17">
      <c r="P711" s="55">
        <v>0</v>
      </c>
      <c r="Q711" s="55">
        <v>0</v>
      </c>
    </row>
    <row r="712" spans="16:17">
      <c r="P712" s="55">
        <v>0</v>
      </c>
      <c r="Q712" s="55">
        <v>0</v>
      </c>
    </row>
    <row r="713" spans="16:17">
      <c r="P713" s="55">
        <v>0</v>
      </c>
      <c r="Q713" s="55">
        <v>0</v>
      </c>
    </row>
    <row r="714" spans="16:17">
      <c r="P714" s="55">
        <v>1586000</v>
      </c>
      <c r="Q714" s="55">
        <v>1590000</v>
      </c>
    </row>
    <row r="715" spans="16:17">
      <c r="P715" s="55">
        <v>0</v>
      </c>
      <c r="Q715" s="55">
        <v>0</v>
      </c>
    </row>
    <row r="716" spans="16:17">
      <c r="P716" s="55">
        <v>0</v>
      </c>
      <c r="Q716" s="55">
        <v>0</v>
      </c>
    </row>
    <row r="717" spans="16:17">
      <c r="P717" s="55">
        <v>0</v>
      </c>
      <c r="Q717" s="55">
        <v>0</v>
      </c>
    </row>
    <row r="718" spans="16:17">
      <c r="P718" s="55">
        <v>0</v>
      </c>
      <c r="Q718" s="55">
        <v>0</v>
      </c>
    </row>
    <row r="719" spans="16:17">
      <c r="P719" s="55">
        <v>0</v>
      </c>
      <c r="Q719" s="55">
        <v>0</v>
      </c>
    </row>
    <row r="720" spans="16:17">
      <c r="P720" s="55">
        <v>0</v>
      </c>
      <c r="Q720" s="55">
        <v>0</v>
      </c>
    </row>
    <row r="721" spans="16:17">
      <c r="P721" s="55">
        <v>0</v>
      </c>
      <c r="Q721" s="55">
        <v>0</v>
      </c>
    </row>
    <row r="722" spans="16:17">
      <c r="P722" s="55">
        <v>0</v>
      </c>
      <c r="Q722" s="55">
        <v>0</v>
      </c>
    </row>
    <row r="723" spans="16:17">
      <c r="P723" s="55">
        <v>0</v>
      </c>
      <c r="Q723" s="55">
        <v>0</v>
      </c>
    </row>
    <row r="724" spans="16:17">
      <c r="Q724" s="55">
        <v>0</v>
      </c>
    </row>
    <row r="725" spans="16:17">
      <c r="P725" s="55">
        <v>0</v>
      </c>
      <c r="Q725" s="55">
        <v>0</v>
      </c>
    </row>
    <row r="726" spans="16:17">
      <c r="Q726" s="55">
        <v>0</v>
      </c>
    </row>
    <row r="727" spans="16:17">
      <c r="P727" s="55">
        <v>0</v>
      </c>
      <c r="Q727" s="55">
        <v>0</v>
      </c>
    </row>
    <row r="728" spans="16:17">
      <c r="Q728" s="55">
        <v>0</v>
      </c>
    </row>
    <row r="729" spans="16:17">
      <c r="P729" s="55">
        <v>0</v>
      </c>
      <c r="Q729" s="55">
        <v>0</v>
      </c>
    </row>
    <row r="730" spans="16:17">
      <c r="P730" s="55">
        <v>0</v>
      </c>
      <c r="Q730" s="55">
        <v>0</v>
      </c>
    </row>
    <row r="731" spans="16:17">
      <c r="P731" s="55">
        <v>2663701.4133333336</v>
      </c>
      <c r="Q731" s="55">
        <v>0</v>
      </c>
    </row>
    <row r="732" spans="16:17">
      <c r="P732" s="55">
        <v>21044.813333333335</v>
      </c>
      <c r="Q732" s="55">
        <v>0</v>
      </c>
    </row>
    <row r="733" spans="16:17">
      <c r="P733" s="55">
        <v>0</v>
      </c>
      <c r="Q733" s="55">
        <v>0</v>
      </c>
    </row>
    <row r="734" spans="16:17">
      <c r="P734" s="55">
        <v>0</v>
      </c>
      <c r="Q734" s="55">
        <v>0</v>
      </c>
    </row>
    <row r="735" spans="16:17">
      <c r="P735" s="55">
        <v>0</v>
      </c>
      <c r="Q735" s="55">
        <v>0</v>
      </c>
    </row>
    <row r="736" spans="16:17">
      <c r="P736" s="55">
        <v>0</v>
      </c>
      <c r="Q736" s="55">
        <v>0</v>
      </c>
    </row>
    <row r="737" spans="16:17">
      <c r="P737" s="55">
        <v>0</v>
      </c>
      <c r="Q737" s="55">
        <v>0</v>
      </c>
    </row>
    <row r="738" spans="16:17">
      <c r="P738" s="55">
        <v>0</v>
      </c>
      <c r="Q738" s="55">
        <v>0</v>
      </c>
    </row>
    <row r="739" spans="16:17">
      <c r="P739" s="55">
        <v>0</v>
      </c>
      <c r="Q739" s="55">
        <v>0</v>
      </c>
    </row>
    <row r="740" spans="16:17">
      <c r="P740" s="55">
        <v>21112.2</v>
      </c>
      <c r="Q740" s="55">
        <v>21112.2</v>
      </c>
    </row>
    <row r="741" spans="16:17">
      <c r="P741" s="55">
        <v>190878.81333333332</v>
      </c>
      <c r="Q741" s="55">
        <v>190878.81333333332</v>
      </c>
    </row>
    <row r="742" spans="16:17">
      <c r="P742" s="55">
        <v>445450.92</v>
      </c>
      <c r="Q742" s="55">
        <v>445450.92</v>
      </c>
    </row>
    <row r="743" spans="16:17">
      <c r="P743" s="55">
        <v>0</v>
      </c>
      <c r="Q743" s="55">
        <v>0</v>
      </c>
    </row>
    <row r="744" spans="16:17">
      <c r="P744" s="55">
        <v>0</v>
      </c>
      <c r="Q744" s="55">
        <v>0</v>
      </c>
    </row>
    <row r="745" spans="16:17">
      <c r="P745" s="55">
        <v>0</v>
      </c>
      <c r="Q745" s="55">
        <v>0</v>
      </c>
    </row>
    <row r="746" spans="16:17">
      <c r="P746" s="55">
        <v>0</v>
      </c>
      <c r="Q746" s="55">
        <v>0</v>
      </c>
    </row>
    <row r="747" spans="16:17">
      <c r="P747" s="55">
        <v>0</v>
      </c>
      <c r="Q747" s="55">
        <v>0</v>
      </c>
    </row>
    <row r="748" spans="16:17">
      <c r="P748" s="55">
        <v>0</v>
      </c>
      <c r="Q748" s="55">
        <v>0</v>
      </c>
    </row>
    <row r="749" spans="16:17">
      <c r="Q749" s="55">
        <v>0</v>
      </c>
    </row>
    <row r="750" spans="16:17">
      <c r="P750" s="55">
        <v>0</v>
      </c>
      <c r="Q750" s="55">
        <v>0</v>
      </c>
    </row>
    <row r="751" spans="16:17">
      <c r="P751" s="55">
        <v>0</v>
      </c>
      <c r="Q751" s="55">
        <v>0</v>
      </c>
    </row>
    <row r="752" spans="16:17">
      <c r="P752" s="55">
        <v>7920095.0399999991</v>
      </c>
      <c r="Q752" s="55">
        <v>0</v>
      </c>
    </row>
    <row r="753" spans="16:17">
      <c r="P753" s="55">
        <v>0</v>
      </c>
      <c r="Q753" s="55">
        <v>0</v>
      </c>
    </row>
    <row r="754" spans="16:17">
      <c r="P754" s="55">
        <v>0</v>
      </c>
      <c r="Q754" s="55">
        <v>0</v>
      </c>
    </row>
    <row r="755" spans="16:17">
      <c r="P755" s="55">
        <v>0</v>
      </c>
      <c r="Q755" s="55">
        <v>0</v>
      </c>
    </row>
    <row r="756" spans="16:17">
      <c r="P756" s="55">
        <v>0</v>
      </c>
      <c r="Q756" s="55">
        <v>0</v>
      </c>
    </row>
    <row r="757" spans="16:17">
      <c r="P757" s="55">
        <v>0</v>
      </c>
      <c r="Q757" s="55">
        <v>0</v>
      </c>
    </row>
    <row r="758" spans="16:17">
      <c r="P758" s="55">
        <v>0</v>
      </c>
      <c r="Q758" s="55">
        <v>0</v>
      </c>
    </row>
    <row r="759" spans="16:17">
      <c r="P759" s="55">
        <v>0</v>
      </c>
      <c r="Q759" s="55">
        <v>0</v>
      </c>
    </row>
    <row r="760" spans="16:17">
      <c r="P760" s="55">
        <v>0</v>
      </c>
      <c r="Q760" s="55">
        <v>10000</v>
      </c>
    </row>
    <row r="761" spans="16:17">
      <c r="P761" s="55">
        <v>0</v>
      </c>
      <c r="Q761" s="55">
        <v>0</v>
      </c>
    </row>
    <row r="762" spans="16:17">
      <c r="P762" s="55">
        <v>0</v>
      </c>
      <c r="Q762" s="55">
        <v>0</v>
      </c>
    </row>
    <row r="763" spans="16:17">
      <c r="P763" s="55">
        <v>0</v>
      </c>
      <c r="Q763" s="55">
        <v>0</v>
      </c>
    </row>
    <row r="764" spans="16:17">
      <c r="P764" s="55">
        <v>0</v>
      </c>
      <c r="Q764" s="55">
        <v>0</v>
      </c>
    </row>
    <row r="765" spans="16:17">
      <c r="P765" s="55">
        <v>0</v>
      </c>
      <c r="Q765" s="55">
        <v>0</v>
      </c>
    </row>
    <row r="766" spans="16:17">
      <c r="P766" s="55">
        <v>726</v>
      </c>
      <c r="Q766" s="55">
        <v>10000</v>
      </c>
    </row>
    <row r="767" spans="16:17">
      <c r="P767" s="55">
        <v>0</v>
      </c>
      <c r="Q767" s="55">
        <v>0</v>
      </c>
    </row>
    <row r="768" spans="16:17">
      <c r="P768" s="55">
        <v>0</v>
      </c>
      <c r="Q768" s="55">
        <v>1000</v>
      </c>
    </row>
    <row r="769" spans="16:17">
      <c r="P769" s="55">
        <v>0</v>
      </c>
      <c r="Q769" s="55">
        <v>0</v>
      </c>
    </row>
    <row r="770" spans="16:17">
      <c r="P770" s="55">
        <v>0</v>
      </c>
      <c r="Q770" s="55">
        <v>1000</v>
      </c>
    </row>
    <row r="771" spans="16:17">
      <c r="P771" s="55">
        <v>0</v>
      </c>
      <c r="Q771" s="55">
        <v>0</v>
      </c>
    </row>
    <row r="772" spans="16:17">
      <c r="P772" s="55">
        <v>0</v>
      </c>
      <c r="Q772" s="55">
        <v>0</v>
      </c>
    </row>
    <row r="773" spans="16:17">
      <c r="P773" s="55">
        <v>0</v>
      </c>
      <c r="Q773" s="55">
        <v>0</v>
      </c>
    </row>
    <row r="774" spans="16:17">
      <c r="P774" s="55">
        <v>6612335.2699999996</v>
      </c>
      <c r="Q774" s="55">
        <v>0</v>
      </c>
    </row>
    <row r="775" spans="16:17">
      <c r="P775" s="55">
        <v>1456885.28</v>
      </c>
      <c r="Q775" s="55">
        <v>0</v>
      </c>
    </row>
    <row r="776" spans="16:17">
      <c r="P776" s="55">
        <v>20007147.5</v>
      </c>
      <c r="Q776" s="55">
        <v>0</v>
      </c>
    </row>
    <row r="777" spans="16:17">
      <c r="P777" s="55">
        <v>17540.14</v>
      </c>
      <c r="Q777" s="55">
        <v>0</v>
      </c>
    </row>
    <row r="778" spans="16:17">
      <c r="P778" s="55">
        <v>460035.34</v>
      </c>
      <c r="Q778" s="55">
        <v>0</v>
      </c>
    </row>
    <row r="779" spans="16:17">
      <c r="P779" s="55">
        <v>378051.98</v>
      </c>
      <c r="Q779" s="55">
        <v>0</v>
      </c>
    </row>
    <row r="780" spans="16:17">
      <c r="P780" s="55">
        <v>3753375.43</v>
      </c>
      <c r="Q780" s="55">
        <v>0</v>
      </c>
    </row>
    <row r="781" spans="16:17">
      <c r="P781" s="55">
        <v>3980961</v>
      </c>
      <c r="Q781" s="55">
        <v>0</v>
      </c>
    </row>
    <row r="782" spans="16:17">
      <c r="P782" s="55">
        <v>66.013333333333335</v>
      </c>
      <c r="Q782" s="55">
        <v>500</v>
      </c>
    </row>
    <row r="783" spans="16:17">
      <c r="Q783" s="55">
        <v>0</v>
      </c>
    </row>
    <row r="784" spans="16:17">
      <c r="Q784" s="55">
        <v>0</v>
      </c>
    </row>
    <row r="785" spans="16:17">
      <c r="Q785" s="55">
        <v>0</v>
      </c>
    </row>
    <row r="786" spans="16:17">
      <c r="Q786" s="55">
        <v>0</v>
      </c>
    </row>
    <row r="787" spans="16:17">
      <c r="Q787" s="55">
        <v>0</v>
      </c>
    </row>
    <row r="788" spans="16:17">
      <c r="Q788" s="55">
        <v>0</v>
      </c>
    </row>
    <row r="789" spans="16:17">
      <c r="Q789" s="55">
        <v>0</v>
      </c>
    </row>
    <row r="790" spans="16:17">
      <c r="Q790" s="55">
        <v>0</v>
      </c>
    </row>
    <row r="791" spans="16:17">
      <c r="Q791" s="55">
        <v>0</v>
      </c>
    </row>
    <row r="792" spans="16:17">
      <c r="P792" s="55">
        <v>702976.64</v>
      </c>
      <c r="Q792" s="55">
        <v>0</v>
      </c>
    </row>
    <row r="793" spans="16:17">
      <c r="Q793" s="55">
        <v>0</v>
      </c>
    </row>
    <row r="794" spans="16:17">
      <c r="Q794" s="55">
        <v>0</v>
      </c>
    </row>
    <row r="795" spans="16:17">
      <c r="Q795" s="55">
        <v>0</v>
      </c>
    </row>
    <row r="796" spans="16:17">
      <c r="P796" s="55">
        <v>11.64</v>
      </c>
      <c r="Q796" s="55">
        <v>0</v>
      </c>
    </row>
    <row r="797" spans="16:17">
      <c r="Q797" s="55">
        <v>0</v>
      </c>
    </row>
    <row r="798" spans="16:17">
      <c r="Q798" s="55">
        <v>0</v>
      </c>
    </row>
    <row r="799" spans="16:17">
      <c r="Q799" s="55">
        <v>0</v>
      </c>
    </row>
    <row r="800" spans="16:17">
      <c r="Q800" s="55">
        <v>0</v>
      </c>
    </row>
    <row r="801" spans="16:17">
      <c r="Q801" s="55">
        <v>0</v>
      </c>
    </row>
    <row r="802" spans="16:17">
      <c r="Q802" s="55">
        <v>0</v>
      </c>
    </row>
    <row r="803" spans="16:17">
      <c r="Q803" s="55">
        <v>0</v>
      </c>
    </row>
    <row r="804" spans="16:17">
      <c r="Q804" s="55">
        <v>0</v>
      </c>
    </row>
    <row r="805" spans="16:17">
      <c r="Q805" s="55">
        <v>0</v>
      </c>
    </row>
    <row r="806" spans="16:17">
      <c r="Q806" s="55">
        <v>0</v>
      </c>
    </row>
    <row r="807" spans="16:17">
      <c r="P807" s="55">
        <v>81850.066666666666</v>
      </c>
      <c r="Q807" s="55">
        <v>80000</v>
      </c>
    </row>
    <row r="808" spans="16:17">
      <c r="Q808" s="55">
        <v>0</v>
      </c>
    </row>
    <row r="809" spans="16:17">
      <c r="Q809" s="55">
        <v>0</v>
      </c>
    </row>
    <row r="810" spans="16:17">
      <c r="Q810" s="55">
        <v>0</v>
      </c>
    </row>
    <row r="811" spans="16:17">
      <c r="Q811" s="55">
        <v>0</v>
      </c>
    </row>
    <row r="812" spans="16:17">
      <c r="Q812" s="55">
        <v>0</v>
      </c>
    </row>
    <row r="813" spans="16:17">
      <c r="Q813" s="55">
        <v>0</v>
      </c>
    </row>
    <row r="814" spans="16:17">
      <c r="Q814" s="55">
        <v>0</v>
      </c>
    </row>
    <row r="815" spans="16:17">
      <c r="P815" s="55">
        <v>45724264</v>
      </c>
      <c r="Q815" s="55">
        <v>46946323</v>
      </c>
    </row>
    <row r="816" spans="16:17">
      <c r="P816" s="55">
        <v>0</v>
      </c>
      <c r="Q816" s="55">
        <v>0</v>
      </c>
    </row>
    <row r="817" spans="16:17">
      <c r="P817" s="55">
        <v>2159820.1066666669</v>
      </c>
      <c r="Q817" s="55">
        <v>1600000</v>
      </c>
    </row>
    <row r="818" spans="16:17">
      <c r="P818" s="55">
        <v>276352</v>
      </c>
      <c r="Q818" s="55">
        <v>300000</v>
      </c>
    </row>
    <row r="819" spans="16:17">
      <c r="Q819" s="55">
        <v>0</v>
      </c>
    </row>
    <row r="820" spans="16:17">
      <c r="P820" s="55">
        <v>171770</v>
      </c>
      <c r="Q820" s="55">
        <v>200000</v>
      </c>
    </row>
    <row r="821" spans="16:17">
      <c r="Q821" s="55">
        <v>0</v>
      </c>
    </row>
    <row r="822" spans="16:17">
      <c r="Q822" s="55">
        <v>0</v>
      </c>
    </row>
    <row r="823" spans="16:17">
      <c r="Q823" s="55">
        <v>0</v>
      </c>
    </row>
    <row r="824" spans="16:17">
      <c r="Q824" s="55">
        <v>0</v>
      </c>
    </row>
    <row r="825" spans="16:17">
      <c r="Q825" s="55">
        <v>0</v>
      </c>
    </row>
    <row r="826" spans="16:17">
      <c r="Q826" s="55">
        <v>0</v>
      </c>
    </row>
    <row r="827" spans="16:17">
      <c r="P827" s="55">
        <v>120000</v>
      </c>
      <c r="Q827" s="55">
        <v>140000</v>
      </c>
    </row>
    <row r="828" spans="16:17">
      <c r="P828" s="55">
        <v>0</v>
      </c>
      <c r="Q828" s="55">
        <v>0</v>
      </c>
    </row>
    <row r="829" spans="16:17">
      <c r="P829" s="55">
        <v>224000</v>
      </c>
      <c r="Q829" s="55">
        <v>202000</v>
      </c>
    </row>
    <row r="830" spans="16:17">
      <c r="P830" s="55">
        <v>0</v>
      </c>
      <c r="Q830" s="55">
        <v>0</v>
      </c>
    </row>
    <row r="831" spans="16:17">
      <c r="P831" s="55">
        <v>47504.933333333327</v>
      </c>
      <c r="Q831" s="55">
        <v>45000</v>
      </c>
    </row>
    <row r="832" spans="16:17">
      <c r="P832" s="55">
        <v>0</v>
      </c>
      <c r="Q832" s="55">
        <v>0</v>
      </c>
    </row>
    <row r="833" spans="16:17">
      <c r="P833" s="55">
        <v>0</v>
      </c>
      <c r="Q833" s="55">
        <v>0</v>
      </c>
    </row>
    <row r="834" spans="16:17">
      <c r="P834" s="55">
        <v>0</v>
      </c>
      <c r="Q834" s="55">
        <v>0</v>
      </c>
    </row>
    <row r="835" spans="16:17">
      <c r="P835" s="55">
        <v>161565.51999999999</v>
      </c>
      <c r="Q835" s="55">
        <v>7000</v>
      </c>
    </row>
    <row r="836" spans="16:17">
      <c r="P836" s="55">
        <v>0</v>
      </c>
      <c r="Q836" s="55">
        <v>0</v>
      </c>
    </row>
    <row r="837" spans="16:17">
      <c r="P837" s="55">
        <v>0</v>
      </c>
      <c r="Q837" s="55">
        <v>0</v>
      </c>
    </row>
    <row r="838" spans="16:17">
      <c r="P838" s="55">
        <v>25.466666666666669</v>
      </c>
      <c r="Q838" s="55">
        <v>3000</v>
      </c>
    </row>
    <row r="839" spans="16:17">
      <c r="Q839" s="55">
        <v>0</v>
      </c>
    </row>
    <row r="840" spans="16:17">
      <c r="Q840" s="55">
        <v>0</v>
      </c>
    </row>
    <row r="841" spans="16:17">
      <c r="Q841" s="55">
        <v>0</v>
      </c>
    </row>
    <row r="842" spans="16:17">
      <c r="Q842" s="55">
        <v>0</v>
      </c>
    </row>
    <row r="843" spans="16:17">
      <c r="Q843" s="55">
        <v>0</v>
      </c>
    </row>
    <row r="844" spans="16:17">
      <c r="Q844" s="55">
        <v>0</v>
      </c>
    </row>
    <row r="845" spans="16:17">
      <c r="Q845" s="55">
        <v>0</v>
      </c>
    </row>
    <row r="846" spans="16:17">
      <c r="Q846" s="55">
        <v>0</v>
      </c>
    </row>
    <row r="847" spans="16:17">
      <c r="Q847" s="55">
        <v>0</v>
      </c>
    </row>
    <row r="848" spans="16:17">
      <c r="Q848" s="55">
        <v>0</v>
      </c>
    </row>
    <row r="849" spans="16:17">
      <c r="Q849" s="55">
        <v>0</v>
      </c>
    </row>
    <row r="850" spans="16:17">
      <c r="Q850" s="55">
        <v>0</v>
      </c>
    </row>
    <row r="851" spans="16:17">
      <c r="Q851" s="55">
        <v>0</v>
      </c>
    </row>
    <row r="852" spans="16:17">
      <c r="Q852" s="55">
        <v>68761137</v>
      </c>
    </row>
    <row r="853" spans="16:17">
      <c r="Q853" s="55">
        <v>0</v>
      </c>
    </row>
    <row r="854" spans="16:17">
      <c r="Q854" s="55">
        <v>-68761137</v>
      </c>
    </row>
    <row r="855" spans="16:17">
      <c r="Q855" s="55">
        <v>0</v>
      </c>
    </row>
    <row r="860" spans="16:17">
      <c r="P860" s="55">
        <v>1366071720.0699999</v>
      </c>
      <c r="Q860" s="55">
        <v>1317982494.4400001</v>
      </c>
    </row>
    <row r="861" spans="16:17">
      <c r="P861" s="55">
        <v>20001536.199999999</v>
      </c>
      <c r="Q861" s="55">
        <v>17973637.740000002</v>
      </c>
    </row>
    <row r="862" spans="16:17">
      <c r="P862" s="55">
        <v>0</v>
      </c>
      <c r="Q862" s="55">
        <v>0</v>
      </c>
    </row>
    <row r="863" spans="16:17">
      <c r="P863" s="55">
        <v>0</v>
      </c>
      <c r="Q863" s="55">
        <v>0</v>
      </c>
    </row>
    <row r="864" spans="16:17">
      <c r="P864" s="55">
        <v>0</v>
      </c>
      <c r="Q864" s="55">
        <v>0</v>
      </c>
    </row>
    <row r="865" spans="16:17">
      <c r="P865" s="55">
        <v>0</v>
      </c>
      <c r="Q865" s="55">
        <v>0</v>
      </c>
    </row>
    <row r="866" spans="16:17">
      <c r="P866" s="55">
        <v>0</v>
      </c>
      <c r="Q866" s="55">
        <v>0</v>
      </c>
    </row>
    <row r="867" spans="16:17">
      <c r="P867" s="55">
        <v>270610.09999999998</v>
      </c>
      <c r="Q867" s="55">
        <v>14134924.84</v>
      </c>
    </row>
    <row r="868" spans="16:17">
      <c r="P868" s="55">
        <v>858039</v>
      </c>
      <c r="Q868" s="55">
        <v>0</v>
      </c>
    </row>
    <row r="869" spans="16:17">
      <c r="Q869" s="55">
        <v>0</v>
      </c>
    </row>
    <row r="870" spans="16:17">
      <c r="Q870" s="55">
        <v>0</v>
      </c>
    </row>
    <row r="871" spans="16:17">
      <c r="P871" s="55">
        <v>66397893.079999998</v>
      </c>
      <c r="Q871" s="55">
        <v>180586.1400000006</v>
      </c>
    </row>
    <row r="872" spans="16:17">
      <c r="Q872" s="55">
        <v>0</v>
      </c>
    </row>
    <row r="873" spans="16:17">
      <c r="Q873" s="55">
        <v>0</v>
      </c>
    </row>
    <row r="874" spans="16:17">
      <c r="P874" s="55">
        <v>700000</v>
      </c>
      <c r="Q874" s="55">
        <v>700000</v>
      </c>
    </row>
    <row r="875" spans="16:17">
      <c r="P875" s="55">
        <v>18812801.533333335</v>
      </c>
      <c r="Q875" s="55">
        <v>18130000</v>
      </c>
    </row>
    <row r="876" spans="16:17">
      <c r="P876" s="55">
        <v>2325000</v>
      </c>
      <c r="Q876" s="55">
        <v>2325000</v>
      </c>
    </row>
    <row r="877" spans="16:17">
      <c r="P877" s="55">
        <v>23936872.456666667</v>
      </c>
      <c r="Q877" s="55">
        <v>23845000</v>
      </c>
    </row>
    <row r="878" spans="16:17">
      <c r="Q878" s="55">
        <v>0</v>
      </c>
    </row>
    <row r="879" spans="16:17">
      <c r="P879" s="55">
        <v>90000</v>
      </c>
      <c r="Q879" s="55">
        <v>660000</v>
      </c>
    </row>
    <row r="880" spans="16:17">
      <c r="Q880" s="55">
        <v>0</v>
      </c>
    </row>
    <row r="881" spans="16:17">
      <c r="Q881" s="55">
        <v>0</v>
      </c>
    </row>
    <row r="882" spans="16:17">
      <c r="Q882" s="55">
        <v>0</v>
      </c>
    </row>
    <row r="883" spans="16:17">
      <c r="Q883" s="55">
        <v>0</v>
      </c>
    </row>
    <row r="884" spans="16:17">
      <c r="Q884" s="55">
        <v>0</v>
      </c>
    </row>
    <row r="885" spans="16:17">
      <c r="Q885" s="55">
        <v>0</v>
      </c>
    </row>
    <row r="886" spans="16:17">
      <c r="Q886" s="55">
        <v>0</v>
      </c>
    </row>
    <row r="887" spans="16:17">
      <c r="P887" s="55">
        <v>8813958.7799999993</v>
      </c>
      <c r="Q887" s="55">
        <v>893863.74000000011</v>
      </c>
    </row>
    <row r="888" spans="16:17">
      <c r="P888" s="55">
        <v>12366630</v>
      </c>
      <c r="Q888" s="55">
        <v>0</v>
      </c>
    </row>
    <row r="889" spans="16:17">
      <c r="Q889" s="55">
        <v>0</v>
      </c>
    </row>
    <row r="890" spans="16:17">
      <c r="Q890" s="55">
        <v>0</v>
      </c>
    </row>
    <row r="891" spans="16:17">
      <c r="Q891" s="55">
        <v>0</v>
      </c>
    </row>
    <row r="892" spans="16:17">
      <c r="Q892" s="55">
        <v>0</v>
      </c>
    </row>
    <row r="893" spans="16:17">
      <c r="Q893" s="55">
        <v>0</v>
      </c>
    </row>
    <row r="894" spans="16:17">
      <c r="Q894" s="55">
        <v>0</v>
      </c>
    </row>
    <row r="895" spans="16:17">
      <c r="Q895" s="55">
        <v>0</v>
      </c>
    </row>
    <row r="896" spans="16:17">
      <c r="Q896" s="55">
        <v>0</v>
      </c>
    </row>
    <row r="897" spans="16:17">
      <c r="Q897" s="55">
        <v>0</v>
      </c>
    </row>
    <row r="898" spans="16:17">
      <c r="Q898" s="55">
        <v>0</v>
      </c>
    </row>
    <row r="899" spans="16:17">
      <c r="Q899" s="55">
        <v>0</v>
      </c>
    </row>
    <row r="900" spans="16:17">
      <c r="Q900" s="55">
        <v>0</v>
      </c>
    </row>
    <row r="901" spans="16:17">
      <c r="P901" s="55">
        <v>2213409.4300000002</v>
      </c>
      <c r="Q901" s="55">
        <v>0</v>
      </c>
    </row>
    <row r="902" spans="16:17">
      <c r="P902" s="55">
        <v>4522045</v>
      </c>
      <c r="Q902" s="55">
        <v>0</v>
      </c>
    </row>
    <row r="903" spans="16:17">
      <c r="Q903" s="55">
        <v>0</v>
      </c>
    </row>
    <row r="904" spans="16:17">
      <c r="P904" s="55">
        <v>0</v>
      </c>
      <c r="Q904" s="55">
        <v>0</v>
      </c>
    </row>
    <row r="905" spans="16:17">
      <c r="Q905" s="55">
        <v>0</v>
      </c>
    </row>
    <row r="906" spans="16:17">
      <c r="Q906" s="55">
        <v>0</v>
      </c>
    </row>
    <row r="907" spans="16:17">
      <c r="Q907" s="55">
        <v>0</v>
      </c>
    </row>
    <row r="908" spans="16:17">
      <c r="Q908" s="55">
        <v>0</v>
      </c>
    </row>
    <row r="909" spans="16:17">
      <c r="Q909" s="55">
        <v>0</v>
      </c>
    </row>
    <row r="910" spans="16:17">
      <c r="P910" s="55">
        <v>13310009.119999999</v>
      </c>
      <c r="Q910" s="55">
        <v>13310009.119999999</v>
      </c>
    </row>
    <row r="911" spans="16:17">
      <c r="Q911" s="55">
        <v>0</v>
      </c>
    </row>
    <row r="912" spans="16:17">
      <c r="Q912" s="55">
        <v>0</v>
      </c>
    </row>
    <row r="913" spans="16:17">
      <c r="Q913" s="55">
        <v>0</v>
      </c>
    </row>
    <row r="914" spans="16:17">
      <c r="P914" s="55">
        <v>15650188.619999999</v>
      </c>
      <c r="Q914" s="55">
        <v>15650188.619999975</v>
      </c>
    </row>
    <row r="915" spans="16:17">
      <c r="Q915" s="55">
        <v>0</v>
      </c>
    </row>
    <row r="916" spans="16:17">
      <c r="Q916" s="55">
        <v>0</v>
      </c>
    </row>
    <row r="917" spans="16:17">
      <c r="P917" s="55">
        <v>390000</v>
      </c>
      <c r="Q917" s="55">
        <v>390000</v>
      </c>
    </row>
    <row r="918" spans="16:17">
      <c r="P918" s="55">
        <v>351228.14</v>
      </c>
      <c r="Q918" s="55">
        <v>351228.14</v>
      </c>
    </row>
    <row r="919" spans="16:17">
      <c r="P919" s="55">
        <v>229354.18</v>
      </c>
      <c r="Q919" s="55">
        <v>229354.18</v>
      </c>
    </row>
    <row r="920" spans="16:17">
      <c r="P920" s="55">
        <v>2701108.97</v>
      </c>
      <c r="Q920" s="55">
        <v>2701108.97</v>
      </c>
    </row>
    <row r="921" spans="16:17">
      <c r="P921" s="55">
        <v>1052.53</v>
      </c>
      <c r="Q921" s="55">
        <v>1052.53</v>
      </c>
    </row>
    <row r="922" spans="16:17">
      <c r="P922" s="55">
        <v>4153255.59</v>
      </c>
      <c r="Q922" s="55">
        <v>4153255.59</v>
      </c>
    </row>
    <row r="923" spans="16:17">
      <c r="P923" s="55">
        <v>5179614.41</v>
      </c>
      <c r="Q923" s="55">
        <v>5179614.41</v>
      </c>
    </row>
    <row r="924" spans="16:17">
      <c r="P924" s="55">
        <v>0</v>
      </c>
      <c r="Q924" s="55">
        <v>0</v>
      </c>
    </row>
    <row r="925" spans="16:17">
      <c r="P925" s="55">
        <v>1056895.81</v>
      </c>
      <c r="Q925" s="55">
        <v>1056895.814</v>
      </c>
    </row>
    <row r="926" spans="16:17">
      <c r="P926" s="55">
        <v>9000</v>
      </c>
      <c r="Q926" s="55">
        <v>9200</v>
      </c>
    </row>
    <row r="927" spans="16:17">
      <c r="Q927" s="55">
        <v>0</v>
      </c>
    </row>
    <row r="928" spans="16:17">
      <c r="Q928" s="55">
        <v>0</v>
      </c>
    </row>
    <row r="929" spans="16:17">
      <c r="P929" s="55">
        <v>0</v>
      </c>
      <c r="Q929" s="55">
        <v>1000</v>
      </c>
    </row>
    <row r="930" spans="16:17">
      <c r="Q930" s="55">
        <v>0</v>
      </c>
    </row>
    <row r="931" spans="16:17">
      <c r="P931" s="55">
        <v>25000</v>
      </c>
      <c r="Q931" s="55">
        <v>25000</v>
      </c>
    </row>
    <row r="932" spans="16:17">
      <c r="P932" s="55">
        <v>1478846.04</v>
      </c>
      <c r="Q932" s="55">
        <v>1478846.04</v>
      </c>
    </row>
    <row r="933" spans="16:17">
      <c r="Q933" s="55">
        <v>0</v>
      </c>
    </row>
    <row r="934" spans="16:17">
      <c r="Q934" s="55">
        <v>0</v>
      </c>
    </row>
    <row r="935" spans="16:17">
      <c r="Q935" s="55">
        <v>0</v>
      </c>
    </row>
    <row r="936" spans="16:17">
      <c r="Q936" s="55">
        <v>0</v>
      </c>
    </row>
    <row r="937" spans="16:17">
      <c r="Q937" s="55">
        <v>0</v>
      </c>
    </row>
    <row r="938" spans="16:17">
      <c r="Q938" s="55">
        <v>0</v>
      </c>
    </row>
    <row r="939" spans="16:17">
      <c r="Q939" s="55">
        <v>0</v>
      </c>
    </row>
    <row r="940" spans="16:17">
      <c r="Q940" s="55">
        <v>0</v>
      </c>
    </row>
    <row r="941" spans="16:17">
      <c r="Q941" s="55">
        <v>0</v>
      </c>
    </row>
    <row r="942" spans="16:17">
      <c r="P942" s="55">
        <v>35000</v>
      </c>
      <c r="Q942" s="55">
        <v>35000</v>
      </c>
    </row>
    <row r="943" spans="16:17">
      <c r="Q943" s="55">
        <v>0</v>
      </c>
    </row>
    <row r="944" spans="16:17">
      <c r="Q944" s="55">
        <v>0</v>
      </c>
    </row>
    <row r="945" spans="16:17">
      <c r="Q945" s="55">
        <v>0</v>
      </c>
    </row>
    <row r="946" spans="16:17">
      <c r="P946" s="55">
        <v>50000</v>
      </c>
      <c r="Q946" s="55">
        <v>50000</v>
      </c>
    </row>
    <row r="947" spans="16:17">
      <c r="P947" s="55">
        <v>579</v>
      </c>
      <c r="Q947" s="55">
        <v>550</v>
      </c>
    </row>
    <row r="948" spans="16:17">
      <c r="Q948" s="55">
        <v>0</v>
      </c>
    </row>
    <row r="949" spans="16:17">
      <c r="P949" s="55">
        <v>2927273.7066666665</v>
      </c>
      <c r="Q949" s="55">
        <v>2950000</v>
      </c>
    </row>
    <row r="950" spans="16:17">
      <c r="P950" s="55">
        <v>4713138.6533333333</v>
      </c>
      <c r="Q950" s="55">
        <v>4800000</v>
      </c>
    </row>
    <row r="951" spans="16:17">
      <c r="P951" s="55">
        <v>3671851.4533333331</v>
      </c>
      <c r="Q951" s="55">
        <v>3700000</v>
      </c>
    </row>
    <row r="952" spans="16:17">
      <c r="P952" s="55">
        <v>55225.613333333335</v>
      </c>
      <c r="Q952" s="55">
        <v>55000</v>
      </c>
    </row>
    <row r="953" spans="16:17">
      <c r="Q953" s="55">
        <v>0</v>
      </c>
    </row>
    <row r="954" spans="16:17">
      <c r="P954" s="55">
        <v>82463.186666666661</v>
      </c>
      <c r="Q954" s="55">
        <v>83287.818533333324</v>
      </c>
    </row>
    <row r="955" spans="16:17">
      <c r="Q955" s="55">
        <v>0</v>
      </c>
    </row>
    <row r="956" spans="16:17">
      <c r="P956" s="55">
        <v>212881.78666666665</v>
      </c>
      <c r="Q956" s="55">
        <v>215000</v>
      </c>
    </row>
    <row r="957" spans="16:17">
      <c r="Q957" s="55">
        <v>0</v>
      </c>
    </row>
    <row r="958" spans="16:17">
      <c r="P958" s="55">
        <v>212881.79</v>
      </c>
      <c r="Q958" s="55">
        <v>214000</v>
      </c>
    </row>
    <row r="959" spans="16:17">
      <c r="P959" s="55">
        <v>5715.2</v>
      </c>
      <c r="Q959" s="55">
        <v>5800</v>
      </c>
    </row>
    <row r="960" spans="16:17">
      <c r="Q960" s="55">
        <v>0</v>
      </c>
    </row>
    <row r="961" spans="16:17">
      <c r="Q961" s="55">
        <v>0</v>
      </c>
    </row>
    <row r="962" spans="16:17">
      <c r="P962" s="55">
        <v>3640000</v>
      </c>
      <c r="Q962" s="55">
        <v>4000000</v>
      </c>
    </row>
    <row r="963" spans="16:17">
      <c r="P963" s="55">
        <v>373341.66666666669</v>
      </c>
      <c r="Q963" s="55">
        <v>380000</v>
      </c>
    </row>
    <row r="964" spans="16:17">
      <c r="P964" s="55">
        <v>35423.586666666662</v>
      </c>
      <c r="Q964" s="55">
        <v>35500</v>
      </c>
    </row>
    <row r="965" spans="16:17">
      <c r="Q965" s="55">
        <v>0</v>
      </c>
    </row>
    <row r="966" spans="16:17">
      <c r="P966" s="55">
        <v>68052</v>
      </c>
      <c r="Q966" s="55">
        <v>68000</v>
      </c>
    </row>
    <row r="967" spans="16:17">
      <c r="P967" s="55">
        <v>484000</v>
      </c>
      <c r="Q967" s="55">
        <v>490000</v>
      </c>
    </row>
    <row r="968" spans="16:17">
      <c r="Q968" s="55">
        <v>0</v>
      </c>
    </row>
    <row r="969" spans="16:17">
      <c r="P969" s="55">
        <v>602737.29333333333</v>
      </c>
      <c r="Q969" s="55">
        <v>600000</v>
      </c>
    </row>
    <row r="970" spans="16:17">
      <c r="Q970" s="55">
        <v>0</v>
      </c>
    </row>
    <row r="971" spans="16:17">
      <c r="P971" s="55">
        <v>34163.333333333336</v>
      </c>
      <c r="Q971" s="55">
        <v>34500</v>
      </c>
    </row>
    <row r="972" spans="16:17">
      <c r="Q972" s="55">
        <v>0</v>
      </c>
    </row>
    <row r="973" spans="16:17">
      <c r="Q973" s="55">
        <v>0</v>
      </c>
    </row>
    <row r="974" spans="16:17">
      <c r="P974" s="55">
        <v>21895734.733333334</v>
      </c>
      <c r="Q974" s="55">
        <v>21900000</v>
      </c>
    </row>
    <row r="975" spans="16:17">
      <c r="P975" s="55">
        <v>107386.90666666666</v>
      </c>
      <c r="Q975" s="55">
        <v>108000</v>
      </c>
    </row>
    <row r="976" spans="16:17">
      <c r="P976" s="55">
        <v>468778.60000000003</v>
      </c>
      <c r="Q976" s="55">
        <v>470000</v>
      </c>
    </row>
    <row r="977" spans="16:17">
      <c r="Q977" s="55">
        <v>0</v>
      </c>
    </row>
    <row r="978" spans="16:17">
      <c r="Q978" s="55">
        <v>0</v>
      </c>
    </row>
    <row r="979" spans="16:17">
      <c r="P979" s="55">
        <v>2768731.16</v>
      </c>
      <c r="Q979" s="55">
        <v>2770000</v>
      </c>
    </row>
    <row r="980" spans="16:17">
      <c r="Q980" s="55">
        <v>0</v>
      </c>
    </row>
    <row r="981" spans="16:17">
      <c r="P981" s="55">
        <v>602000</v>
      </c>
      <c r="Q981" s="55">
        <v>33000</v>
      </c>
    </row>
    <row r="982" spans="16:17">
      <c r="P982" s="55">
        <v>19832.186666666665</v>
      </c>
      <c r="Q982" s="55">
        <v>20000</v>
      </c>
    </row>
    <row r="983" spans="16:17">
      <c r="P983" s="55">
        <v>672531.12</v>
      </c>
      <c r="Q983" s="55">
        <v>550000</v>
      </c>
    </row>
    <row r="984" spans="16:17">
      <c r="Q984" s="55">
        <v>0</v>
      </c>
    </row>
    <row r="985" spans="16:17">
      <c r="P985" s="55">
        <v>778766.72000000009</v>
      </c>
      <c r="Q985" s="55">
        <v>780000</v>
      </c>
    </row>
    <row r="986" spans="16:17">
      <c r="P986" s="55">
        <v>610000</v>
      </c>
      <c r="Q986" s="55">
        <v>612000</v>
      </c>
    </row>
    <row r="987" spans="16:17">
      <c r="P987" s="55">
        <v>1160373.8800000001</v>
      </c>
      <c r="Q987" s="55">
        <v>500000</v>
      </c>
    </row>
    <row r="988" spans="16:17">
      <c r="P988" s="55">
        <v>3847000</v>
      </c>
      <c r="Q988" s="55">
        <v>2000000</v>
      </c>
    </row>
    <row r="989" spans="16:17">
      <c r="P989" s="55">
        <v>2000000</v>
      </c>
      <c r="Q989" s="55">
        <v>2000000</v>
      </c>
    </row>
    <row r="990" spans="16:17">
      <c r="P990" s="55">
        <v>58448.426666666666</v>
      </c>
      <c r="Q990" s="55">
        <v>60000</v>
      </c>
    </row>
    <row r="991" spans="16:17">
      <c r="P991" s="55">
        <v>383505.28</v>
      </c>
      <c r="Q991" s="55">
        <v>390000</v>
      </c>
    </row>
    <row r="992" spans="16:17">
      <c r="Q992" s="55">
        <v>0</v>
      </c>
    </row>
    <row r="993" spans="16:17">
      <c r="P993" s="55">
        <v>4543209.8666666662</v>
      </c>
      <c r="Q993" s="55">
        <v>4600000</v>
      </c>
    </row>
    <row r="994" spans="16:17">
      <c r="Q994" s="55">
        <v>0</v>
      </c>
    </row>
    <row r="995" spans="16:17">
      <c r="P995" s="55">
        <v>3000000</v>
      </c>
      <c r="Q995" s="55">
        <v>3000000</v>
      </c>
    </row>
    <row r="996" spans="16:17">
      <c r="Q996" s="55">
        <v>0</v>
      </c>
    </row>
    <row r="997" spans="16:17">
      <c r="P997" s="55">
        <v>13000000</v>
      </c>
      <c r="Q997" s="55">
        <v>13000000</v>
      </c>
    </row>
    <row r="998" spans="16:17">
      <c r="Q998" s="55">
        <v>0</v>
      </c>
    </row>
    <row r="999" spans="16:17">
      <c r="P999" s="55">
        <v>23782216</v>
      </c>
      <c r="Q999" s="55">
        <v>0</v>
      </c>
    </row>
    <row r="1000" spans="16:17">
      <c r="Q1000" s="55">
        <v>0</v>
      </c>
    </row>
    <row r="1001" spans="16:17">
      <c r="Q1001" s="55">
        <v>0</v>
      </c>
    </row>
    <row r="1002" spans="16:17">
      <c r="Q1002" s="55">
        <v>0</v>
      </c>
    </row>
    <row r="1003" spans="16:17">
      <c r="Q1003" s="55">
        <v>0</v>
      </c>
    </row>
    <row r="1004" spans="16:17">
      <c r="Q1004" s="55">
        <v>0</v>
      </c>
    </row>
    <row r="1005" spans="16:17">
      <c r="Q1005" s="55">
        <v>0</v>
      </c>
    </row>
    <row r="1006" spans="16:17">
      <c r="P1006" s="55">
        <v>249900</v>
      </c>
      <c r="Q1006" s="55">
        <v>250000</v>
      </c>
    </row>
    <row r="1007" spans="16:17">
      <c r="Q1007" s="55">
        <v>0</v>
      </c>
    </row>
    <row r="1008" spans="16:17">
      <c r="P1008" s="55">
        <v>650940</v>
      </c>
      <c r="Q1008" s="55">
        <v>651000</v>
      </c>
    </row>
    <row r="1009" spans="16:17">
      <c r="Q1009" s="55">
        <v>0</v>
      </c>
    </row>
    <row r="1010" spans="16:17">
      <c r="P1010" s="55">
        <v>48669.279999999999</v>
      </c>
      <c r="Q1010" s="55">
        <v>50000</v>
      </c>
    </row>
    <row r="1011" spans="16:17">
      <c r="Q1011" s="55">
        <v>0</v>
      </c>
    </row>
    <row r="1012" spans="16:17">
      <c r="P1012" s="55">
        <v>150891.48000000001</v>
      </c>
      <c r="Q1012" s="55">
        <v>150000</v>
      </c>
    </row>
    <row r="1013" spans="16:17">
      <c r="Q1013" s="55">
        <v>0</v>
      </c>
    </row>
    <row r="1014" spans="16:17">
      <c r="Q1014" s="55">
        <v>0</v>
      </c>
    </row>
    <row r="1015" spans="16:17">
      <c r="P1015" s="55">
        <v>10959.02</v>
      </c>
      <c r="Q1015" s="55">
        <v>20000</v>
      </c>
    </row>
    <row r="1016" spans="16:17">
      <c r="Q1016" s="55">
        <v>0</v>
      </c>
    </row>
    <row r="1017" spans="16:17">
      <c r="Q1017" s="55">
        <v>0</v>
      </c>
    </row>
    <row r="1018" spans="16:17">
      <c r="Q1018" s="55">
        <v>0</v>
      </c>
    </row>
    <row r="1019" spans="16:17">
      <c r="P1019" s="55">
        <v>126454.42</v>
      </c>
      <c r="Q1019" s="55">
        <v>130000</v>
      </c>
    </row>
    <row r="1020" spans="16:17">
      <c r="P1020" s="55">
        <v>547382.94666666666</v>
      </c>
      <c r="Q1020" s="55">
        <v>600000</v>
      </c>
    </row>
    <row r="1021" spans="16:17">
      <c r="Q1021" s="55">
        <v>0</v>
      </c>
    </row>
    <row r="1022" spans="16:17">
      <c r="P1022" s="55">
        <v>286341.70666666667</v>
      </c>
      <c r="Q1022" s="55">
        <v>290000</v>
      </c>
    </row>
    <row r="1023" spans="16:17">
      <c r="Q1023" s="55">
        <v>0</v>
      </c>
    </row>
    <row r="1024" spans="16:17">
      <c r="P1024" s="55">
        <v>2007875.59</v>
      </c>
      <c r="Q1024" s="55">
        <v>2020000</v>
      </c>
    </row>
    <row r="1025" spans="16:17">
      <c r="Q1025" s="55">
        <v>0</v>
      </c>
    </row>
    <row r="1026" spans="16:17">
      <c r="Q1026" s="55">
        <v>0</v>
      </c>
    </row>
    <row r="1027" spans="16:17">
      <c r="Q1027" s="55">
        <v>0</v>
      </c>
    </row>
    <row r="1028" spans="16:17">
      <c r="Q1028" s="55">
        <v>0</v>
      </c>
    </row>
    <row r="1029" spans="16:17">
      <c r="Q1029" s="55">
        <v>0</v>
      </c>
    </row>
    <row r="1030" spans="16:17">
      <c r="Q1030" s="55">
        <v>0</v>
      </c>
    </row>
    <row r="1031" spans="16:17">
      <c r="Q1031" s="55">
        <v>0</v>
      </c>
    </row>
    <row r="1032" spans="16:17">
      <c r="P1032" s="55">
        <v>28528.516363636365</v>
      </c>
      <c r="Q1032" s="55">
        <v>28000</v>
      </c>
    </row>
    <row r="1033" spans="16:17">
      <c r="Q1033" s="55">
        <v>0</v>
      </c>
    </row>
    <row r="1034" spans="16:17">
      <c r="Q1034" s="55">
        <v>0</v>
      </c>
    </row>
    <row r="1035" spans="16:17">
      <c r="Q1035" s="55">
        <v>0</v>
      </c>
    </row>
    <row r="1036" spans="16:17">
      <c r="Q1036" s="55">
        <v>0</v>
      </c>
    </row>
    <row r="1037" spans="16:17">
      <c r="Q1037" s="55">
        <v>0</v>
      </c>
    </row>
    <row r="1038" spans="16:17">
      <c r="Q1038" s="55">
        <v>0</v>
      </c>
    </row>
    <row r="1039" spans="16:17">
      <c r="P1039" s="55">
        <v>312927.42</v>
      </c>
      <c r="Q1039" s="55">
        <v>0</v>
      </c>
    </row>
    <row r="1040" spans="16:17">
      <c r="P1040" s="55">
        <v>19590.62</v>
      </c>
      <c r="Q1040" s="55">
        <v>0</v>
      </c>
    </row>
    <row r="1041" spans="16:17">
      <c r="P1041" s="55">
        <v>890.5</v>
      </c>
      <c r="Q1041" s="55">
        <v>0</v>
      </c>
    </row>
    <row r="1042" spans="16:17">
      <c r="P1042" s="55">
        <v>172.89</v>
      </c>
      <c r="Q1042" s="55">
        <v>0</v>
      </c>
    </row>
    <row r="1043" spans="16:17">
      <c r="P1043" s="55">
        <v>804593.34</v>
      </c>
      <c r="Q1043" s="55">
        <v>0</v>
      </c>
    </row>
    <row r="1044" spans="16:17">
      <c r="P1044" s="55">
        <v>1027312.78</v>
      </c>
      <c r="Q1044" s="55">
        <v>0</v>
      </c>
    </row>
    <row r="1045" spans="16:17">
      <c r="P1045" s="55">
        <v>38.64</v>
      </c>
      <c r="Q1045" s="55">
        <v>0</v>
      </c>
    </row>
    <row r="1046" spans="16:17">
      <c r="P1046" s="55">
        <v>22.62</v>
      </c>
      <c r="Q1046" s="55">
        <v>0</v>
      </c>
    </row>
    <row r="1047" spans="16:17">
      <c r="Q1047" s="55">
        <v>0</v>
      </c>
    </row>
    <row r="1048" spans="16:17">
      <c r="Q1048" s="55">
        <v>0</v>
      </c>
    </row>
    <row r="1049" spans="16:17">
      <c r="Q1049" s="55">
        <v>0</v>
      </c>
    </row>
    <row r="1050" spans="16:17">
      <c r="Q1050" s="55">
        <v>0</v>
      </c>
    </row>
    <row r="1051" spans="16:17">
      <c r="Q1051" s="55">
        <v>0</v>
      </c>
    </row>
    <row r="1052" spans="16:17">
      <c r="Q1052" s="55">
        <v>0</v>
      </c>
    </row>
    <row r="1053" spans="16:17">
      <c r="Q1053" s="55">
        <v>0</v>
      </c>
    </row>
    <row r="1054" spans="16:17">
      <c r="Q1054" s="55">
        <v>0</v>
      </c>
    </row>
    <row r="1055" spans="16:17">
      <c r="Q1055" s="55">
        <v>0</v>
      </c>
    </row>
    <row r="1056" spans="16:17">
      <c r="Q1056" s="55">
        <v>0</v>
      </c>
    </row>
    <row r="1057" spans="17:17">
      <c r="Q1057" s="55">
        <v>0</v>
      </c>
    </row>
    <row r="1058" spans="17:17">
      <c r="Q1058" s="55">
        <v>0</v>
      </c>
    </row>
    <row r="1059" spans="17:17">
      <c r="Q1059" s="55">
        <v>0</v>
      </c>
    </row>
    <row r="1060" spans="17:17">
      <c r="Q1060" s="55">
        <v>0</v>
      </c>
    </row>
    <row r="1061" spans="17:17">
      <c r="Q1061" s="55">
        <v>0</v>
      </c>
    </row>
    <row r="1062" spans="17:17">
      <c r="Q1062" s="55">
        <v>0</v>
      </c>
    </row>
    <row r="1063" spans="17:17">
      <c r="Q1063" s="55">
        <v>0</v>
      </c>
    </row>
    <row r="1064" spans="17:17">
      <c r="Q1064" s="55">
        <v>0</v>
      </c>
    </row>
    <row r="1065" spans="17:17">
      <c r="Q1065" s="55">
        <v>0</v>
      </c>
    </row>
    <row r="1066" spans="17:17">
      <c r="Q1066" s="55">
        <v>0</v>
      </c>
    </row>
    <row r="1067" spans="17:17">
      <c r="Q1067" s="55">
        <v>0</v>
      </c>
    </row>
    <row r="1068" spans="17:17">
      <c r="Q1068" s="55">
        <v>0</v>
      </c>
    </row>
    <row r="1069" spans="17:17">
      <c r="Q1069" s="55">
        <v>0</v>
      </c>
    </row>
    <row r="1070" spans="17:17">
      <c r="Q1070" s="55">
        <v>0</v>
      </c>
    </row>
    <row r="1071" spans="17:17">
      <c r="Q1071" s="55">
        <v>0</v>
      </c>
    </row>
    <row r="1072" spans="17:17">
      <c r="Q1072" s="55">
        <v>0</v>
      </c>
    </row>
    <row r="1073" spans="16:17">
      <c r="Q1073" s="55">
        <v>0</v>
      </c>
    </row>
    <row r="1074" spans="16:17">
      <c r="Q1074" s="55">
        <v>0</v>
      </c>
    </row>
    <row r="1075" spans="16:17">
      <c r="P1075" s="55">
        <v>24247396.110000003</v>
      </c>
      <c r="Q1075" s="55">
        <v>24247396.110000003</v>
      </c>
    </row>
    <row r="1076" spans="16:17">
      <c r="P1076" s="55">
        <v>31888.22</v>
      </c>
      <c r="Q1076" s="55">
        <v>31888.22</v>
      </c>
    </row>
    <row r="1077" spans="16:17">
      <c r="P1077" s="55">
        <v>720</v>
      </c>
      <c r="Q1077" s="55">
        <v>720</v>
      </c>
    </row>
    <row r="1078" spans="16:17">
      <c r="P1078" s="55">
        <v>908882.75</v>
      </c>
      <c r="Q1078" s="55">
        <v>908882.75</v>
      </c>
    </row>
    <row r="1079" spans="16:17">
      <c r="Q1079" s="55">
        <v>0</v>
      </c>
    </row>
    <row r="1080" spans="16:17">
      <c r="Q1080" s="55">
        <v>0</v>
      </c>
    </row>
    <row r="1081" spans="16:17">
      <c r="P1081" s="55">
        <v>18921.57</v>
      </c>
      <c r="Q1081" s="55">
        <v>18921.57</v>
      </c>
    </row>
    <row r="1082" spans="16:17">
      <c r="Q1082" s="55">
        <v>0</v>
      </c>
    </row>
    <row r="1083" spans="16:17">
      <c r="P1083" s="55">
        <v>345688.67</v>
      </c>
      <c r="Q1083" s="55">
        <v>345688.67</v>
      </c>
    </row>
    <row r="1084" spans="16:17">
      <c r="P1084" s="55">
        <v>997.94</v>
      </c>
      <c r="Q1084" s="55">
        <v>997.94</v>
      </c>
    </row>
    <row r="1085" spans="16:17">
      <c r="Q1085" s="55">
        <v>0</v>
      </c>
    </row>
    <row r="1086" spans="16:17">
      <c r="Q1086" s="55">
        <v>0</v>
      </c>
    </row>
    <row r="1087" spans="16:17">
      <c r="Q1087" s="55">
        <v>0</v>
      </c>
    </row>
    <row r="1088" spans="16:17">
      <c r="P1088" s="55">
        <v>181546.51</v>
      </c>
      <c r="Q1088" s="55">
        <v>181546.51</v>
      </c>
    </row>
    <row r="1089" spans="16:17">
      <c r="P1089" s="55">
        <v>0</v>
      </c>
      <c r="Q1089" s="55">
        <v>0</v>
      </c>
    </row>
    <row r="1090" spans="16:17">
      <c r="P1090" s="55">
        <v>1123925.8999999999</v>
      </c>
      <c r="Q1090" s="55">
        <v>1123925.8999999999</v>
      </c>
    </row>
    <row r="1091" spans="16:17">
      <c r="P1091" s="55">
        <v>0</v>
      </c>
      <c r="Q1091" s="55">
        <v>0</v>
      </c>
    </row>
    <row r="1092" spans="16:17">
      <c r="P1092" s="55">
        <v>223097.47</v>
      </c>
      <c r="Q1092" s="55">
        <v>223097.47</v>
      </c>
    </row>
  </sheetData>
  <mergeCells count="89">
    <mergeCell ref="F28:G28"/>
    <mergeCell ref="B1:K1"/>
    <mergeCell ref="J4:M4"/>
    <mergeCell ref="C9:G9"/>
    <mergeCell ref="D10:G10"/>
    <mergeCell ref="F11:G11"/>
    <mergeCell ref="F12:G12"/>
    <mergeCell ref="F19:G19"/>
    <mergeCell ref="F24:G24"/>
    <mergeCell ref="D25:G25"/>
    <mergeCell ref="D26:G26"/>
    <mergeCell ref="D27:G27"/>
    <mergeCell ref="D42:G42"/>
    <mergeCell ref="F29:G29"/>
    <mergeCell ref="F30:G30"/>
    <mergeCell ref="D31:G31"/>
    <mergeCell ref="D32:G32"/>
    <mergeCell ref="D33:G33"/>
    <mergeCell ref="D34:G34"/>
    <mergeCell ref="D35:G35"/>
    <mergeCell ref="C38:G38"/>
    <mergeCell ref="D39:G39"/>
    <mergeCell ref="F40:G40"/>
    <mergeCell ref="F41:G41"/>
    <mergeCell ref="F54:G54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D66:G66"/>
    <mergeCell ref="F55:G55"/>
    <mergeCell ref="F56:G56"/>
    <mergeCell ref="F57:G57"/>
    <mergeCell ref="F58:G58"/>
    <mergeCell ref="F59:G59"/>
    <mergeCell ref="D60:G60"/>
    <mergeCell ref="F61:G61"/>
    <mergeCell ref="F62:G62"/>
    <mergeCell ref="F63:G63"/>
    <mergeCell ref="D64:G64"/>
    <mergeCell ref="D65:G65"/>
    <mergeCell ref="D78:G78"/>
    <mergeCell ref="F67:G67"/>
    <mergeCell ref="F68:G68"/>
    <mergeCell ref="F69:G69"/>
    <mergeCell ref="F70:G70"/>
    <mergeCell ref="F71:G71"/>
    <mergeCell ref="D72:G72"/>
    <mergeCell ref="D73:G73"/>
    <mergeCell ref="F74:G74"/>
    <mergeCell ref="F75:G75"/>
    <mergeCell ref="F76:G76"/>
    <mergeCell ref="D77:G77"/>
    <mergeCell ref="C95:G95"/>
    <mergeCell ref="F79:G79"/>
    <mergeCell ref="F80:G80"/>
    <mergeCell ref="D81:G81"/>
    <mergeCell ref="F82:G82"/>
    <mergeCell ref="F83:G83"/>
    <mergeCell ref="F84:G84"/>
    <mergeCell ref="F85:G85"/>
    <mergeCell ref="B88:G88"/>
    <mergeCell ref="C90:G90"/>
    <mergeCell ref="D91:G91"/>
    <mergeCell ref="D92:G92"/>
    <mergeCell ref="F113:G113"/>
    <mergeCell ref="D96:G96"/>
    <mergeCell ref="D97:G97"/>
    <mergeCell ref="C100:G100"/>
    <mergeCell ref="D101:G101"/>
    <mergeCell ref="F102:G102"/>
    <mergeCell ref="F103:G103"/>
    <mergeCell ref="D104:G104"/>
    <mergeCell ref="F105:G105"/>
    <mergeCell ref="F106:G106"/>
    <mergeCell ref="C111:G111"/>
    <mergeCell ref="D112:G112"/>
    <mergeCell ref="F114:G114"/>
    <mergeCell ref="F115:G115"/>
    <mergeCell ref="F116:G116"/>
    <mergeCell ref="D117:G117"/>
    <mergeCell ref="D118:G118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0" fitToHeight="0" orientation="portrait" r:id="rId1"/>
  <headerFooter alignWithMargins="0">
    <oddFooter>&amp;C&amp;"Garamond,Corsivo"&amp;P / &amp;N</oddFooter>
  </headerFooter>
  <rowBreaks count="1" manualBreakCount="1">
    <brk id="88" min="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N289"/>
  <sheetViews>
    <sheetView showGridLines="0" view="pageBreakPreview" zoomScale="70" zoomScaleNormal="100" zoomScaleSheetLayoutView="70" workbookViewId="0">
      <pane xSplit="7" ySplit="8" topLeftCell="H78" activePane="bottomRight" state="frozen"/>
      <selection activeCell="F40" sqref="F40:G40"/>
      <selection pane="topRight" activeCell="F40" sqref="F40:G40"/>
      <selection pane="bottomLeft" activeCell="F40" sqref="F40:G40"/>
      <selection pane="bottomRight" activeCell="I62" sqref="I62"/>
    </sheetView>
  </sheetViews>
  <sheetFormatPr defaultColWidth="10.42578125" defaultRowHeight="15"/>
  <cols>
    <col min="1" max="1" width="10.42578125" style="55"/>
    <col min="2" max="2" width="4" style="83" customWidth="1"/>
    <col min="3" max="3" width="4.5703125" style="83" customWidth="1"/>
    <col min="4" max="4" width="2.5703125" style="83" customWidth="1"/>
    <col min="5" max="6" width="4" style="83" customWidth="1"/>
    <col min="7" max="7" width="59.5703125" style="55" customWidth="1"/>
    <col min="8" max="9" width="23.140625" style="55" customWidth="1"/>
    <col min="10" max="10" width="19.7109375" style="55" customWidth="1"/>
    <col min="11" max="11" width="15.85546875" style="55" bestFit="1" customWidth="1"/>
    <col min="12" max="12" width="1.42578125" style="55" customWidth="1"/>
    <col min="13" max="13" width="23.7109375" style="55" customWidth="1"/>
    <col min="14" max="16384" width="10.42578125" style="55"/>
  </cols>
  <sheetData>
    <row r="1" spans="1:14" s="43" customFormat="1" ht="36.75" customHeight="1">
      <c r="B1" s="588" t="s">
        <v>5992</v>
      </c>
      <c r="C1" s="588" t="s">
        <v>1424</v>
      </c>
      <c r="D1" s="588"/>
      <c r="E1" s="588"/>
      <c r="F1" s="588"/>
      <c r="G1" s="588"/>
      <c r="H1" s="588"/>
      <c r="I1" s="588"/>
      <c r="J1" s="588"/>
      <c r="K1" s="588"/>
      <c r="L1" s="44"/>
      <c r="M1" s="44"/>
      <c r="N1" s="44"/>
    </row>
    <row r="2" spans="1:14" s="43" customFormat="1">
      <c r="B2" s="45"/>
      <c r="C2" s="45"/>
      <c r="D2" s="45"/>
      <c r="E2" s="45"/>
      <c r="F2" s="45"/>
      <c r="G2" s="45"/>
    </row>
    <row r="3" spans="1:14" s="43" customFormat="1" ht="15.75" thickBot="1">
      <c r="B3" s="45"/>
      <c r="C3" s="45"/>
      <c r="D3" s="45"/>
      <c r="E3" s="45"/>
      <c r="F3" s="45"/>
      <c r="G3" s="45"/>
    </row>
    <row r="4" spans="1:14" s="46" customFormat="1" ht="27.6" customHeight="1">
      <c r="B4" s="47" t="s">
        <v>3051</v>
      </c>
      <c r="C4" s="48"/>
      <c r="D4" s="48"/>
      <c r="E4" s="48"/>
      <c r="F4" s="48"/>
      <c r="G4" s="48"/>
      <c r="H4" s="48"/>
      <c r="I4" s="48"/>
      <c r="J4" s="576" t="s">
        <v>3103</v>
      </c>
      <c r="K4" s="577"/>
      <c r="L4" s="577"/>
      <c r="M4" s="578"/>
    </row>
    <row r="5" spans="1:14" s="46" customFormat="1" ht="27.6" customHeight="1" thickBot="1">
      <c r="B5" s="51"/>
      <c r="C5" s="52"/>
      <c r="D5" s="52"/>
      <c r="E5" s="52"/>
      <c r="F5" s="52"/>
      <c r="G5" s="52"/>
      <c r="H5" s="52"/>
      <c r="I5" s="52"/>
      <c r="J5" s="179"/>
      <c r="K5" s="180"/>
      <c r="L5" s="181"/>
      <c r="M5" s="182"/>
    </row>
    <row r="6" spans="1:14" ht="15" customHeight="1" thickBot="1">
      <c r="B6" s="56"/>
      <c r="C6" s="56"/>
      <c r="D6" s="56"/>
      <c r="E6" s="56"/>
      <c r="F6" s="56"/>
      <c r="G6" s="56"/>
      <c r="H6" s="57"/>
    </row>
    <row r="7" spans="1:14" ht="39.75" customHeight="1">
      <c r="B7" s="58" t="s">
        <v>3636</v>
      </c>
      <c r="C7" s="59"/>
      <c r="D7" s="59"/>
      <c r="E7" s="59"/>
      <c r="F7" s="59"/>
      <c r="G7" s="60"/>
      <c r="H7" s="174" t="s">
        <v>3725</v>
      </c>
      <c r="I7" s="174" t="s">
        <v>6074</v>
      </c>
      <c r="J7" s="62" t="str">
        <f>CONCATENATE("ABWEICHUNG ",  H8, " / ", I8)</f>
        <v>ABWEICHUNG 2026 / 2024</v>
      </c>
      <c r="K7" s="63"/>
      <c r="M7" s="183" t="s">
        <v>4317</v>
      </c>
    </row>
    <row r="8" spans="1:14" ht="22.5" customHeight="1">
      <c r="B8" s="64"/>
      <c r="C8" s="65"/>
      <c r="D8" s="65"/>
      <c r="E8" s="65"/>
      <c r="F8" s="65"/>
      <c r="G8" s="66"/>
      <c r="H8" s="67">
        <f>IF('CE statale'!H8=0,"",'CE statale'!H8)</f>
        <v>2026</v>
      </c>
      <c r="I8" s="67">
        <v>2024</v>
      </c>
      <c r="J8" s="68" t="s">
        <v>2891</v>
      </c>
      <c r="K8" s="69" t="s">
        <v>3130</v>
      </c>
      <c r="M8" s="184">
        <f>IF('CE statale'!M8=0,"",'CE statale'!M8)</f>
        <v>2024</v>
      </c>
    </row>
    <row r="9" spans="1:14" s="70" customFormat="1">
      <c r="A9" s="101"/>
      <c r="B9" s="102" t="s">
        <v>3137</v>
      </c>
      <c r="C9" s="586" t="s">
        <v>1426</v>
      </c>
      <c r="D9" s="586"/>
      <c r="E9" s="586"/>
      <c r="F9" s="586"/>
      <c r="G9" s="587"/>
      <c r="H9" s="103" t="str">
        <f>IF('CE statale'!H9=0,"",'CE statale'!H9)</f>
        <v/>
      </c>
      <c r="I9" s="103" t="str">
        <f>IF('CE statale'!I9=0,"",'CE statale'!I9)</f>
        <v/>
      </c>
      <c r="J9" s="104" t="str">
        <f>IF('CE statale'!J9=0,"",'CE statale'!J9)</f>
        <v/>
      </c>
      <c r="K9" s="105" t="str">
        <f>IF('CE statale'!K9=0,"",'CE statale'!K9)</f>
        <v/>
      </c>
      <c r="L9" s="106"/>
      <c r="M9" s="185"/>
    </row>
    <row r="10" spans="1:14" s="70" customFormat="1">
      <c r="A10" s="101"/>
      <c r="B10" s="107"/>
      <c r="C10" s="108" t="s">
        <v>2809</v>
      </c>
      <c r="D10" s="579" t="s">
        <v>1428</v>
      </c>
      <c r="E10" s="579"/>
      <c r="F10" s="579"/>
      <c r="G10" s="580"/>
      <c r="H10" s="109">
        <f>IF('CE statale'!H10=0,"",'CE statale'!H10)</f>
        <v>1835757267.3499999</v>
      </c>
      <c r="I10" s="109">
        <f>IF('CE statale'!I10=0,"",'CE statale'!I10)</f>
        <v>1751397201.8000002</v>
      </c>
      <c r="J10" s="110">
        <f>IF('CE statale'!J10=0,"",'CE statale'!J10)</f>
        <v>84360065.549999714</v>
      </c>
      <c r="K10" s="111">
        <f>IF('CE statale'!K10=0,"",'CE statale'!K10)</f>
        <v>4.8167294925045318E-2</v>
      </c>
      <c r="L10" s="106"/>
      <c r="M10" s="186">
        <f>IF('CE statale'!M10=0,"",'CE statale'!M10)</f>
        <v>1642807038.2900002</v>
      </c>
    </row>
    <row r="11" spans="1:14" s="46" customFormat="1" ht="30" customHeight="1">
      <c r="A11" s="101" t="s">
        <v>443</v>
      </c>
      <c r="B11" s="113"/>
      <c r="C11" s="114"/>
      <c r="D11" s="115"/>
      <c r="E11" s="114" t="s">
        <v>2811</v>
      </c>
      <c r="F11" s="584" t="s">
        <v>2343</v>
      </c>
      <c r="G11" s="585"/>
      <c r="H11" s="117">
        <f>IF('CE statale'!H11=0,"",'CE statale'!H11)</f>
        <v>1122848288.22</v>
      </c>
      <c r="I11" s="117">
        <f>IF('CE statale'!I11=0,"",'CE statale'!I11)</f>
        <v>1685958920.1066668</v>
      </c>
      <c r="J11" s="118">
        <f>IF('CE statale'!J11=0,"",'CE statale'!J11)</f>
        <v>-563110631.88666677</v>
      </c>
      <c r="K11" s="119">
        <f>IF('CE statale'!K11=0,"",'CE statale'!K11)</f>
        <v>-0.33400020912196371</v>
      </c>
      <c r="L11" s="101"/>
      <c r="M11" s="187">
        <f>IF('CE statale'!M11=0,"",'CE statale'!M11)</f>
        <v>1582202892.5300002</v>
      </c>
    </row>
    <row r="12" spans="1:14" s="46" customFormat="1">
      <c r="A12" s="101"/>
      <c r="B12" s="113"/>
      <c r="C12" s="114"/>
      <c r="D12" s="115"/>
      <c r="E12" s="114" t="s">
        <v>2813</v>
      </c>
      <c r="F12" s="584" t="s">
        <v>2344</v>
      </c>
      <c r="G12" s="585"/>
      <c r="H12" s="117">
        <f>IF('CE statale'!H12=0,"",'CE statale'!H12)</f>
        <v>712248979.13</v>
      </c>
      <c r="I12" s="117">
        <f>IF('CE statale'!I12=0,"",'CE statale'!I12)</f>
        <v>64995345.946666665</v>
      </c>
      <c r="J12" s="118">
        <f>IF('CE statale'!J12=0,"",'CE statale'!J12)</f>
        <v>647253633.18333328</v>
      </c>
      <c r="K12" s="119">
        <f>IF('CE statale'!K12=0,"",'CE statale'!K12)</f>
        <v>9.9584612368161132</v>
      </c>
      <c r="L12" s="101"/>
      <c r="M12" s="187">
        <f>IF('CE statale'!M12=0,"",'CE statale'!M12)</f>
        <v>60446880.340000004</v>
      </c>
    </row>
    <row r="13" spans="1:14" s="71" customFormat="1" ht="30" customHeight="1">
      <c r="A13" s="101" t="s">
        <v>2815</v>
      </c>
      <c r="B13" s="121"/>
      <c r="C13" s="122"/>
      <c r="D13" s="123"/>
      <c r="E13" s="122"/>
      <c r="F13" s="124" t="s">
        <v>2809</v>
      </c>
      <c r="G13" s="128" t="s">
        <v>5836</v>
      </c>
      <c r="H13" s="125">
        <f>IF('CE statale'!H13=0,"",'CE statale'!H13)</f>
        <v>320000</v>
      </c>
      <c r="I13" s="125" t="str">
        <f>IF('CE statale'!I13=0,"",'CE statale'!I13)</f>
        <v/>
      </c>
      <c r="J13" s="125">
        <f>IF('CE statale'!J13=0,"",'CE statale'!J13)</f>
        <v>320000</v>
      </c>
      <c r="K13" s="119" t="str">
        <f>IF('CE statale'!K13=0,"",'CE statale'!K13)</f>
        <v xml:space="preserve">-    </v>
      </c>
      <c r="L13" s="126"/>
      <c r="M13" s="188" t="str">
        <f>IF('CE statale'!M13=0,"",'CE statale'!M13)</f>
        <v/>
      </c>
    </row>
    <row r="14" spans="1:14" s="71" customFormat="1" ht="30" customHeight="1">
      <c r="A14" s="126" t="s">
        <v>2817</v>
      </c>
      <c r="B14" s="121"/>
      <c r="C14" s="122"/>
      <c r="D14" s="123"/>
      <c r="E14" s="122"/>
      <c r="F14" s="124" t="s">
        <v>2818</v>
      </c>
      <c r="G14" s="128" t="s">
        <v>2346</v>
      </c>
      <c r="H14" s="125">
        <f>IF('CE statale'!H14=0,"",'CE statale'!H14)</f>
        <v>665692919.87</v>
      </c>
      <c r="I14" s="125" t="str">
        <f>IF('CE statale'!I14=0,"",'CE statale'!I14)</f>
        <v/>
      </c>
      <c r="J14" s="125">
        <f>IF('CE statale'!J14=0,"",'CE statale'!J14)</f>
        <v>665692919.87</v>
      </c>
      <c r="K14" s="119" t="str">
        <f>IF('CE statale'!K14=0,"",'CE statale'!K14)</f>
        <v xml:space="preserve">-    </v>
      </c>
      <c r="L14" s="126"/>
      <c r="M14" s="188" t="str">
        <f>IF('CE statale'!M14=0,"",'CE statale'!M14)</f>
        <v/>
      </c>
    </row>
    <row r="15" spans="1:14" s="71" customFormat="1" ht="30" customHeight="1">
      <c r="A15" s="101" t="s">
        <v>2820</v>
      </c>
      <c r="B15" s="121"/>
      <c r="C15" s="122"/>
      <c r="D15" s="123"/>
      <c r="E15" s="122"/>
      <c r="F15" s="124" t="s">
        <v>2821</v>
      </c>
      <c r="G15" s="128" t="s">
        <v>5837</v>
      </c>
      <c r="H15" s="125">
        <f>IF('CE statale'!H15=0,"",'CE statale'!H15)</f>
        <v>45400000</v>
      </c>
      <c r="I15" s="125">
        <f>IF('CE statale'!I15=0,"",'CE statale'!I15)</f>
        <v>48894000</v>
      </c>
      <c r="J15" s="125">
        <f>IF('CE statale'!J15=0,"",'CE statale'!J15)</f>
        <v>-3494000</v>
      </c>
      <c r="K15" s="119">
        <f>IF('CE statale'!K15=0,"",'CE statale'!K15)</f>
        <v>-7.1460710925675949E-2</v>
      </c>
      <c r="L15" s="126"/>
      <c r="M15" s="188">
        <f>IF('CE statale'!M15=0,"",'CE statale'!M15)</f>
        <v>45802021.670000002</v>
      </c>
    </row>
    <row r="16" spans="1:14" s="71" customFormat="1" ht="30" customHeight="1">
      <c r="A16" s="126" t="s">
        <v>2823</v>
      </c>
      <c r="B16" s="121"/>
      <c r="C16" s="122"/>
      <c r="D16" s="123"/>
      <c r="E16" s="122"/>
      <c r="F16" s="124" t="s">
        <v>2824</v>
      </c>
      <c r="G16" s="128" t="s">
        <v>2348</v>
      </c>
      <c r="H16" s="125" t="str">
        <f>IF('CE statale'!H16=0,"",'CE statale'!H16)</f>
        <v/>
      </c>
      <c r="I16" s="125" t="str">
        <f>IF('CE statale'!I16=0,"",'CE statale'!I16)</f>
        <v/>
      </c>
      <c r="J16" s="125" t="str">
        <f>IF('CE statale'!J16=0,"",'CE statale'!J16)</f>
        <v/>
      </c>
      <c r="K16" s="119" t="str">
        <f>IF('CE statale'!K16=0,"",'CE statale'!K16)</f>
        <v xml:space="preserve">-    </v>
      </c>
      <c r="L16" s="126"/>
      <c r="M16" s="188" t="str">
        <f>IF('CE statale'!M16=0,"",'CE statale'!M16)</f>
        <v/>
      </c>
    </row>
    <row r="17" spans="1:13" s="71" customFormat="1" ht="30" customHeight="1">
      <c r="A17" s="101" t="s">
        <v>3487</v>
      </c>
      <c r="B17" s="121"/>
      <c r="C17" s="122"/>
      <c r="D17" s="123"/>
      <c r="E17" s="122"/>
      <c r="F17" s="124" t="s">
        <v>3488</v>
      </c>
      <c r="G17" s="128" t="s">
        <v>2349</v>
      </c>
      <c r="H17" s="125" t="str">
        <f>IF('CE statale'!H17=0,"",'CE statale'!H17)</f>
        <v/>
      </c>
      <c r="I17" s="125" t="str">
        <f>IF('CE statale'!I17=0,"",'CE statale'!I17)</f>
        <v/>
      </c>
      <c r="J17" s="125" t="str">
        <f>IF('CE statale'!J17=0,"",'CE statale'!J17)</f>
        <v/>
      </c>
      <c r="K17" s="129" t="str">
        <f>IF('CE statale'!K17=0,"",'CE statale'!K17)</f>
        <v xml:space="preserve">-    </v>
      </c>
      <c r="L17" s="126"/>
      <c r="M17" s="188" t="str">
        <f>IF('CE statale'!M17=0,"",'CE statale'!M17)</f>
        <v/>
      </c>
    </row>
    <row r="18" spans="1:13" s="71" customFormat="1">
      <c r="A18" s="126" t="s">
        <v>3490</v>
      </c>
      <c r="B18" s="121"/>
      <c r="C18" s="122"/>
      <c r="D18" s="123"/>
      <c r="E18" s="122"/>
      <c r="F18" s="124" t="s">
        <v>3491</v>
      </c>
      <c r="G18" s="128" t="s">
        <v>3637</v>
      </c>
      <c r="H18" s="125">
        <f>IF('CE statale'!H18=0,"",'CE statale'!H18)</f>
        <v>836059.26</v>
      </c>
      <c r="I18" s="125">
        <f>IF('CE statale'!I18=0,"",'CE statale'!I18)</f>
        <v>16101345.946666667</v>
      </c>
      <c r="J18" s="125">
        <f>IF('CE statale'!J18=0,"",'CE statale'!J18)</f>
        <v>-15265286.686666667</v>
      </c>
      <c r="K18" s="119">
        <f>IF('CE statale'!K18=0,"",'CE statale'!K18)</f>
        <v>-0.94807519428690479</v>
      </c>
      <c r="L18" s="126"/>
      <c r="M18" s="188">
        <f>IF('CE statale'!M18=0,"",'CE statale'!M18)</f>
        <v>14644858.67</v>
      </c>
    </row>
    <row r="19" spans="1:13" s="46" customFormat="1">
      <c r="A19" s="101"/>
      <c r="B19" s="113"/>
      <c r="C19" s="114"/>
      <c r="D19" s="115"/>
      <c r="E19" s="114" t="s">
        <v>3493</v>
      </c>
      <c r="F19" s="584" t="s">
        <v>2350</v>
      </c>
      <c r="G19" s="585"/>
      <c r="H19" s="117">
        <f>IF('CE statale'!H19=0,"",'CE statale'!H19)</f>
        <v>660000</v>
      </c>
      <c r="I19" s="117">
        <f>IF('CE statale'!I19=0,"",'CE statale'!I19)</f>
        <v>442935.74666666664</v>
      </c>
      <c r="J19" s="118">
        <f>IF('CE statale'!J19=0,"",'CE statale'!J19)</f>
        <v>217064.25333333336</v>
      </c>
      <c r="K19" s="119">
        <f>IF('CE statale'!K19=0,"",'CE statale'!K19)</f>
        <v>0.49005810654674042</v>
      </c>
      <c r="L19" s="101"/>
      <c r="M19" s="187">
        <f>IF('CE statale'!M19=0,"",'CE statale'!M19)</f>
        <v>157265.41999999998</v>
      </c>
    </row>
    <row r="20" spans="1:13" s="46" customFormat="1">
      <c r="A20" s="101" t="s">
        <v>3495</v>
      </c>
      <c r="B20" s="113"/>
      <c r="C20" s="114"/>
      <c r="D20" s="115"/>
      <c r="E20" s="115"/>
      <c r="F20" s="130" t="s">
        <v>2809</v>
      </c>
      <c r="G20" s="128" t="s">
        <v>2351</v>
      </c>
      <c r="H20" s="125" t="str">
        <f>IF('CE statale'!H20=0,"",'CE statale'!H20)</f>
        <v/>
      </c>
      <c r="I20" s="125" t="str">
        <f>IF('CE statale'!I20=0,"",'CE statale'!I20)</f>
        <v/>
      </c>
      <c r="J20" s="125" t="str">
        <f>IF('CE statale'!J20=0,"",'CE statale'!J20)</f>
        <v/>
      </c>
      <c r="K20" s="131" t="str">
        <f>IF('CE statale'!K20=0,"",'CE statale'!K20)</f>
        <v xml:space="preserve">-    </v>
      </c>
      <c r="L20" s="101"/>
      <c r="M20" s="188" t="str">
        <f>IF('CE statale'!M20=0,"",'CE statale'!M20)</f>
        <v/>
      </c>
    </row>
    <row r="21" spans="1:13" s="46" customFormat="1">
      <c r="A21" s="101" t="s">
        <v>3442</v>
      </c>
      <c r="B21" s="113"/>
      <c r="C21" s="114"/>
      <c r="D21" s="115"/>
      <c r="E21" s="115"/>
      <c r="F21" s="130" t="s">
        <v>2818</v>
      </c>
      <c r="G21" s="128" t="s">
        <v>2352</v>
      </c>
      <c r="H21" s="125" t="str">
        <f>IF('CE statale'!H21=0,"",'CE statale'!H21)</f>
        <v/>
      </c>
      <c r="I21" s="125" t="str">
        <f>IF('CE statale'!I21=0,"",'CE statale'!I21)</f>
        <v/>
      </c>
      <c r="J21" s="125" t="str">
        <f>IF('CE statale'!J21=0,"",'CE statale'!J21)</f>
        <v/>
      </c>
      <c r="K21" s="131" t="str">
        <f>IF('CE statale'!K21=0,"",'CE statale'!K21)</f>
        <v xml:space="preserve">-    </v>
      </c>
      <c r="L21" s="101"/>
      <c r="M21" s="188" t="str">
        <f>IF('CE statale'!M21=0,"",'CE statale'!M21)</f>
        <v/>
      </c>
    </row>
    <row r="22" spans="1:13" s="46" customFormat="1">
      <c r="A22" s="101" t="s">
        <v>3003</v>
      </c>
      <c r="B22" s="113"/>
      <c r="C22" s="114"/>
      <c r="D22" s="115"/>
      <c r="E22" s="115"/>
      <c r="F22" s="130" t="s">
        <v>2821</v>
      </c>
      <c r="G22" s="128" t="s">
        <v>2353</v>
      </c>
      <c r="H22" s="125">
        <f>IF('CE statale'!H22=0,"",'CE statale'!H22)</f>
        <v>660000</v>
      </c>
      <c r="I22" s="125">
        <f>IF('CE statale'!I22=0,"",'CE statale'!I22)</f>
        <v>350000</v>
      </c>
      <c r="J22" s="125">
        <f>IF('CE statale'!J22=0,"",'CE statale'!J22)</f>
        <v>310000</v>
      </c>
      <c r="K22" s="131">
        <f>IF('CE statale'!K22=0,"",'CE statale'!K22)</f>
        <v>0.88571428571428568</v>
      </c>
      <c r="L22" s="101"/>
      <c r="M22" s="188">
        <f>IF('CE statale'!M22=0,"",'CE statale'!M22)</f>
        <v>29468</v>
      </c>
    </row>
    <row r="23" spans="1:13" s="46" customFormat="1">
      <c r="A23" s="101" t="s">
        <v>3451</v>
      </c>
      <c r="B23" s="113"/>
      <c r="C23" s="114"/>
      <c r="D23" s="115"/>
      <c r="E23" s="115"/>
      <c r="F23" s="130" t="s">
        <v>2824</v>
      </c>
      <c r="G23" s="128" t="s">
        <v>2354</v>
      </c>
      <c r="H23" s="125" t="str">
        <f>IF('CE statale'!H23=0,"",'CE statale'!H23)</f>
        <v/>
      </c>
      <c r="I23" s="125">
        <f>IF('CE statale'!I23=0,"",'CE statale'!I23)</f>
        <v>92935.746666666659</v>
      </c>
      <c r="J23" s="125">
        <f>IF('CE statale'!J23=0,"",'CE statale'!J23)</f>
        <v>-92935.746666666659</v>
      </c>
      <c r="K23" s="131">
        <f>IF('CE statale'!K23=0,"",'CE statale'!K23)</f>
        <v>-1</v>
      </c>
      <c r="L23" s="101"/>
      <c r="M23" s="188">
        <f>IF('CE statale'!M23=0,"",'CE statale'!M23)</f>
        <v>127797.42</v>
      </c>
    </row>
    <row r="24" spans="1:13" s="46" customFormat="1">
      <c r="A24" s="101" t="s">
        <v>3500</v>
      </c>
      <c r="B24" s="113"/>
      <c r="C24" s="114"/>
      <c r="D24" s="115"/>
      <c r="E24" s="114" t="s">
        <v>3501</v>
      </c>
      <c r="F24" s="584" t="s">
        <v>2355</v>
      </c>
      <c r="G24" s="585"/>
      <c r="H24" s="117" t="str">
        <f>IF('CE statale'!H24=0,"",'CE statale'!H24)</f>
        <v/>
      </c>
      <c r="I24" s="117" t="str">
        <f>IF('CE statale'!I24=0,"",'CE statale'!I24)</f>
        <v/>
      </c>
      <c r="J24" s="118" t="str">
        <f>IF('CE statale'!J24=0,"",'CE statale'!J24)</f>
        <v/>
      </c>
      <c r="K24" s="119" t="str">
        <f>IF('CE statale'!K24=0,"",'CE statale'!K24)</f>
        <v xml:space="preserve">-    </v>
      </c>
      <c r="L24" s="101"/>
      <c r="M24" s="187" t="str">
        <f>IF('CE statale'!M24=0,"",'CE statale'!M24)</f>
        <v/>
      </c>
    </row>
    <row r="25" spans="1:13" s="70" customFormat="1" ht="30" customHeight="1">
      <c r="A25" s="101" t="s">
        <v>3503</v>
      </c>
      <c r="B25" s="132"/>
      <c r="C25" s="108" t="s">
        <v>2818</v>
      </c>
      <c r="D25" s="579" t="s">
        <v>2356</v>
      </c>
      <c r="E25" s="579"/>
      <c r="F25" s="579"/>
      <c r="G25" s="580"/>
      <c r="H25" s="109" t="str">
        <f>IF('CE statale'!H25=0,"",'CE statale'!H25)</f>
        <v/>
      </c>
      <c r="I25" s="109" t="str">
        <f>IF('CE statale'!I25=0,"",'CE statale'!I25)</f>
        <v/>
      </c>
      <c r="J25" s="110" t="str">
        <f>IF('CE statale'!J25=0,"",'CE statale'!J25)</f>
        <v/>
      </c>
      <c r="K25" s="111" t="str">
        <f>IF('CE statale'!K25=0,"",'CE statale'!K25)</f>
        <v xml:space="preserve">-    </v>
      </c>
      <c r="L25" s="106"/>
      <c r="M25" s="186" t="str">
        <f>IF('CE statale'!M25=0,"",'CE statale'!M25)</f>
        <v/>
      </c>
    </row>
    <row r="26" spans="1:13" s="70" customFormat="1" ht="42" customHeight="1">
      <c r="A26" s="101" t="s">
        <v>3503</v>
      </c>
      <c r="B26" s="132"/>
      <c r="C26" s="108" t="s">
        <v>2821</v>
      </c>
      <c r="D26" s="579" t="s">
        <v>2357</v>
      </c>
      <c r="E26" s="579"/>
      <c r="F26" s="579"/>
      <c r="G26" s="580"/>
      <c r="H26" s="109" t="str">
        <f>IF('CE statale'!H26=0,"",'CE statale'!H26)</f>
        <v/>
      </c>
      <c r="I26" s="109">
        <f>IF('CE statale'!I26=0,"",'CE statale'!I26)</f>
        <v>3558381.28</v>
      </c>
      <c r="J26" s="110">
        <f>IF('CE statale'!J26=0,"",'CE statale'!J26)</f>
        <v>-3558381.28</v>
      </c>
      <c r="K26" s="111">
        <f>IF('CE statale'!K26=0,"",'CE statale'!K26)</f>
        <v>-1</v>
      </c>
      <c r="L26" s="106"/>
      <c r="M26" s="186">
        <f>IF('CE statale'!M26=0,"",'CE statale'!M26)</f>
        <v>3407884.5500000003</v>
      </c>
    </row>
    <row r="27" spans="1:13" s="70" customFormat="1" ht="30" customHeight="1">
      <c r="A27" s="101"/>
      <c r="B27" s="107"/>
      <c r="C27" s="108" t="s">
        <v>2824</v>
      </c>
      <c r="D27" s="579" t="s">
        <v>5826</v>
      </c>
      <c r="E27" s="579"/>
      <c r="F27" s="579"/>
      <c r="G27" s="580"/>
      <c r="H27" s="109">
        <f>IF('CE statale'!H27=0,"",'CE statale'!H27)</f>
        <v>70801989.799999997</v>
      </c>
      <c r="I27" s="109">
        <f>IF('CE statale'!I27=0,"",'CE statale'!I27)</f>
        <v>66085277.11999999</v>
      </c>
      <c r="J27" s="110">
        <f>IF('CE statale'!J27=0,"",'CE statale'!J27)</f>
        <v>4716712.6800000072</v>
      </c>
      <c r="K27" s="111">
        <f>IF('CE statale'!K27=0,"",'CE statale'!K27)</f>
        <v>7.1373124023301482E-2</v>
      </c>
      <c r="L27" s="106"/>
      <c r="M27" s="186">
        <f>IF('CE statale'!M27=0,"",'CE statale'!M27)</f>
        <v>70017618.359999999</v>
      </c>
    </row>
    <row r="28" spans="1:13" s="46" customFormat="1" ht="30" customHeight="1">
      <c r="A28" s="101" t="s">
        <v>3507</v>
      </c>
      <c r="B28" s="113"/>
      <c r="C28" s="114"/>
      <c r="D28" s="115"/>
      <c r="E28" s="114" t="s">
        <v>2811</v>
      </c>
      <c r="F28" s="584" t="s">
        <v>5827</v>
      </c>
      <c r="G28" s="585"/>
      <c r="H28" s="117">
        <f>IF('CE statale'!H28=0,"",'CE statale'!H28)</f>
        <v>51917015.32</v>
      </c>
      <c r="I28" s="117">
        <f>IF('CE statale'!I28=0,"",'CE statale'!I28)</f>
        <v>47905896.493333325</v>
      </c>
      <c r="J28" s="118">
        <f>IF('CE statale'!J28=0,"",'CE statale'!J28)</f>
        <v>4011118.8266666755</v>
      </c>
      <c r="K28" s="119">
        <f>IF('CE statale'!K28=0,"",'CE statale'!K28)</f>
        <v>8.3729125645835067E-2</v>
      </c>
      <c r="L28" s="101"/>
      <c r="M28" s="187">
        <f>IF('CE statale'!M28=0,"",'CE statale'!M28)</f>
        <v>52049137.299999997</v>
      </c>
    </row>
    <row r="29" spans="1:13" s="46" customFormat="1" ht="28.5" customHeight="1">
      <c r="A29" s="101" t="s">
        <v>3509</v>
      </c>
      <c r="B29" s="113"/>
      <c r="C29" s="114"/>
      <c r="D29" s="115"/>
      <c r="E29" s="114" t="s">
        <v>2813</v>
      </c>
      <c r="F29" s="584" t="s">
        <v>5829</v>
      </c>
      <c r="G29" s="585"/>
      <c r="H29" s="117">
        <f>IF('CE statale'!H29=0,"",'CE statale'!H29)</f>
        <v>5030074.4800000004</v>
      </c>
      <c r="I29" s="117">
        <f>IF('CE statale'!I29=0,"",'CE statale'!I29)</f>
        <v>4477071.6533333333</v>
      </c>
      <c r="J29" s="118">
        <f>IF('CE statale'!J29=0,"",'CE statale'!J29)</f>
        <v>553002.82666666713</v>
      </c>
      <c r="K29" s="119">
        <f>IF('CE statale'!K29=0,"",'CE statale'!K29)</f>
        <v>0.12351886891400042</v>
      </c>
      <c r="L29" s="101"/>
      <c r="M29" s="187">
        <f>IF('CE statale'!M29=0,"",'CE statale'!M29)</f>
        <v>4506245.13</v>
      </c>
    </row>
    <row r="30" spans="1:13" s="46" customFormat="1" ht="30" customHeight="1">
      <c r="A30" s="101" t="s">
        <v>3511</v>
      </c>
      <c r="B30" s="113"/>
      <c r="C30" s="114"/>
      <c r="D30" s="115"/>
      <c r="E30" s="114" t="s">
        <v>3493</v>
      </c>
      <c r="F30" s="584" t="s">
        <v>5828</v>
      </c>
      <c r="G30" s="585"/>
      <c r="H30" s="117">
        <f>IF('CE statale'!H30=0,"",'CE statale'!H30)</f>
        <v>13854900</v>
      </c>
      <c r="I30" s="117">
        <f>IF('CE statale'!I30=0,"",'CE statale'!I30)</f>
        <v>13702308.973333333</v>
      </c>
      <c r="J30" s="118">
        <f>IF('CE statale'!J30=0,"",'CE statale'!J30)</f>
        <v>152591.02666666731</v>
      </c>
      <c r="K30" s="119">
        <f>IF('CE statale'!K30=0,"",'CE statale'!K30)</f>
        <v>1.1136154276161152E-2</v>
      </c>
      <c r="L30" s="101"/>
      <c r="M30" s="187">
        <f>IF('CE statale'!M30=0,"",'CE statale'!M30)</f>
        <v>13462235.93</v>
      </c>
    </row>
    <row r="31" spans="1:13" s="70" customFormat="1">
      <c r="A31" s="101" t="s">
        <v>3513</v>
      </c>
      <c r="B31" s="132"/>
      <c r="C31" s="108" t="s">
        <v>3488</v>
      </c>
      <c r="D31" s="579" t="s">
        <v>2362</v>
      </c>
      <c r="E31" s="579"/>
      <c r="F31" s="579"/>
      <c r="G31" s="580"/>
      <c r="H31" s="109">
        <f>IF('CE statale'!H31=0,"",'CE statale'!H31)</f>
        <v>35928671.370000005</v>
      </c>
      <c r="I31" s="109">
        <f>IF('CE statale'!I31=0,"",'CE statale'!I31)</f>
        <v>33978725.440000005</v>
      </c>
      <c r="J31" s="110">
        <f>IF('CE statale'!J31=0,"",'CE statale'!J31)</f>
        <v>1949945.9299999997</v>
      </c>
      <c r="K31" s="111">
        <f>IF('CE statale'!K31=0,"",'CE statale'!K31)</f>
        <v>5.7387259373316839E-2</v>
      </c>
      <c r="L31" s="106"/>
      <c r="M31" s="186">
        <f>IF('CE statale'!M31=0,"",'CE statale'!M31)</f>
        <v>23255889.57</v>
      </c>
    </row>
    <row r="32" spans="1:13" s="70" customFormat="1">
      <c r="A32" s="101" t="s">
        <v>3515</v>
      </c>
      <c r="B32" s="132"/>
      <c r="C32" s="108" t="s">
        <v>3491</v>
      </c>
      <c r="D32" s="579" t="s">
        <v>1647</v>
      </c>
      <c r="E32" s="579"/>
      <c r="F32" s="579"/>
      <c r="G32" s="580"/>
      <c r="H32" s="109">
        <f>IF('CE statale'!H32=0,"",'CE statale'!H32)</f>
        <v>24775465.77</v>
      </c>
      <c r="I32" s="109">
        <f>IF('CE statale'!I32=0,"",'CE statale'!I32)</f>
        <v>24086898.866666667</v>
      </c>
      <c r="J32" s="110">
        <f>IF('CE statale'!J32=0,"",'CE statale'!J32)</f>
        <v>688566.90333333239</v>
      </c>
      <c r="K32" s="111">
        <f>IF('CE statale'!K32=0,"",'CE statale'!K32)</f>
        <v>2.8586781019213109E-2</v>
      </c>
      <c r="L32" s="106"/>
      <c r="M32" s="186">
        <f>IF('CE statale'!M32=0,"",'CE statale'!M32)</f>
        <v>25917016.109999999</v>
      </c>
    </row>
    <row r="33" spans="1:13" s="70" customFormat="1">
      <c r="A33" s="101" t="s">
        <v>3517</v>
      </c>
      <c r="B33" s="132"/>
      <c r="C33" s="108" t="s">
        <v>3518</v>
      </c>
      <c r="D33" s="579" t="s">
        <v>1648</v>
      </c>
      <c r="E33" s="579"/>
      <c r="F33" s="579"/>
      <c r="G33" s="580"/>
      <c r="H33" s="109">
        <f>IF('CE statale'!H33=0,"",'CE statale'!H33)</f>
        <v>28746389.389999997</v>
      </c>
      <c r="I33" s="109">
        <f>IF('CE statale'!I33=0,"",'CE statale'!I33)</f>
        <v>28746389.41333333</v>
      </c>
      <c r="J33" s="110">
        <f>IF('CE statale'!J33=0,"",'CE statale'!J33)</f>
        <v>-2.3333333432674408E-2</v>
      </c>
      <c r="K33" s="111">
        <f>IF('CE statale'!K33=0,"",'CE statale'!K33)</f>
        <v>-8.116961437199412E-10</v>
      </c>
      <c r="L33" s="106"/>
      <c r="M33" s="186">
        <f>IF('CE statale'!M33=0,"",'CE statale'!M33)</f>
        <v>28746389.389999997</v>
      </c>
    </row>
    <row r="34" spans="1:13" s="70" customFormat="1" ht="30" customHeight="1">
      <c r="A34" s="101" t="s">
        <v>3520</v>
      </c>
      <c r="B34" s="132"/>
      <c r="C34" s="108" t="s">
        <v>3521</v>
      </c>
      <c r="D34" s="579" t="s">
        <v>1649</v>
      </c>
      <c r="E34" s="579"/>
      <c r="F34" s="579"/>
      <c r="G34" s="580"/>
      <c r="H34" s="109" t="str">
        <f>IF('CE statale'!H34=0,"",'CE statale'!H34)</f>
        <v/>
      </c>
      <c r="I34" s="109" t="str">
        <f>IF('CE statale'!I34=0,"",'CE statale'!I34)</f>
        <v/>
      </c>
      <c r="J34" s="110" t="str">
        <f>IF('CE statale'!J34=0,"",'CE statale'!J34)</f>
        <v/>
      </c>
      <c r="K34" s="111" t="str">
        <f>IF('CE statale'!K34=0,"",'CE statale'!K34)</f>
        <v xml:space="preserve">-    </v>
      </c>
      <c r="L34" s="106"/>
      <c r="M34" s="186" t="str">
        <f>IF('CE statale'!M34=0,"",'CE statale'!M34)</f>
        <v/>
      </c>
    </row>
    <row r="35" spans="1:13" s="70" customFormat="1">
      <c r="A35" s="101" t="s">
        <v>3523</v>
      </c>
      <c r="B35" s="132"/>
      <c r="C35" s="108" t="s">
        <v>3524</v>
      </c>
      <c r="D35" s="579" t="s">
        <v>1650</v>
      </c>
      <c r="E35" s="579"/>
      <c r="F35" s="579"/>
      <c r="G35" s="580"/>
      <c r="H35" s="109">
        <f>IF('CE statale'!H35=0,"",'CE statale'!H35)</f>
        <v>5441250</v>
      </c>
      <c r="I35" s="109">
        <f>IF('CE statale'!I35=0,"",'CE statale'!I35)</f>
        <v>4379554.5200000005</v>
      </c>
      <c r="J35" s="110">
        <f>IF('CE statale'!J35=0,"",'CE statale'!J35)</f>
        <v>1061695.4799999995</v>
      </c>
      <c r="K35" s="111">
        <f>IF('CE statale'!K35=0,"",'CE statale'!K35)</f>
        <v>0.2424208843962512</v>
      </c>
      <c r="L35" s="106"/>
      <c r="M35" s="186">
        <f>IF('CE statale'!M35=0,"",'CE statale'!M35)</f>
        <v>11526763.880000001</v>
      </c>
    </row>
    <row r="36" spans="1:13" s="70" customFormat="1">
      <c r="A36" s="101"/>
      <c r="B36" s="133"/>
      <c r="C36" s="134" t="s">
        <v>1651</v>
      </c>
      <c r="D36" s="134"/>
      <c r="E36" s="134"/>
      <c r="F36" s="134"/>
      <c r="G36" s="135"/>
      <c r="H36" s="136">
        <f>IF('CE statale'!H36=0,"",'CE statale'!H36)</f>
        <v>2001451033.6799998</v>
      </c>
      <c r="I36" s="136">
        <f>IF('CE statale'!I36=0,"",'CE statale'!I36)</f>
        <v>1912232428.4400001</v>
      </c>
      <c r="J36" s="137">
        <f>IF('CE statale'!J36=0,"",'CE statale'!J36)</f>
        <v>89218605.239999771</v>
      </c>
      <c r="K36" s="138">
        <f>IF('CE statale'!K36=0,"",'CE statale'!K36)</f>
        <v>4.6656778701731537E-2</v>
      </c>
      <c r="L36" s="106"/>
      <c r="M36" s="189">
        <f>IF('CE statale'!M36=0,"",'CE statale'!M36)</f>
        <v>1805678600.1500001</v>
      </c>
    </row>
    <row r="37" spans="1:13" s="46" customFormat="1">
      <c r="A37" s="101"/>
      <c r="B37" s="140"/>
      <c r="C37" s="114"/>
      <c r="D37" s="115"/>
      <c r="E37" s="115"/>
      <c r="F37" s="115"/>
      <c r="G37" s="116"/>
      <c r="H37" s="117" t="str">
        <f>IF('CE statale'!H37=0,"",'CE statale'!H37)</f>
        <v/>
      </c>
      <c r="I37" s="117" t="str">
        <f>IF('CE statale'!I37=0,"",'CE statale'!I37)</f>
        <v/>
      </c>
      <c r="J37" s="118" t="str">
        <f>IF('CE statale'!J37=0,"",'CE statale'!J37)</f>
        <v/>
      </c>
      <c r="K37" s="119" t="str">
        <f>IF('CE statale'!K37=0,"",'CE statale'!K37)</f>
        <v/>
      </c>
      <c r="L37" s="101"/>
      <c r="M37" s="187" t="str">
        <f>IF('CE statale'!M37=0,"",'CE statale'!M37)</f>
        <v/>
      </c>
    </row>
    <row r="38" spans="1:13" s="70" customFormat="1">
      <c r="A38" s="101"/>
      <c r="B38" s="107" t="s">
        <v>2113</v>
      </c>
      <c r="C38" s="586" t="s">
        <v>2155</v>
      </c>
      <c r="D38" s="586"/>
      <c r="E38" s="586"/>
      <c r="F38" s="586"/>
      <c r="G38" s="587"/>
      <c r="H38" s="109" t="str">
        <f>IF('CE statale'!H38=0,"",'CE statale'!H38)</f>
        <v/>
      </c>
      <c r="I38" s="109" t="str">
        <f>IF('CE statale'!I38=0,"",'CE statale'!I38)</f>
        <v/>
      </c>
      <c r="J38" s="110" t="str">
        <f>IF('CE statale'!J38=0,"",'CE statale'!J38)</f>
        <v/>
      </c>
      <c r="K38" s="111" t="str">
        <f>IF('CE statale'!K38=0,"",'CE statale'!K38)</f>
        <v/>
      </c>
      <c r="L38" s="106"/>
      <c r="M38" s="186" t="str">
        <f>IF('CE statale'!M38=0,"",'CE statale'!M38)</f>
        <v/>
      </c>
    </row>
    <row r="39" spans="1:13" s="70" customFormat="1">
      <c r="A39" s="101"/>
      <c r="B39" s="132"/>
      <c r="C39" s="108" t="s">
        <v>2809</v>
      </c>
      <c r="D39" s="579" t="s">
        <v>5838</v>
      </c>
      <c r="E39" s="579"/>
      <c r="F39" s="579"/>
      <c r="G39" s="580"/>
      <c r="H39" s="109">
        <f>IF('CE statale'!H39=0,"",'CE statale'!H39)</f>
        <v>290986360.89999998</v>
      </c>
      <c r="I39" s="109">
        <f>IF('CE statale'!I39=0,"",'CE statale'!I39)</f>
        <v>279446184.49333334</v>
      </c>
      <c r="J39" s="110">
        <f>IF('CE statale'!J39=0,"",'CE statale'!J39)</f>
        <v>11540176.406666636</v>
      </c>
      <c r="K39" s="111">
        <f>IF('CE statale'!K39=0,"",'CE statale'!K39)</f>
        <v>4.1296596794084865E-2</v>
      </c>
      <c r="L39" s="106"/>
      <c r="M39" s="186">
        <f>IF('CE statale'!M39=0,"",'CE statale'!M39)</f>
        <v>267975649.98999998</v>
      </c>
    </row>
    <row r="40" spans="1:13" s="46" customFormat="1">
      <c r="A40" s="101" t="s">
        <v>2488</v>
      </c>
      <c r="B40" s="113"/>
      <c r="C40" s="114"/>
      <c r="D40" s="115"/>
      <c r="E40" s="114" t="s">
        <v>2811</v>
      </c>
      <c r="F40" s="584" t="s">
        <v>5839</v>
      </c>
      <c r="G40" s="585"/>
      <c r="H40" s="117">
        <f>IF('CE statale'!H40=0,"",'CE statale'!H40)</f>
        <v>272269860.89999998</v>
      </c>
      <c r="I40" s="117">
        <f>IF('CE statale'!I40=0,"",'CE statale'!I40)</f>
        <v>262559902.04000002</v>
      </c>
      <c r="J40" s="118">
        <f>IF('CE statale'!J40=0,"",'CE statale'!J40)</f>
        <v>9709958.8599999547</v>
      </c>
      <c r="K40" s="119">
        <f>IF('CE statale'!K40=0,"",'CE statale'!K40)</f>
        <v>3.6981880266396039E-2</v>
      </c>
      <c r="L40" s="101"/>
      <c r="M40" s="187">
        <f>IF('CE statale'!M40=0,"",'CE statale'!M40)</f>
        <v>251627056.94999999</v>
      </c>
    </row>
    <row r="41" spans="1:13" s="46" customFormat="1">
      <c r="A41" s="101" t="s">
        <v>3069</v>
      </c>
      <c r="B41" s="113"/>
      <c r="C41" s="114"/>
      <c r="D41" s="115"/>
      <c r="E41" s="114" t="s">
        <v>2813</v>
      </c>
      <c r="F41" s="584" t="s">
        <v>5840</v>
      </c>
      <c r="G41" s="585"/>
      <c r="H41" s="117">
        <f>IF('CE statale'!H41=0,"",'CE statale'!H41)</f>
        <v>18716500</v>
      </c>
      <c r="I41" s="117">
        <f>IF('CE statale'!I41=0,"",'CE statale'!I41)</f>
        <v>16886282.453333333</v>
      </c>
      <c r="J41" s="118">
        <f>IF('CE statale'!J41=0,"",'CE statale'!J41)</f>
        <v>1830217.5466666669</v>
      </c>
      <c r="K41" s="119">
        <f>IF('CE statale'!K41=0,"",'CE statale'!K41)</f>
        <v>0.10838487107654557</v>
      </c>
      <c r="L41" s="101"/>
      <c r="M41" s="187">
        <f>IF('CE statale'!M41=0,"",'CE statale'!M41)</f>
        <v>16348593.039999997</v>
      </c>
    </row>
    <row r="42" spans="1:13" s="70" customFormat="1">
      <c r="A42" s="101"/>
      <c r="B42" s="132"/>
      <c r="C42" s="108" t="s">
        <v>2818</v>
      </c>
      <c r="D42" s="579" t="s">
        <v>5841</v>
      </c>
      <c r="E42" s="579"/>
      <c r="F42" s="579"/>
      <c r="G42" s="580"/>
      <c r="H42" s="109">
        <f>IF('CE statale'!H42=0,"",'CE statale'!H42)</f>
        <v>489932025.28999996</v>
      </c>
      <c r="I42" s="109">
        <f>IF('CE statale'!I42=0,"",'CE statale'!I42)</f>
        <v>444485649.77666664</v>
      </c>
      <c r="J42" s="110">
        <f>IF('CE statale'!J42=0,"",'CE statale'!J42)</f>
        <v>45446375.513333321</v>
      </c>
      <c r="K42" s="111">
        <f>IF('CE statale'!K42=0,"",'CE statale'!K42)</f>
        <v>0.102244865579278</v>
      </c>
      <c r="L42" s="106"/>
      <c r="M42" s="186">
        <f>IF('CE statale'!M42=0,"",'CE statale'!M42)</f>
        <v>423338075.43999994</v>
      </c>
    </row>
    <row r="43" spans="1:13" s="46" customFormat="1">
      <c r="A43" s="101" t="s">
        <v>2111</v>
      </c>
      <c r="B43" s="140"/>
      <c r="C43" s="114"/>
      <c r="D43" s="115"/>
      <c r="E43" s="114" t="s">
        <v>2811</v>
      </c>
      <c r="F43" s="584" t="s">
        <v>5842</v>
      </c>
      <c r="G43" s="585"/>
      <c r="H43" s="117">
        <f>IF('CE statale'!H43=0,"",'CE statale'!H43)</f>
        <v>82660905.069999993</v>
      </c>
      <c r="I43" s="117">
        <f>IF('CE statale'!I43=0,"",'CE statale'!I43)</f>
        <v>72279403.959999993</v>
      </c>
      <c r="J43" s="118">
        <f>IF('CE statale'!J43=0,"",'CE statale'!J43)</f>
        <v>10381501.109999999</v>
      </c>
      <c r="K43" s="119">
        <f>IF('CE statale'!K43=0,"",'CE statale'!K43)</f>
        <v>0.14363014276854311</v>
      </c>
      <c r="L43" s="101"/>
      <c r="M43" s="187">
        <f>IF('CE statale'!M43=0,"",'CE statale'!M43)</f>
        <v>68566802.849999994</v>
      </c>
    </row>
    <row r="44" spans="1:13" s="46" customFormat="1">
      <c r="A44" s="101" t="s">
        <v>1362</v>
      </c>
      <c r="B44" s="140"/>
      <c r="C44" s="114"/>
      <c r="D44" s="115"/>
      <c r="E44" s="114" t="s">
        <v>2813</v>
      </c>
      <c r="F44" s="584" t="s">
        <v>5843</v>
      </c>
      <c r="G44" s="585"/>
      <c r="H44" s="117">
        <f>IF('CE statale'!H44=0,"",'CE statale'!H44)</f>
        <v>55436802.850000001</v>
      </c>
      <c r="I44" s="117">
        <f>IF('CE statale'!I44=0,"",'CE statale'!I44)</f>
        <v>49326334.693333335</v>
      </c>
      <c r="J44" s="118">
        <f>IF('CE statale'!J44=0,"",'CE statale'!J44)</f>
        <v>6110468.1566666663</v>
      </c>
      <c r="K44" s="119">
        <f>IF('CE statale'!K44=0,"",'CE statale'!K44)</f>
        <v>0.1238784149411475</v>
      </c>
      <c r="L44" s="101"/>
      <c r="M44" s="187">
        <f>IF('CE statale'!M44=0,"",'CE statale'!M44)</f>
        <v>48043132.600000001</v>
      </c>
    </row>
    <row r="45" spans="1:13" s="46" customFormat="1" ht="30" customHeight="1">
      <c r="A45" s="101" t="s">
        <v>2582</v>
      </c>
      <c r="B45" s="140"/>
      <c r="C45" s="114"/>
      <c r="D45" s="141"/>
      <c r="E45" s="114" t="s">
        <v>3493</v>
      </c>
      <c r="F45" s="584" t="s">
        <v>5844</v>
      </c>
      <c r="G45" s="585"/>
      <c r="H45" s="117">
        <f>IF('CE statale'!H45=0,"",'CE statale'!H45)</f>
        <v>32653279.699999996</v>
      </c>
      <c r="I45" s="117">
        <f>IF('CE statale'!I45=0,"",'CE statale'!I45)</f>
        <v>26202665.639999997</v>
      </c>
      <c r="J45" s="118">
        <f>IF('CE statale'!J45=0,"",'CE statale'!J45)</f>
        <v>6450614.0599999987</v>
      </c>
      <c r="K45" s="119">
        <f>IF('CE statale'!K45=0,"",'CE statale'!K45)</f>
        <v>0.24618159650721702</v>
      </c>
      <c r="L45" s="101"/>
      <c r="M45" s="187">
        <f>IF('CE statale'!M45=0,"",'CE statale'!M45)</f>
        <v>21646779.54999999</v>
      </c>
    </row>
    <row r="46" spans="1:13" s="46" customFormat="1">
      <c r="A46" s="101" t="s">
        <v>2006</v>
      </c>
      <c r="B46" s="140"/>
      <c r="C46" s="114"/>
      <c r="D46" s="141"/>
      <c r="E46" s="114" t="s">
        <v>3501</v>
      </c>
      <c r="F46" s="584" t="s">
        <v>5845</v>
      </c>
      <c r="G46" s="585"/>
      <c r="H46" s="117">
        <f>IF('CE statale'!H46=0,"",'CE statale'!H46)</f>
        <v>7266078</v>
      </c>
      <c r="I46" s="117">
        <f>IF('CE statale'!I46=0,"",'CE statale'!I46)</f>
        <v>6601035.2666666666</v>
      </c>
      <c r="J46" s="118">
        <f>IF('CE statale'!J46=0,"",'CE statale'!J46)</f>
        <v>665042.7333333334</v>
      </c>
      <c r="K46" s="119">
        <f>IF('CE statale'!K46=0,"",'CE statale'!K46)</f>
        <v>0.10074824727745484</v>
      </c>
      <c r="L46" s="101"/>
      <c r="M46" s="187">
        <f>IF('CE statale'!M46=0,"",'CE statale'!M46)</f>
        <v>5828204.2399999993</v>
      </c>
    </row>
    <row r="47" spans="1:13" s="46" customFormat="1">
      <c r="A47" s="101" t="s">
        <v>2056</v>
      </c>
      <c r="B47" s="140"/>
      <c r="C47" s="114"/>
      <c r="D47" s="141"/>
      <c r="E47" s="114" t="s">
        <v>3534</v>
      </c>
      <c r="F47" s="584" t="s">
        <v>5846</v>
      </c>
      <c r="G47" s="585"/>
      <c r="H47" s="117">
        <f>IF('CE statale'!H47=0,"",'CE statale'!H47)</f>
        <v>27373750</v>
      </c>
      <c r="I47" s="117">
        <f>IF('CE statale'!I47=0,"",'CE statale'!I47)</f>
        <v>27131094.159999996</v>
      </c>
      <c r="J47" s="118">
        <f>IF('CE statale'!J47=0,"",'CE statale'!J47)</f>
        <v>242655.84000000358</v>
      </c>
      <c r="K47" s="119">
        <f>IF('CE statale'!K47=0,"",'CE statale'!K47)</f>
        <v>8.9438280140487925E-3</v>
      </c>
      <c r="L47" s="101"/>
      <c r="M47" s="187">
        <f>IF('CE statale'!M47=0,"",'CE statale'!M47)</f>
        <v>25283735.479999997</v>
      </c>
    </row>
    <row r="48" spans="1:13" s="46" customFormat="1">
      <c r="A48" s="101" t="s">
        <v>1935</v>
      </c>
      <c r="B48" s="140"/>
      <c r="C48" s="114"/>
      <c r="D48" s="141"/>
      <c r="E48" s="114" t="s">
        <v>3536</v>
      </c>
      <c r="F48" s="584" t="s">
        <v>5847</v>
      </c>
      <c r="G48" s="585"/>
      <c r="H48" s="117">
        <f>IF('CE statale'!H48=0,"",'CE statale'!H48)</f>
        <v>11263000</v>
      </c>
      <c r="I48" s="117">
        <f>IF('CE statale'!I48=0,"",'CE statale'!I48)</f>
        <v>11155694.013333334</v>
      </c>
      <c r="J48" s="118">
        <f>IF('CE statale'!J48=0,"",'CE statale'!J48)</f>
        <v>107305.98666666634</v>
      </c>
      <c r="K48" s="119">
        <f>IF('CE statale'!K48=0,"",'CE statale'!K48)</f>
        <v>9.6189431637703372E-3</v>
      </c>
      <c r="L48" s="101"/>
      <c r="M48" s="187">
        <f>IF('CE statale'!M48=0,"",'CE statale'!M48)</f>
        <v>9630807.4699999988</v>
      </c>
    </row>
    <row r="49" spans="1:13" s="46" customFormat="1">
      <c r="A49" s="101" t="s">
        <v>1905</v>
      </c>
      <c r="B49" s="140"/>
      <c r="C49" s="114"/>
      <c r="D49" s="141"/>
      <c r="E49" s="114" t="s">
        <v>3538</v>
      </c>
      <c r="F49" s="584" t="s">
        <v>5848</v>
      </c>
      <c r="G49" s="585"/>
      <c r="H49" s="117">
        <f>IF('CE statale'!H49=0,"",'CE statale'!H49)</f>
        <v>61557232.170000002</v>
      </c>
      <c r="I49" s="117">
        <f>IF('CE statale'!I49=0,"",'CE statale'!I49)</f>
        <v>60352621.986666664</v>
      </c>
      <c r="J49" s="118">
        <f>IF('CE statale'!J49=0,"",'CE statale'!J49)</f>
        <v>1204610.1833333373</v>
      </c>
      <c r="K49" s="119">
        <f>IF('CE statale'!K49=0,"",'CE statale'!K49)</f>
        <v>1.9959533549337168E-2</v>
      </c>
      <c r="L49" s="101"/>
      <c r="M49" s="187">
        <f>IF('CE statale'!M49=0,"",'CE statale'!M49)</f>
        <v>56602444.280000009</v>
      </c>
    </row>
    <row r="50" spans="1:13" s="71" customFormat="1" ht="30" customHeight="1">
      <c r="A50" s="101" t="s">
        <v>1985</v>
      </c>
      <c r="B50" s="140"/>
      <c r="C50" s="114"/>
      <c r="D50" s="141"/>
      <c r="E50" s="114" t="s">
        <v>3540</v>
      </c>
      <c r="F50" s="584" t="s">
        <v>5849</v>
      </c>
      <c r="G50" s="585"/>
      <c r="H50" s="117">
        <f>IF('CE statale'!H50=0,"",'CE statale'!H50)</f>
        <v>13004622.6</v>
      </c>
      <c r="I50" s="117">
        <f>IF('CE statale'!I50=0,"",'CE statale'!I50)</f>
        <v>9582722.5066666678</v>
      </c>
      <c r="J50" s="118">
        <f>IF('CE statale'!J50=0,"",'CE statale'!J50)</f>
        <v>3421900.0933333319</v>
      </c>
      <c r="K50" s="119">
        <f>IF('CE statale'!K50=0,"",'CE statale'!K50)</f>
        <v>0.35709059622176553</v>
      </c>
      <c r="L50" s="101"/>
      <c r="M50" s="187">
        <f>IF('CE statale'!M50=0,"",'CE statale'!M50)</f>
        <v>9866116.3000000007</v>
      </c>
    </row>
    <row r="51" spans="1:13" s="46" customFormat="1" ht="30" customHeight="1">
      <c r="A51" s="101" t="s">
        <v>1381</v>
      </c>
      <c r="B51" s="140"/>
      <c r="C51" s="114"/>
      <c r="D51" s="141"/>
      <c r="E51" s="114" t="s">
        <v>3542</v>
      </c>
      <c r="F51" s="584" t="s">
        <v>5850</v>
      </c>
      <c r="G51" s="585"/>
      <c r="H51" s="117">
        <f>IF('CE statale'!H51=0,"",'CE statale'!H51)</f>
        <v>7818423.1299999999</v>
      </c>
      <c r="I51" s="117">
        <f>IF('CE statale'!I51=0,"",'CE statale'!I51)</f>
        <v>6032663.8799999999</v>
      </c>
      <c r="J51" s="118">
        <f>IF('CE statale'!J51=0,"",'CE statale'!J51)</f>
        <v>1785759.25</v>
      </c>
      <c r="K51" s="119">
        <f>IF('CE statale'!K51=0,"",'CE statale'!K51)</f>
        <v>0.29601504169995296</v>
      </c>
      <c r="L51" s="101"/>
      <c r="M51" s="187">
        <f>IF('CE statale'!M51=0,"",'CE statale'!M51)</f>
        <v>5747832.3700000001</v>
      </c>
    </row>
    <row r="52" spans="1:13" s="46" customFormat="1">
      <c r="A52" s="101" t="s">
        <v>3544</v>
      </c>
      <c r="B52" s="140"/>
      <c r="C52" s="114"/>
      <c r="D52" s="141"/>
      <c r="E52" s="114" t="s">
        <v>3545</v>
      </c>
      <c r="F52" s="584" t="s">
        <v>5851</v>
      </c>
      <c r="G52" s="585"/>
      <c r="H52" s="117">
        <f>IF('CE statale'!H52=0,"",'CE statale'!H52)</f>
        <v>679698.37</v>
      </c>
      <c r="I52" s="117">
        <f>IF('CE statale'!I52=0,"",'CE statale'!I52)</f>
        <v>655697.21333333338</v>
      </c>
      <c r="J52" s="118">
        <f>IF('CE statale'!J52=0,"",'CE statale'!J52)</f>
        <v>24001.156666666619</v>
      </c>
      <c r="K52" s="119">
        <f>IF('CE statale'!K52=0,"",'CE statale'!K52)</f>
        <v>3.660402420295978E-2</v>
      </c>
      <c r="L52" s="101"/>
      <c r="M52" s="187">
        <f>IF('CE statale'!M52=0,"",'CE statale'!M52)</f>
        <v>667728.09</v>
      </c>
    </row>
    <row r="53" spans="1:13" s="46" customFormat="1">
      <c r="A53" s="101" t="s">
        <v>3547</v>
      </c>
      <c r="B53" s="140"/>
      <c r="C53" s="114"/>
      <c r="D53" s="141"/>
      <c r="E53" s="114" t="s">
        <v>3548</v>
      </c>
      <c r="F53" s="584" t="s">
        <v>5852</v>
      </c>
      <c r="G53" s="585"/>
      <c r="H53" s="117">
        <f>IF('CE statale'!H53=0,"",'CE statale'!H53)</f>
        <v>52876833.149999999</v>
      </c>
      <c r="I53" s="117">
        <f>IF('CE statale'!I53=0,"",'CE statale'!I53)</f>
        <v>52681718.866666667</v>
      </c>
      <c r="J53" s="118">
        <f>IF('CE statale'!J53=0,"",'CE statale'!J53)</f>
        <v>195114.28333333135</v>
      </c>
      <c r="K53" s="119">
        <f>IF('CE statale'!K53=0,"",'CE statale'!K53)</f>
        <v>3.7036430763990524E-3</v>
      </c>
      <c r="L53" s="101"/>
      <c r="M53" s="187">
        <f>IF('CE statale'!M53=0,"",'CE statale'!M53)</f>
        <v>53296960.420000002</v>
      </c>
    </row>
    <row r="54" spans="1:13" s="46" customFormat="1" ht="28.5" customHeight="1">
      <c r="A54" s="101" t="s">
        <v>3550</v>
      </c>
      <c r="B54" s="140"/>
      <c r="C54" s="114"/>
      <c r="D54" s="141"/>
      <c r="E54" s="114" t="s">
        <v>3551</v>
      </c>
      <c r="F54" s="584" t="s">
        <v>5853</v>
      </c>
      <c r="G54" s="585"/>
      <c r="H54" s="117">
        <f>IF('CE statale'!H54=0,"",'CE statale'!H54)</f>
        <v>86230698.739999995</v>
      </c>
      <c r="I54" s="117">
        <f>IF('CE statale'!I54=0,"",'CE statale'!I54)</f>
        <v>78189713.466666669</v>
      </c>
      <c r="J54" s="118">
        <f>IF('CE statale'!J54=0,"",'CE statale'!J54)</f>
        <v>8040985.273333326</v>
      </c>
      <c r="K54" s="119">
        <f>IF('CE statale'!K54=0,"",'CE statale'!K54)</f>
        <v>0.10283942627262993</v>
      </c>
      <c r="L54" s="101"/>
      <c r="M54" s="187">
        <f>IF('CE statale'!M54=0,"",'CE statale'!M54)</f>
        <v>72886571.919999972</v>
      </c>
    </row>
    <row r="55" spans="1:13" s="46" customFormat="1" ht="30" customHeight="1">
      <c r="A55" s="101" t="s">
        <v>3553</v>
      </c>
      <c r="B55" s="140"/>
      <c r="C55" s="114"/>
      <c r="D55" s="141"/>
      <c r="E55" s="114" t="s">
        <v>3554</v>
      </c>
      <c r="F55" s="584" t="s">
        <v>1667</v>
      </c>
      <c r="G55" s="585"/>
      <c r="H55" s="117">
        <f>IF('CE statale'!H55=0,"",'CE statale'!H55)</f>
        <v>3256524.19</v>
      </c>
      <c r="I55" s="117">
        <f>IF('CE statale'!I55=0,"",'CE statale'!I55)</f>
        <v>3167883.91</v>
      </c>
      <c r="J55" s="118">
        <f>IF('CE statale'!J55=0,"",'CE statale'!J55)</f>
        <v>88640.279999999795</v>
      </c>
      <c r="K55" s="119">
        <f>IF('CE statale'!K55=0,"",'CE statale'!K55)</f>
        <v>2.7980911712133981E-2</v>
      </c>
      <c r="L55" s="101"/>
      <c r="M55" s="187">
        <f>IF('CE statale'!M55=0,"",'CE statale'!M55)</f>
        <v>3200851</v>
      </c>
    </row>
    <row r="56" spans="1:13" s="46" customFormat="1">
      <c r="A56" s="101" t="s">
        <v>3555</v>
      </c>
      <c r="B56" s="140"/>
      <c r="C56" s="114"/>
      <c r="D56" s="141"/>
      <c r="E56" s="114" t="s">
        <v>3556</v>
      </c>
      <c r="F56" s="584" t="s">
        <v>5830</v>
      </c>
      <c r="G56" s="585"/>
      <c r="H56" s="117">
        <f>IF('CE statale'!H56=0,"",'CE statale'!H56)</f>
        <v>5418000</v>
      </c>
      <c r="I56" s="117">
        <f>IF('CE statale'!I56=0,"",'CE statale'!I56)</f>
        <v>3067874.2</v>
      </c>
      <c r="J56" s="118">
        <f>IF('CE statale'!J56=0,"",'CE statale'!J56)</f>
        <v>2350125.7999999998</v>
      </c>
      <c r="K56" s="119">
        <f>IF('CE statale'!K56=0,"",'CE statale'!K56)</f>
        <v>0.76604373151936922</v>
      </c>
      <c r="L56" s="101"/>
      <c r="M56" s="187">
        <f>IF('CE statale'!M56=0,"",'CE statale'!M56)</f>
        <v>3164012.9400000004</v>
      </c>
    </row>
    <row r="57" spans="1:13" s="46" customFormat="1" ht="30" customHeight="1">
      <c r="A57" s="101" t="s">
        <v>3558</v>
      </c>
      <c r="B57" s="140"/>
      <c r="C57" s="142"/>
      <c r="D57" s="143"/>
      <c r="E57" s="114" t="s">
        <v>3559</v>
      </c>
      <c r="F57" s="584" t="s">
        <v>5854</v>
      </c>
      <c r="G57" s="585"/>
      <c r="H57" s="117">
        <f>IF('CE statale'!H57=0,"",'CE statale'!H57)</f>
        <v>1403187</v>
      </c>
      <c r="I57" s="117">
        <f>IF('CE statale'!I57=0,"",'CE statale'!I57)</f>
        <v>1457187</v>
      </c>
      <c r="J57" s="118">
        <f>IF('CE statale'!J57=0,"",'CE statale'!J57)</f>
        <v>-54000</v>
      </c>
      <c r="K57" s="119">
        <f>IF('CE statale'!K57=0,"",'CE statale'!K57)</f>
        <v>-3.7057700899060998E-2</v>
      </c>
      <c r="L57" s="101"/>
      <c r="M57" s="187">
        <f>IF('CE statale'!M57=0,"",'CE statale'!M57)</f>
        <v>3099237.7399999998</v>
      </c>
    </row>
    <row r="58" spans="1:13" s="46" customFormat="1" ht="30" customHeight="1">
      <c r="A58" s="101" t="s">
        <v>2829</v>
      </c>
      <c r="B58" s="140"/>
      <c r="C58" s="142"/>
      <c r="D58" s="143"/>
      <c r="E58" s="114" t="s">
        <v>2830</v>
      </c>
      <c r="F58" s="584" t="s">
        <v>5855</v>
      </c>
      <c r="G58" s="585"/>
      <c r="H58" s="117">
        <f>IF('CE statale'!H58=0,"",'CE statale'!H58)</f>
        <v>41032990.32</v>
      </c>
      <c r="I58" s="117">
        <f>IF('CE statale'!I58=0,"",'CE statale'!I58)</f>
        <v>36601339.013333336</v>
      </c>
      <c r="J58" s="118">
        <f>IF('CE statale'!J58=0,"",'CE statale'!J58)</f>
        <v>4431651.3066666648</v>
      </c>
      <c r="K58" s="119">
        <f>IF('CE statale'!K58=0,"",'CE statale'!K58)</f>
        <v>0.12107893935389299</v>
      </c>
      <c r="L58" s="101"/>
      <c r="M58" s="187">
        <f>IF('CE statale'!M58=0,"",'CE statale'!M58)</f>
        <v>35806858.189999998</v>
      </c>
    </row>
    <row r="59" spans="1:13" s="46" customFormat="1">
      <c r="A59" s="101" t="s">
        <v>2832</v>
      </c>
      <c r="B59" s="140"/>
      <c r="C59" s="142"/>
      <c r="D59" s="143"/>
      <c r="E59" s="114" t="s">
        <v>2833</v>
      </c>
      <c r="F59" s="584" t="s">
        <v>1671</v>
      </c>
      <c r="G59" s="585"/>
      <c r="H59" s="117" t="str">
        <f>IF('CE statale'!H59=0,"",'CE statale'!H59)</f>
        <v/>
      </c>
      <c r="I59" s="117" t="str">
        <f>IF('CE statale'!I59=0,"",'CE statale'!I59)</f>
        <v/>
      </c>
      <c r="J59" s="118" t="str">
        <f>IF('CE statale'!J59=0,"",'CE statale'!J59)</f>
        <v/>
      </c>
      <c r="K59" s="119" t="str">
        <f>IF('CE statale'!K59=0,"",'CE statale'!K59)</f>
        <v xml:space="preserve">-    </v>
      </c>
      <c r="L59" s="101"/>
      <c r="M59" s="187" t="str">
        <f>IF('CE statale'!M59=0,"",'CE statale'!M59)</f>
        <v/>
      </c>
    </row>
    <row r="60" spans="1:13" s="46" customFormat="1">
      <c r="A60" s="101"/>
      <c r="B60" s="140"/>
      <c r="C60" s="108" t="s">
        <v>2821</v>
      </c>
      <c r="D60" s="579" t="s">
        <v>5831</v>
      </c>
      <c r="E60" s="579"/>
      <c r="F60" s="579"/>
      <c r="G60" s="580"/>
      <c r="H60" s="109">
        <f>IF('CE statale'!H60=0,"",'CE statale'!H60)</f>
        <v>110073535.52</v>
      </c>
      <c r="I60" s="109">
        <f>IF('CE statale'!I60=0,"",'CE statale'!I60)</f>
        <v>99038062.999999985</v>
      </c>
      <c r="J60" s="110">
        <f>IF('CE statale'!J60=0,"",'CE statale'!J60)</f>
        <v>11035472.520000011</v>
      </c>
      <c r="K60" s="111">
        <f>IF('CE statale'!K60=0,"",'CE statale'!K60)</f>
        <v>0.11142657868823638</v>
      </c>
      <c r="L60" s="101"/>
      <c r="M60" s="186">
        <f>IF('CE statale'!M60=0,"",'CE statale'!M60)</f>
        <v>95933120.480000004</v>
      </c>
    </row>
    <row r="61" spans="1:13" s="46" customFormat="1">
      <c r="A61" s="101" t="s">
        <v>2836</v>
      </c>
      <c r="B61" s="140"/>
      <c r="C61" s="108"/>
      <c r="D61" s="144"/>
      <c r="E61" s="114" t="s">
        <v>2811</v>
      </c>
      <c r="F61" s="584" t="s">
        <v>5832</v>
      </c>
      <c r="G61" s="585"/>
      <c r="H61" s="117">
        <f>IF('CE statale'!H61=0,"",'CE statale'!H61)</f>
        <v>101846549.52</v>
      </c>
      <c r="I61" s="117">
        <f>IF('CE statale'!I61=0,"",'CE statale'!I61)</f>
        <v>91057222.62666665</v>
      </c>
      <c r="J61" s="118">
        <f>IF('CE statale'!J61=0,"",'CE statale'!J61)</f>
        <v>10789326.893333346</v>
      </c>
      <c r="K61" s="119">
        <f>IF('CE statale'!K61=0,"",'CE statale'!K61)</f>
        <v>0.11848952320421013</v>
      </c>
      <c r="L61" s="101"/>
      <c r="M61" s="187">
        <f>IF('CE statale'!M61=0,"",'CE statale'!M61)</f>
        <v>89889088.310000002</v>
      </c>
    </row>
    <row r="62" spans="1:13" s="46" customFormat="1" ht="30" customHeight="1">
      <c r="A62" s="101" t="s">
        <v>2838</v>
      </c>
      <c r="B62" s="140"/>
      <c r="C62" s="145"/>
      <c r="D62" s="114"/>
      <c r="E62" s="114" t="s">
        <v>2813</v>
      </c>
      <c r="F62" s="584" t="s">
        <v>5833</v>
      </c>
      <c r="G62" s="585"/>
      <c r="H62" s="117">
        <f>IF('CE statale'!H62=0,"",'CE statale'!H62)</f>
        <v>40370</v>
      </c>
      <c r="I62" s="117">
        <f>IF('CE statale'!I62=0,"",'CE statale'!I62)</f>
        <v>24224.373333333333</v>
      </c>
      <c r="J62" s="118">
        <f>IF('CE statale'!J62=0,"",'CE statale'!J62)</f>
        <v>16145.626666666667</v>
      </c>
      <c r="K62" s="119">
        <f>IF('CE statale'!K62=0,"",'CE statale'!K62)</f>
        <v>0.66650337841556828</v>
      </c>
      <c r="L62" s="101"/>
      <c r="M62" s="187">
        <f>IF('CE statale'!M62=0,"",'CE statale'!M62)</f>
        <v>136447.91</v>
      </c>
    </row>
    <row r="63" spans="1:13" s="46" customFormat="1">
      <c r="A63" s="101" t="s">
        <v>2840</v>
      </c>
      <c r="B63" s="140"/>
      <c r="C63" s="145"/>
      <c r="D63" s="114"/>
      <c r="E63" s="114" t="s">
        <v>3493</v>
      </c>
      <c r="F63" s="584" t="s">
        <v>1675</v>
      </c>
      <c r="G63" s="585"/>
      <c r="H63" s="117">
        <f>IF('CE statale'!H63=0,"",'CE statale'!H63)</f>
        <v>8186616</v>
      </c>
      <c r="I63" s="117">
        <f>IF('CE statale'!I63=0,"",'CE statale'!I63)</f>
        <v>7956616</v>
      </c>
      <c r="J63" s="118">
        <f>IF('CE statale'!J63=0,"",'CE statale'!J63)</f>
        <v>230000</v>
      </c>
      <c r="K63" s="119">
        <f>IF('CE statale'!K63=0,"",'CE statale'!K63)</f>
        <v>2.8906761366892658E-2</v>
      </c>
      <c r="L63" s="101"/>
      <c r="M63" s="187">
        <f>IF('CE statale'!M63=0,"",'CE statale'!M63)</f>
        <v>5907584.2599999998</v>
      </c>
    </row>
    <row r="64" spans="1:13" s="46" customFormat="1">
      <c r="A64" s="101" t="s">
        <v>2842</v>
      </c>
      <c r="B64" s="140"/>
      <c r="C64" s="108" t="s">
        <v>2824</v>
      </c>
      <c r="D64" s="579" t="s">
        <v>1676</v>
      </c>
      <c r="E64" s="579"/>
      <c r="F64" s="579"/>
      <c r="G64" s="580"/>
      <c r="H64" s="109">
        <f>IF('CE statale'!H64=0,"",'CE statale'!H64)</f>
        <v>50873156</v>
      </c>
      <c r="I64" s="109">
        <f>IF('CE statale'!I64=0,"",'CE statale'!I64)</f>
        <v>43421891.333333336</v>
      </c>
      <c r="J64" s="110">
        <f>IF('CE statale'!J64=0,"",'CE statale'!J64)</f>
        <v>7451264.6666666642</v>
      </c>
      <c r="K64" s="111">
        <f>IF('CE statale'!K64=0,"",'CE statale'!K64)</f>
        <v>0.17160156865269044</v>
      </c>
      <c r="L64" s="101"/>
      <c r="M64" s="186">
        <f>IF('CE statale'!M64=0,"",'CE statale'!M64)</f>
        <v>43388744.839999996</v>
      </c>
    </row>
    <row r="65" spans="1:13" s="70" customFormat="1">
      <c r="A65" s="101" t="s">
        <v>2691</v>
      </c>
      <c r="B65" s="140"/>
      <c r="C65" s="108" t="s">
        <v>3488</v>
      </c>
      <c r="D65" s="579" t="s">
        <v>1459</v>
      </c>
      <c r="E65" s="579"/>
      <c r="F65" s="579"/>
      <c r="G65" s="580"/>
      <c r="H65" s="109">
        <f>IF('CE statale'!H65=0,"",'CE statale'!H65)</f>
        <v>30920140</v>
      </c>
      <c r="I65" s="109">
        <f>IF('CE statale'!I65=0,"",'CE statale'!I65)</f>
        <v>25023440.013333332</v>
      </c>
      <c r="J65" s="110">
        <f>IF('CE statale'!J65=0,"",'CE statale'!J65)</f>
        <v>5896699.9866666682</v>
      </c>
      <c r="K65" s="111">
        <f>IF('CE statale'!K65=0,"",'CE statale'!K65)</f>
        <v>0.23564705666066327</v>
      </c>
      <c r="L65" s="106"/>
      <c r="M65" s="186">
        <f>IF('CE statale'!M65=0,"",'CE statale'!M65)</f>
        <v>21455645.869999997</v>
      </c>
    </row>
    <row r="66" spans="1:13" s="70" customFormat="1">
      <c r="A66" s="101"/>
      <c r="B66" s="140"/>
      <c r="C66" s="108" t="s">
        <v>3491</v>
      </c>
      <c r="D66" s="579" t="s">
        <v>1461</v>
      </c>
      <c r="E66" s="579"/>
      <c r="F66" s="579"/>
      <c r="G66" s="580"/>
      <c r="H66" s="109">
        <f>IF('CE statale'!H66=0,"",'CE statale'!H66)</f>
        <v>893737440</v>
      </c>
      <c r="I66" s="109">
        <f>IF('CE statale'!I66=0,"",'CE statale'!I66)</f>
        <v>878634037</v>
      </c>
      <c r="J66" s="110">
        <f>IF('CE statale'!J66=0,"",'CE statale'!J66)</f>
        <v>15103403</v>
      </c>
      <c r="K66" s="111">
        <f>IF('CE statale'!K66=0,"",'CE statale'!K66)</f>
        <v>1.7189640241537785E-2</v>
      </c>
      <c r="L66" s="106"/>
      <c r="M66" s="186">
        <f>IF('CE statale'!M66=0,"",'CE statale'!M66)</f>
        <v>798394134.26999998</v>
      </c>
    </row>
    <row r="67" spans="1:13" s="46" customFormat="1">
      <c r="A67" s="101" t="s">
        <v>996</v>
      </c>
      <c r="B67" s="140"/>
      <c r="C67" s="114"/>
      <c r="D67" s="146"/>
      <c r="E67" s="114" t="s">
        <v>2811</v>
      </c>
      <c r="F67" s="584" t="s">
        <v>1677</v>
      </c>
      <c r="G67" s="585"/>
      <c r="H67" s="117">
        <f>IF('CE statale'!H67=0,"",'CE statale'!H67)</f>
        <v>304862135</v>
      </c>
      <c r="I67" s="117">
        <f>IF('CE statale'!I67=0,"",'CE statale'!I67)</f>
        <v>300445769</v>
      </c>
      <c r="J67" s="118">
        <f>IF('CE statale'!J67=0,"",'CE statale'!J67)</f>
        <v>4416366</v>
      </c>
      <c r="K67" s="119">
        <f>IF('CE statale'!K67=0,"",'CE statale'!K67)</f>
        <v>1.4699378242866852E-2</v>
      </c>
      <c r="L67" s="101"/>
      <c r="M67" s="187">
        <f>IF('CE statale'!M67=0,"",'CE statale'!M67)</f>
        <v>278801040.18000001</v>
      </c>
    </row>
    <row r="68" spans="1:13" s="46" customFormat="1">
      <c r="A68" s="101" t="s">
        <v>1019</v>
      </c>
      <c r="B68" s="140"/>
      <c r="C68" s="114"/>
      <c r="D68" s="146"/>
      <c r="E68" s="114" t="s">
        <v>2813</v>
      </c>
      <c r="F68" s="584" t="s">
        <v>1678</v>
      </c>
      <c r="G68" s="585"/>
      <c r="H68" s="117">
        <f>IF('CE statale'!H68=0,"",'CE statale'!H68)</f>
        <v>47873822</v>
      </c>
      <c r="I68" s="117">
        <f>IF('CE statale'!I68=0,"",'CE statale'!I68)</f>
        <v>47099900</v>
      </c>
      <c r="J68" s="118">
        <f>IF('CE statale'!J68=0,"",'CE statale'!J68)</f>
        <v>773922</v>
      </c>
      <c r="K68" s="119">
        <f>IF('CE statale'!K68=0,"",'CE statale'!K68)</f>
        <v>1.6431499854564446E-2</v>
      </c>
      <c r="L68" s="101"/>
      <c r="M68" s="187">
        <f>IF('CE statale'!M68=0,"",'CE statale'!M68)</f>
        <v>44961781.870000005</v>
      </c>
    </row>
    <row r="69" spans="1:13" s="46" customFormat="1">
      <c r="A69" s="101" t="s">
        <v>1051</v>
      </c>
      <c r="B69" s="140"/>
      <c r="C69" s="114"/>
      <c r="D69" s="146"/>
      <c r="E69" s="114" t="s">
        <v>3493</v>
      </c>
      <c r="F69" s="584" t="s">
        <v>2366</v>
      </c>
      <c r="G69" s="585"/>
      <c r="H69" s="117">
        <f>IF('CE statale'!H69=0,"",'CE statale'!H69)</f>
        <v>347024782</v>
      </c>
      <c r="I69" s="117">
        <f>IF('CE statale'!I69=0,"",'CE statale'!I69)</f>
        <v>340640461</v>
      </c>
      <c r="J69" s="118">
        <f>IF('CE statale'!J69=0,"",'CE statale'!J69)</f>
        <v>6384321</v>
      </c>
      <c r="K69" s="119">
        <f>IF('CE statale'!K69=0,"",'CE statale'!K69)</f>
        <v>1.8742110027851332E-2</v>
      </c>
      <c r="L69" s="101"/>
      <c r="M69" s="187">
        <f>IF('CE statale'!M69=0,"",'CE statale'!M69)</f>
        <v>305193240.99000001</v>
      </c>
    </row>
    <row r="70" spans="1:13" s="46" customFormat="1">
      <c r="A70" s="101" t="s">
        <v>200</v>
      </c>
      <c r="B70" s="140"/>
      <c r="C70" s="114"/>
      <c r="D70" s="146"/>
      <c r="E70" s="114" t="s">
        <v>3501</v>
      </c>
      <c r="F70" s="584" t="s">
        <v>2367</v>
      </c>
      <c r="G70" s="585"/>
      <c r="H70" s="117">
        <f>IF('CE statale'!H70=0,"",'CE statale'!H70)</f>
        <v>11769580</v>
      </c>
      <c r="I70" s="117">
        <f>IF('CE statale'!I70=0,"",'CE statale'!I70)</f>
        <v>11769580</v>
      </c>
      <c r="J70" s="118" t="str">
        <f>IF('CE statale'!J70=0,"",'CE statale'!J70)</f>
        <v/>
      </c>
      <c r="K70" s="119" t="str">
        <f>IF('CE statale'!K70=0,"",'CE statale'!K70)</f>
        <v/>
      </c>
      <c r="L70" s="101"/>
      <c r="M70" s="187">
        <f>IF('CE statale'!M70=0,"",'CE statale'!M70)</f>
        <v>10627265.360000001</v>
      </c>
    </row>
    <row r="71" spans="1:13" s="46" customFormat="1">
      <c r="A71" s="101" t="s">
        <v>2848</v>
      </c>
      <c r="B71" s="140"/>
      <c r="C71" s="114"/>
      <c r="D71" s="146"/>
      <c r="E71" s="114" t="s">
        <v>3534</v>
      </c>
      <c r="F71" s="584" t="s">
        <v>2368</v>
      </c>
      <c r="G71" s="585"/>
      <c r="H71" s="117">
        <f>IF('CE statale'!H71=0,"",'CE statale'!H71)</f>
        <v>182207121</v>
      </c>
      <c r="I71" s="117">
        <f>IF('CE statale'!I71=0,"",'CE statale'!I71)</f>
        <v>178678327</v>
      </c>
      <c r="J71" s="118">
        <f>IF('CE statale'!J71=0,"",'CE statale'!J71)</f>
        <v>3528794</v>
      </c>
      <c r="K71" s="119">
        <f>IF('CE statale'!K71=0,"",'CE statale'!K71)</f>
        <v>1.9749423778744023E-2</v>
      </c>
      <c r="L71" s="101"/>
      <c r="M71" s="187">
        <f>IF('CE statale'!M71=0,"",'CE statale'!M71)</f>
        <v>158810805.86999997</v>
      </c>
    </row>
    <row r="72" spans="1:13" s="46" customFormat="1">
      <c r="A72" s="101" t="s">
        <v>192</v>
      </c>
      <c r="B72" s="140"/>
      <c r="C72" s="108" t="s">
        <v>3518</v>
      </c>
      <c r="D72" s="579" t="s">
        <v>2369</v>
      </c>
      <c r="E72" s="579"/>
      <c r="F72" s="579"/>
      <c r="G72" s="580"/>
      <c r="H72" s="109">
        <f>IF('CE statale'!H72=0,"",'CE statale'!H72)</f>
        <v>4941874</v>
      </c>
      <c r="I72" s="109">
        <f>IF('CE statale'!I72=0,"",'CE statale'!I72)</f>
        <v>4556349.5600000005</v>
      </c>
      <c r="J72" s="110">
        <f>IF('CE statale'!J72=0,"",'CE statale'!J72)</f>
        <v>385524.43999999948</v>
      </c>
      <c r="K72" s="111">
        <f>IF('CE statale'!K72=0,"",'CE statale'!K72)</f>
        <v>8.4612568663410326E-2</v>
      </c>
      <c r="L72" s="101"/>
      <c r="M72" s="186">
        <f>IF('CE statale'!M72=0,"",'CE statale'!M72)</f>
        <v>4488753.8099999996</v>
      </c>
    </row>
    <row r="73" spans="1:13" s="70" customFormat="1">
      <c r="A73" s="101"/>
      <c r="B73" s="140"/>
      <c r="C73" s="108" t="s">
        <v>3521</v>
      </c>
      <c r="D73" s="579" t="s">
        <v>963</v>
      </c>
      <c r="E73" s="579"/>
      <c r="F73" s="579"/>
      <c r="G73" s="580"/>
      <c r="H73" s="109">
        <f>IF('CE statale'!H73=0,"",'CE statale'!H73)</f>
        <v>36132000</v>
      </c>
      <c r="I73" s="109">
        <f>IF('CE statale'!I73=0,"",'CE statale'!I73)</f>
        <v>34531498.706666663</v>
      </c>
      <c r="J73" s="110">
        <f>IF('CE statale'!J73=0,"",'CE statale'!J73)</f>
        <v>1600501.2933333367</v>
      </c>
      <c r="K73" s="111">
        <f>IF('CE statale'!K73=0,"",'CE statale'!K73)</f>
        <v>4.6349024898370353E-2</v>
      </c>
      <c r="L73" s="106"/>
      <c r="M73" s="186">
        <f>IF('CE statale'!M73=0,"",'CE statale'!M73)</f>
        <v>34131079.719999999</v>
      </c>
    </row>
    <row r="74" spans="1:13" s="46" customFormat="1">
      <c r="A74" s="101" t="s">
        <v>2851</v>
      </c>
      <c r="B74" s="140"/>
      <c r="C74" s="114"/>
      <c r="D74" s="146"/>
      <c r="E74" s="114" t="s">
        <v>2811</v>
      </c>
      <c r="F74" s="584" t="s">
        <v>2370</v>
      </c>
      <c r="G74" s="585"/>
      <c r="H74" s="117">
        <f>IF('CE statale'!H74=0,"",'CE statale'!H74)</f>
        <v>15234000</v>
      </c>
      <c r="I74" s="117">
        <f>IF('CE statale'!I74=0,"",'CE statale'!I74)</f>
        <v>14634280</v>
      </c>
      <c r="J74" s="118">
        <f>IF('CE statale'!J74=0,"",'CE statale'!J74)</f>
        <v>599720</v>
      </c>
      <c r="K74" s="119">
        <f>IF('CE statale'!K74=0,"",'CE statale'!K74)</f>
        <v>4.0980492378169614E-2</v>
      </c>
      <c r="L74" s="101"/>
      <c r="M74" s="187">
        <f>IF('CE statale'!M74=0,"",'CE statale'!M74)</f>
        <v>14633861.030000001</v>
      </c>
    </row>
    <row r="75" spans="1:13" s="70" customFormat="1">
      <c r="A75" s="101" t="s">
        <v>2853</v>
      </c>
      <c r="B75" s="132"/>
      <c r="C75" s="108"/>
      <c r="D75" s="148"/>
      <c r="E75" s="114" t="s">
        <v>2813</v>
      </c>
      <c r="F75" s="584" t="s">
        <v>2371</v>
      </c>
      <c r="G75" s="585"/>
      <c r="H75" s="109" t="str">
        <f>IF('CE statale'!H75=0,"",'CE statale'!H75)</f>
        <v/>
      </c>
      <c r="I75" s="109" t="str">
        <f>IF('CE statale'!I75=0,"",'CE statale'!I75)</f>
        <v/>
      </c>
      <c r="J75" s="110" t="str">
        <f>IF('CE statale'!J75=0,"",'CE statale'!J75)</f>
        <v/>
      </c>
      <c r="K75" s="111" t="str">
        <f>IF('CE statale'!K75=0,"",'CE statale'!K75)</f>
        <v xml:space="preserve">-    </v>
      </c>
      <c r="L75" s="106"/>
      <c r="M75" s="186" t="str">
        <f>IF('CE statale'!M75=0,"",'CE statale'!M75)</f>
        <v/>
      </c>
    </row>
    <row r="76" spans="1:13" s="70" customFormat="1">
      <c r="A76" s="101" t="s">
        <v>2855</v>
      </c>
      <c r="B76" s="132"/>
      <c r="C76" s="108"/>
      <c r="D76" s="148"/>
      <c r="E76" s="114" t="s">
        <v>3493</v>
      </c>
      <c r="F76" s="584" t="s">
        <v>2372</v>
      </c>
      <c r="G76" s="585"/>
      <c r="H76" s="117">
        <f>IF('CE statale'!H76=0,"",'CE statale'!H76)</f>
        <v>20898000</v>
      </c>
      <c r="I76" s="117">
        <f>IF('CE statale'!I76=0,"",'CE statale'!I76)</f>
        <v>19897218.706666667</v>
      </c>
      <c r="J76" s="118">
        <f>IF('CE statale'!J76=0,"",'CE statale'!J76)</f>
        <v>1000781.293333333</v>
      </c>
      <c r="K76" s="119">
        <f>IF('CE statale'!K76=0,"",'CE statale'!K76)</f>
        <v>5.0297547013342922E-2</v>
      </c>
      <c r="L76" s="106"/>
      <c r="M76" s="187">
        <f>IF('CE statale'!M76=0,"",'CE statale'!M76)</f>
        <v>19497218.690000001</v>
      </c>
    </row>
    <row r="77" spans="1:13" s="70" customFormat="1">
      <c r="A77" s="101" t="s">
        <v>1061</v>
      </c>
      <c r="B77" s="132"/>
      <c r="C77" s="108" t="s">
        <v>3524</v>
      </c>
      <c r="D77" s="579" t="s">
        <v>2373</v>
      </c>
      <c r="E77" s="579"/>
      <c r="F77" s="579"/>
      <c r="G77" s="580"/>
      <c r="H77" s="109">
        <f>IF('CE statale'!H77=0,"",'CE statale'!H77)</f>
        <v>1590000</v>
      </c>
      <c r="I77" s="109">
        <f>IF('CE statale'!I77=0,"",'CE statale'!I77)</f>
        <v>1450000</v>
      </c>
      <c r="J77" s="110">
        <f>IF('CE statale'!J77=0,"",'CE statale'!J77)</f>
        <v>140000</v>
      </c>
      <c r="K77" s="111">
        <f>IF('CE statale'!K77=0,"",'CE statale'!K77)</f>
        <v>9.6551724137931033E-2</v>
      </c>
      <c r="L77" s="106"/>
      <c r="M77" s="186">
        <f>IF('CE statale'!M77=0,"",'CE statale'!M77)</f>
        <v>1863074.65</v>
      </c>
    </row>
    <row r="78" spans="1:13" s="70" customFormat="1">
      <c r="A78" s="101"/>
      <c r="B78" s="132"/>
      <c r="C78" s="108" t="s">
        <v>2857</v>
      </c>
      <c r="D78" s="579" t="s">
        <v>1463</v>
      </c>
      <c r="E78" s="579"/>
      <c r="F78" s="579"/>
      <c r="G78" s="580"/>
      <c r="H78" s="109">
        <f>IF('CE statale'!H78=0,"",'CE statale'!H78)</f>
        <v>733000</v>
      </c>
      <c r="I78" s="109">
        <f>IF('CE statale'!I78=0,"",'CE statale'!I78)</f>
        <v>5385276.6533333333</v>
      </c>
      <c r="J78" s="110">
        <f>IF('CE statale'!J78=0,"",'CE statale'!J78)</f>
        <v>-4652276.6533333333</v>
      </c>
      <c r="K78" s="111">
        <f>IF('CE statale'!K78=0,"",'CE statale'!K78)</f>
        <v>-0.86388814406660175</v>
      </c>
      <c r="L78" s="106"/>
      <c r="M78" s="186">
        <f>IF('CE statale'!M78=0,"",'CE statale'!M78)</f>
        <v>-2048149.6099999996</v>
      </c>
    </row>
    <row r="79" spans="1:13" s="46" customFormat="1">
      <c r="A79" s="101" t="s">
        <v>2858</v>
      </c>
      <c r="B79" s="149"/>
      <c r="C79" s="142"/>
      <c r="D79" s="146"/>
      <c r="E79" s="114" t="s">
        <v>2811</v>
      </c>
      <c r="F79" s="584" t="s">
        <v>5834</v>
      </c>
      <c r="G79" s="585"/>
      <c r="H79" s="117">
        <f>IF('CE statale'!H79=0,"",'CE statale'!H79)</f>
        <v>733000</v>
      </c>
      <c r="I79" s="117">
        <f>IF('CE statale'!I79=0,"",'CE statale'!I79)</f>
        <v>4557694.6933333334</v>
      </c>
      <c r="J79" s="118">
        <f>IF('CE statale'!J79=0,"",'CE statale'!J79)</f>
        <v>-3824694.6933333334</v>
      </c>
      <c r="K79" s="119">
        <f>IF('CE statale'!K79=0,"",'CE statale'!K79)</f>
        <v>-0.83917307996251278</v>
      </c>
      <c r="L79" s="101"/>
      <c r="M79" s="187">
        <f>IF('CE statale'!M79=0,"",'CE statale'!M79)</f>
        <v>-2470310.3499999996</v>
      </c>
    </row>
    <row r="80" spans="1:13" s="46" customFormat="1">
      <c r="A80" s="101" t="s">
        <v>2860</v>
      </c>
      <c r="B80" s="149"/>
      <c r="C80" s="142"/>
      <c r="D80" s="146"/>
      <c r="E80" s="114" t="s">
        <v>2813</v>
      </c>
      <c r="F80" s="584" t="s">
        <v>5835</v>
      </c>
      <c r="G80" s="585"/>
      <c r="H80" s="117" t="str">
        <f>IF('CE statale'!H80=0,"",'CE statale'!H80)</f>
        <v/>
      </c>
      <c r="I80" s="117">
        <f>IF('CE statale'!I80=0,"",'CE statale'!I80)</f>
        <v>827581.96000000008</v>
      </c>
      <c r="J80" s="118">
        <f>IF('CE statale'!J80=0,"",'CE statale'!J80)</f>
        <v>-827581.96000000008</v>
      </c>
      <c r="K80" s="119">
        <f>IF('CE statale'!K80=0,"",'CE statale'!K80)</f>
        <v>-1</v>
      </c>
      <c r="L80" s="101"/>
      <c r="M80" s="187">
        <f>IF('CE statale'!M80=0,"",'CE statale'!M80)</f>
        <v>422160.74</v>
      </c>
    </row>
    <row r="81" spans="1:13" s="70" customFormat="1">
      <c r="A81" s="101"/>
      <c r="B81" s="149"/>
      <c r="C81" s="108" t="s">
        <v>2862</v>
      </c>
      <c r="D81" s="579" t="s">
        <v>2376</v>
      </c>
      <c r="E81" s="579"/>
      <c r="F81" s="579"/>
      <c r="G81" s="580"/>
      <c r="H81" s="109">
        <f>IF('CE statale'!H81=0,"",'CE statale'!H81)</f>
        <v>32358751.089999996</v>
      </c>
      <c r="I81" s="109">
        <f>IF('CE statale'!I81=0,"",'CE statale'!I81)</f>
        <v>20684492.536666665</v>
      </c>
      <c r="J81" s="110">
        <f>IF('CE statale'!J81=0,"",'CE statale'!J81)</f>
        <v>11674258.553333331</v>
      </c>
      <c r="K81" s="111">
        <f>IF('CE statale'!K81=0,"",'CE statale'!K81)</f>
        <v>0.56439666250640608</v>
      </c>
      <c r="L81" s="106"/>
      <c r="M81" s="186">
        <f>IF('CE statale'!M81=0,"",'CE statale'!M81)</f>
        <v>28184739.400000006</v>
      </c>
    </row>
    <row r="82" spans="1:13" s="46" customFormat="1">
      <c r="A82" s="101" t="s">
        <v>2864</v>
      </c>
      <c r="B82" s="149"/>
      <c r="C82" s="142"/>
      <c r="D82" s="146"/>
      <c r="E82" s="114" t="s">
        <v>2811</v>
      </c>
      <c r="F82" s="584" t="s">
        <v>1465</v>
      </c>
      <c r="G82" s="585"/>
      <c r="H82" s="117">
        <f>IF('CE statale'!H82=0,"",'CE statale'!H82)</f>
        <v>3710000</v>
      </c>
      <c r="I82" s="117">
        <f>IF('CE statale'!I82=0,"",'CE statale'!I82)</f>
        <v>850000</v>
      </c>
      <c r="J82" s="118">
        <f>IF('CE statale'!J82=0,"",'CE statale'!J82)</f>
        <v>2860000</v>
      </c>
      <c r="K82" s="119">
        <f>IF('CE statale'!K82=0,"",'CE statale'!K82)</f>
        <v>3.3647058823529412</v>
      </c>
      <c r="L82" s="101"/>
      <c r="M82" s="187">
        <f>IF('CE statale'!M82=0,"",'CE statale'!M82)</f>
        <v>3712919.29</v>
      </c>
    </row>
    <row r="83" spans="1:13" s="46" customFormat="1">
      <c r="A83" s="101" t="s">
        <v>2865</v>
      </c>
      <c r="B83" s="149"/>
      <c r="C83" s="142"/>
      <c r="D83" s="146"/>
      <c r="E83" s="114" t="s">
        <v>2813</v>
      </c>
      <c r="F83" s="584" t="s">
        <v>2377</v>
      </c>
      <c r="G83" s="585"/>
      <c r="H83" s="117">
        <f>IF('CE statale'!H83=0,"",'CE statale'!H83)</f>
        <v>60000</v>
      </c>
      <c r="I83" s="117">
        <f>IF('CE statale'!I83=0,"",'CE statale'!I83)</f>
        <v>60000</v>
      </c>
      <c r="J83" s="118" t="str">
        <f>IF('CE statale'!J83=0,"",'CE statale'!J83)</f>
        <v/>
      </c>
      <c r="K83" s="119" t="str">
        <f>IF('CE statale'!K83=0,"",'CE statale'!K83)</f>
        <v/>
      </c>
      <c r="L83" s="101"/>
      <c r="M83" s="187">
        <f>IF('CE statale'!M83=0,"",'CE statale'!M83)</f>
        <v>60000</v>
      </c>
    </row>
    <row r="84" spans="1:13" s="46" customFormat="1" ht="30" customHeight="1">
      <c r="A84" s="101" t="s">
        <v>2867</v>
      </c>
      <c r="B84" s="149"/>
      <c r="C84" s="142"/>
      <c r="D84" s="146"/>
      <c r="E84" s="114" t="s">
        <v>3493</v>
      </c>
      <c r="F84" s="584" t="s">
        <v>2378</v>
      </c>
      <c r="G84" s="585"/>
      <c r="H84" s="117">
        <f>IF('CE statale'!H84=0,"",'CE statale'!H84)</f>
        <v>7796433.2200000007</v>
      </c>
      <c r="I84" s="117">
        <f>IF('CE statale'!I84=0,"",'CE statale'!I84)</f>
        <v>14833131.309999999</v>
      </c>
      <c r="J84" s="118">
        <f>IF('CE statale'!J84=0,"",'CE statale'!J84)</f>
        <v>-7036698.089999998</v>
      </c>
      <c r="K84" s="119">
        <f>IF('CE statale'!K84=0,"",'CE statale'!K84)</f>
        <v>-0.47439060188566473</v>
      </c>
      <c r="L84" s="101"/>
      <c r="M84" s="187">
        <f>IF('CE statale'!M84=0,"",'CE statale'!M84)</f>
        <v>1322376.99</v>
      </c>
    </row>
    <row r="85" spans="1:13" s="46" customFormat="1">
      <c r="A85" s="101" t="s">
        <v>2869</v>
      </c>
      <c r="B85" s="149"/>
      <c r="C85" s="142"/>
      <c r="D85" s="146"/>
      <c r="E85" s="114" t="s">
        <v>3501</v>
      </c>
      <c r="F85" s="584" t="s">
        <v>1467</v>
      </c>
      <c r="G85" s="585"/>
      <c r="H85" s="117">
        <f>IF('CE statale'!H85=0,"",'CE statale'!H85)</f>
        <v>20792317.869999997</v>
      </c>
      <c r="I85" s="117">
        <f>IF('CE statale'!I85=0,"",'CE statale'!I85)</f>
        <v>4941361.2266666666</v>
      </c>
      <c r="J85" s="118">
        <f>IF('CE statale'!J85=0,"",'CE statale'!J85)</f>
        <v>15850956.643333331</v>
      </c>
      <c r="K85" s="119">
        <f>IF('CE statale'!K85=0,"",'CE statale'!K85)</f>
        <v>3.2078117579811174</v>
      </c>
      <c r="L85" s="101"/>
      <c r="M85" s="187">
        <f>IF('CE statale'!M85=0,"",'CE statale'!M85)</f>
        <v>23089443.120000005</v>
      </c>
    </row>
    <row r="86" spans="1:13" s="70" customFormat="1">
      <c r="A86" s="101"/>
      <c r="B86" s="133"/>
      <c r="C86" s="134" t="s">
        <v>2379</v>
      </c>
      <c r="D86" s="134"/>
      <c r="E86" s="134"/>
      <c r="F86" s="134"/>
      <c r="G86" s="135"/>
      <c r="H86" s="136">
        <f>IF('CE statale'!H86=0,"",'CE statale'!H86)</f>
        <v>1942278282.8</v>
      </c>
      <c r="I86" s="136">
        <f>IF('CE statale'!I86=0,"",'CE statale'!I86)</f>
        <v>1836656883.0733335</v>
      </c>
      <c r="J86" s="137">
        <f>IF('CE statale'!J86=0,"",'CE statale'!J86)</f>
        <v>105621399.72666645</v>
      </c>
      <c r="K86" s="138">
        <f>IF('CE statale'!K86=0,"",'CE statale'!K86)</f>
        <v>5.750742052044417E-2</v>
      </c>
      <c r="L86" s="106"/>
      <c r="M86" s="189">
        <f>IF('CE statale'!M86=0,"",'CE statale'!M86)</f>
        <v>1717104868.8600001</v>
      </c>
    </row>
    <row r="87" spans="1:13" s="46" customFormat="1" ht="15.75" thickBot="1">
      <c r="A87" s="101"/>
      <c r="B87" s="149"/>
      <c r="C87" s="114"/>
      <c r="D87" s="146"/>
      <c r="E87" s="143"/>
      <c r="F87" s="146"/>
      <c r="G87" s="147"/>
      <c r="H87" s="117" t="str">
        <f>IF('CE statale'!H87=0,"",'CE statale'!H87)</f>
        <v/>
      </c>
      <c r="I87" s="117" t="str">
        <f>IF('CE statale'!I87=0,"",'CE statale'!I87)</f>
        <v/>
      </c>
      <c r="J87" s="118" t="str">
        <f>IF('CE statale'!J87=0,"",'CE statale'!J87)</f>
        <v/>
      </c>
      <c r="K87" s="119" t="str">
        <f>IF('CE statale'!K87=0,"",'CE statale'!K87)</f>
        <v/>
      </c>
      <c r="L87" s="101"/>
      <c r="M87" s="187" t="str">
        <f>IF('CE statale'!M87=0,"",'CE statale'!M87)</f>
        <v/>
      </c>
    </row>
    <row r="88" spans="1:13" s="70" customFormat="1" ht="16.5" thickTop="1" thickBot="1">
      <c r="A88" s="101"/>
      <c r="B88" s="581" t="s">
        <v>2380</v>
      </c>
      <c r="C88" s="582"/>
      <c r="D88" s="582"/>
      <c r="E88" s="582"/>
      <c r="F88" s="582"/>
      <c r="G88" s="583"/>
      <c r="H88" s="153">
        <f>IF('CE statale'!H88=0,"",'CE statale'!H88)</f>
        <v>59172750.880000003</v>
      </c>
      <c r="I88" s="153">
        <f>IF('CE statale'!I88=0,"",'CE statale'!I88)</f>
        <v>75575545.366666555</v>
      </c>
      <c r="J88" s="154">
        <f>IF('CE statale'!J88=0,"",'CE statale'!J88)</f>
        <v>-16402794.486666553</v>
      </c>
      <c r="K88" s="155">
        <f>IF('CE statale'!K88=0,"",'CE statale'!K88)</f>
        <v>-0.21703838731279854</v>
      </c>
      <c r="L88" s="106"/>
      <c r="M88" s="190">
        <f>IF('CE statale'!M88=0,"",'CE statale'!M88)</f>
        <v>88573731.289999962</v>
      </c>
    </row>
    <row r="89" spans="1:13" s="70" customFormat="1" ht="15.75" thickTop="1">
      <c r="A89" s="101"/>
      <c r="B89" s="157"/>
      <c r="C89" s="158"/>
      <c r="D89" s="158"/>
      <c r="E89" s="159"/>
      <c r="F89" s="160"/>
      <c r="G89" s="161"/>
      <c r="H89" s="162" t="str">
        <f>IF('CE statale'!H89=0,"",'CE statale'!H89)</f>
        <v/>
      </c>
      <c r="I89" s="162" t="str">
        <f>IF('CE statale'!I89=0,"",'CE statale'!I89)</f>
        <v/>
      </c>
      <c r="J89" s="163" t="str">
        <f>IF('CE statale'!J89=0,"",'CE statale'!J89)</f>
        <v/>
      </c>
      <c r="K89" s="164" t="str">
        <f>IF('CE statale'!K89=0,"",'CE statale'!K89)</f>
        <v/>
      </c>
      <c r="L89" s="106"/>
      <c r="M89" s="191" t="str">
        <f>IF('CE statale'!M89=0,"",'CE statale'!M89)</f>
        <v/>
      </c>
    </row>
    <row r="90" spans="1:13" s="70" customFormat="1">
      <c r="A90" s="101"/>
      <c r="B90" s="107" t="s">
        <v>2240</v>
      </c>
      <c r="C90" s="586" t="s">
        <v>1468</v>
      </c>
      <c r="D90" s="586"/>
      <c r="E90" s="586"/>
      <c r="F90" s="586"/>
      <c r="G90" s="587"/>
      <c r="H90" s="109" t="str">
        <f>IF('CE statale'!H90=0,"",'CE statale'!H90)</f>
        <v/>
      </c>
      <c r="I90" s="109" t="str">
        <f>IF('CE statale'!I90=0,"",'CE statale'!I90)</f>
        <v/>
      </c>
      <c r="J90" s="110" t="str">
        <f>IF('CE statale'!J90=0,"",'CE statale'!J90)</f>
        <v/>
      </c>
      <c r="K90" s="111" t="str">
        <f>IF('CE statale'!K90=0,"",'CE statale'!K90)</f>
        <v/>
      </c>
      <c r="L90" s="106"/>
      <c r="M90" s="186" t="str">
        <f>IF('CE statale'!M90=0,"",'CE statale'!M90)</f>
        <v/>
      </c>
    </row>
    <row r="91" spans="1:13" s="70" customFormat="1">
      <c r="A91" s="101" t="s">
        <v>2872</v>
      </c>
      <c r="B91" s="132"/>
      <c r="C91" s="108" t="s">
        <v>2809</v>
      </c>
      <c r="D91" s="579" t="s">
        <v>2381</v>
      </c>
      <c r="E91" s="579"/>
      <c r="F91" s="579"/>
      <c r="G91" s="580"/>
      <c r="H91" s="109">
        <f>IF('CE statale'!H91=0,"",'CE statale'!H91)</f>
        <v>28000</v>
      </c>
      <c r="I91" s="109">
        <f>IF('CE statale'!I91=0,"",'CE statale'!I91)</f>
        <v>51549.173333333332</v>
      </c>
      <c r="J91" s="110">
        <f>IF('CE statale'!J91=0,"",'CE statale'!J91)</f>
        <v>-23549.173333333332</v>
      </c>
      <c r="K91" s="111">
        <f>IF('CE statale'!K91=0,"",'CE statale'!K91)</f>
        <v>-0.45682931093883689</v>
      </c>
      <c r="L91" s="106"/>
      <c r="M91" s="186">
        <f>IF('CE statale'!M91=0,"",'CE statale'!M91)</f>
        <v>92942.819999999992</v>
      </c>
    </row>
    <row r="92" spans="1:13" s="70" customFormat="1">
      <c r="A92" s="101" t="s">
        <v>2874</v>
      </c>
      <c r="B92" s="132"/>
      <c r="C92" s="108" t="s">
        <v>2818</v>
      </c>
      <c r="D92" s="579" t="s">
        <v>2382</v>
      </c>
      <c r="E92" s="579"/>
      <c r="F92" s="579"/>
      <c r="G92" s="580"/>
      <c r="H92" s="109">
        <f>IF('CE statale'!H92=0,"",'CE statale'!H92)</f>
        <v>48137</v>
      </c>
      <c r="I92" s="109">
        <f>IF('CE statale'!I92=0,"",'CE statale'!I92)</f>
        <v>6479.6399999999994</v>
      </c>
      <c r="J92" s="110">
        <f>IF('CE statale'!J92=0,"",'CE statale'!J92)</f>
        <v>41657.360000000001</v>
      </c>
      <c r="K92" s="111">
        <f>IF('CE statale'!K92=0,"",'CE statale'!K92)</f>
        <v>6.4289621028328741</v>
      </c>
      <c r="L92" s="106"/>
      <c r="M92" s="186">
        <f>IF('CE statale'!M92=0,"",'CE statale'!M92)</f>
        <v>36116.869999999995</v>
      </c>
    </row>
    <row r="93" spans="1:13" s="70" customFormat="1">
      <c r="A93" s="101"/>
      <c r="B93" s="133"/>
      <c r="C93" s="134" t="s">
        <v>2383</v>
      </c>
      <c r="D93" s="134"/>
      <c r="E93" s="134"/>
      <c r="F93" s="134"/>
      <c r="G93" s="135"/>
      <c r="H93" s="136">
        <f>IF('CE statale'!H93=0,"",'CE statale'!H93)</f>
        <v>-20137</v>
      </c>
      <c r="I93" s="136">
        <f>IF('CE statale'!I93=0,"",'CE statale'!I93)</f>
        <v>45069.533333333333</v>
      </c>
      <c r="J93" s="137">
        <f>IF('CE statale'!J93=0,"",'CE statale'!J93)</f>
        <v>-65206.533333333333</v>
      </c>
      <c r="K93" s="138">
        <f>IF('CE statale'!K93=0,"",'CE statale'!K93)</f>
        <v>-1.4467985024621215</v>
      </c>
      <c r="L93" s="106"/>
      <c r="M93" s="189">
        <f>IF('CE statale'!M93=0,"",'CE statale'!M93)</f>
        <v>56825.95</v>
      </c>
    </row>
    <row r="94" spans="1:13" s="46" customFormat="1">
      <c r="A94" s="101"/>
      <c r="B94" s="140"/>
      <c r="C94" s="114"/>
      <c r="D94" s="146"/>
      <c r="E94" s="141"/>
      <c r="F94" s="146"/>
      <c r="G94" s="147"/>
      <c r="H94" s="117" t="str">
        <f>IF('CE statale'!H94=0,"",'CE statale'!H94)</f>
        <v/>
      </c>
      <c r="I94" s="117" t="str">
        <f>IF('CE statale'!I94=0,"",'CE statale'!I94)</f>
        <v/>
      </c>
      <c r="J94" s="118" t="str">
        <f>IF('CE statale'!J94=0,"",'CE statale'!J94)</f>
        <v/>
      </c>
      <c r="K94" s="119" t="str">
        <f>IF('CE statale'!K94=0,"",'CE statale'!K94)</f>
        <v/>
      </c>
      <c r="L94" s="101"/>
      <c r="M94" s="187" t="str">
        <f>IF('CE statale'!M94=0,"",'CE statale'!M94)</f>
        <v/>
      </c>
    </row>
    <row r="95" spans="1:13" s="70" customFormat="1">
      <c r="A95" s="101"/>
      <c r="B95" s="107" t="s">
        <v>2341</v>
      </c>
      <c r="C95" s="586" t="s">
        <v>1470</v>
      </c>
      <c r="D95" s="586"/>
      <c r="E95" s="586"/>
      <c r="F95" s="586"/>
      <c r="G95" s="587"/>
      <c r="H95" s="109" t="str">
        <f>IF('CE statale'!H95=0,"",'CE statale'!H95)</f>
        <v/>
      </c>
      <c r="I95" s="109" t="str">
        <f>IF('CE statale'!I95=0,"",'CE statale'!I95)</f>
        <v/>
      </c>
      <c r="J95" s="110" t="str">
        <f>IF('CE statale'!J95=0,"",'CE statale'!J95)</f>
        <v/>
      </c>
      <c r="K95" s="111" t="str">
        <f>IF('CE statale'!K95=0,"",'CE statale'!K95)</f>
        <v/>
      </c>
      <c r="L95" s="106"/>
      <c r="M95" s="186" t="str">
        <f>IF('CE statale'!M95=0,"",'CE statale'!M95)</f>
        <v/>
      </c>
    </row>
    <row r="96" spans="1:13" s="70" customFormat="1">
      <c r="A96" s="101" t="s">
        <v>760</v>
      </c>
      <c r="B96" s="132"/>
      <c r="C96" s="108" t="s">
        <v>2809</v>
      </c>
      <c r="D96" s="579" t="s">
        <v>1472</v>
      </c>
      <c r="E96" s="579"/>
      <c r="F96" s="579"/>
      <c r="G96" s="580"/>
      <c r="H96" s="109" t="str">
        <f>IF('CE statale'!H96=0,"",'CE statale'!H96)</f>
        <v/>
      </c>
      <c r="I96" s="109" t="str">
        <f>IF('CE statale'!I96=0,"",'CE statale'!I96)</f>
        <v/>
      </c>
      <c r="J96" s="110" t="str">
        <f>IF('CE statale'!J96=0,"",'CE statale'!J96)</f>
        <v/>
      </c>
      <c r="K96" s="111" t="str">
        <f>IF('CE statale'!K96=0,"",'CE statale'!K96)</f>
        <v xml:space="preserve">-    </v>
      </c>
      <c r="L96" s="106"/>
      <c r="M96" s="186" t="str">
        <f>IF('CE statale'!M96=0,"",'CE statale'!M96)</f>
        <v/>
      </c>
    </row>
    <row r="97" spans="1:13" s="70" customFormat="1">
      <c r="A97" s="101" t="s">
        <v>1784</v>
      </c>
      <c r="B97" s="132"/>
      <c r="C97" s="108" t="s">
        <v>2818</v>
      </c>
      <c r="D97" s="579" t="s">
        <v>1473</v>
      </c>
      <c r="E97" s="579"/>
      <c r="F97" s="579"/>
      <c r="G97" s="580"/>
      <c r="H97" s="109" t="str">
        <f>IF('CE statale'!H97=0,"",'CE statale'!H97)</f>
        <v/>
      </c>
      <c r="I97" s="109" t="str">
        <f>IF('CE statale'!I97=0,"",'CE statale'!I97)</f>
        <v/>
      </c>
      <c r="J97" s="110" t="str">
        <f>IF('CE statale'!J97=0,"",'CE statale'!J97)</f>
        <v/>
      </c>
      <c r="K97" s="111" t="str">
        <f>IF('CE statale'!K97=0,"",'CE statale'!K97)</f>
        <v xml:space="preserve">-    </v>
      </c>
      <c r="L97" s="106"/>
      <c r="M97" s="186" t="str">
        <f>IF('CE statale'!M97=0,"",'CE statale'!M97)</f>
        <v/>
      </c>
    </row>
    <row r="98" spans="1:13" s="70" customFormat="1">
      <c r="A98" s="101"/>
      <c r="B98" s="133"/>
      <c r="C98" s="134" t="s">
        <v>2384</v>
      </c>
      <c r="D98" s="134"/>
      <c r="E98" s="134"/>
      <c r="F98" s="134"/>
      <c r="G98" s="135"/>
      <c r="H98" s="136" t="str">
        <f>IF('CE statale'!H98=0,"",'CE statale'!H98)</f>
        <v/>
      </c>
      <c r="I98" s="136" t="str">
        <f>IF('CE statale'!I98=0,"",'CE statale'!I98)</f>
        <v/>
      </c>
      <c r="J98" s="137" t="str">
        <f>IF('CE statale'!J98=0,"",'CE statale'!J98)</f>
        <v/>
      </c>
      <c r="K98" s="138" t="str">
        <f>IF('CE statale'!K98=0,"",'CE statale'!K98)</f>
        <v xml:space="preserve">-    </v>
      </c>
      <c r="L98" s="106"/>
      <c r="M98" s="189" t="str">
        <f>IF('CE statale'!M98=0,"",'CE statale'!M98)</f>
        <v/>
      </c>
    </row>
    <row r="99" spans="1:13" s="46" customFormat="1">
      <c r="A99" s="101"/>
      <c r="B99" s="140"/>
      <c r="C99" s="114"/>
      <c r="D99" s="143"/>
      <c r="E99" s="141"/>
      <c r="F99" s="115"/>
      <c r="G99" s="116"/>
      <c r="H99" s="117" t="str">
        <f>IF('CE statale'!H99=0,"",'CE statale'!H99)</f>
        <v/>
      </c>
      <c r="I99" s="117" t="str">
        <f>IF('CE statale'!I99=0,"",'CE statale'!I99)</f>
        <v/>
      </c>
      <c r="J99" s="118" t="str">
        <f>IF('CE statale'!J99=0,"",'CE statale'!J99)</f>
        <v/>
      </c>
      <c r="K99" s="119" t="str">
        <f>IF('CE statale'!K99=0,"",'CE statale'!K99)</f>
        <v/>
      </c>
      <c r="L99" s="101"/>
      <c r="M99" s="187" t="str">
        <f>IF('CE statale'!M99=0,"",'CE statale'!M99)</f>
        <v/>
      </c>
    </row>
    <row r="100" spans="1:13" s="70" customFormat="1">
      <c r="A100" s="101"/>
      <c r="B100" s="107" t="s">
        <v>1474</v>
      </c>
      <c r="C100" s="586" t="s">
        <v>1475</v>
      </c>
      <c r="D100" s="586"/>
      <c r="E100" s="586"/>
      <c r="F100" s="586"/>
      <c r="G100" s="587"/>
      <c r="H100" s="109" t="str">
        <f>IF('CE statale'!H100=0,"",'CE statale'!H100)</f>
        <v/>
      </c>
      <c r="I100" s="109" t="str">
        <f>IF('CE statale'!I100=0,"",'CE statale'!I100)</f>
        <v/>
      </c>
      <c r="J100" s="110" t="str">
        <f>IF('CE statale'!J100=0,"",'CE statale'!J100)</f>
        <v/>
      </c>
      <c r="K100" s="111" t="str">
        <f>IF('CE statale'!K100=0,"",'CE statale'!K100)</f>
        <v/>
      </c>
      <c r="L100" s="106"/>
      <c r="M100" s="186" t="str">
        <f>IF('CE statale'!M100=0,"",'CE statale'!M100)</f>
        <v/>
      </c>
    </row>
    <row r="101" spans="1:13" s="70" customFormat="1">
      <c r="A101" s="101"/>
      <c r="B101" s="132"/>
      <c r="C101" s="108" t="s">
        <v>2809</v>
      </c>
      <c r="D101" s="579" t="s">
        <v>2385</v>
      </c>
      <c r="E101" s="579"/>
      <c r="F101" s="579"/>
      <c r="G101" s="580"/>
      <c r="H101" s="109">
        <f>IF('CE statale'!H101=0,"",'CE statale'!H101)</f>
        <v>20000</v>
      </c>
      <c r="I101" s="109">
        <f>IF('CE statale'!I101=0,"",'CE statale'!I101)</f>
        <v>30890088.733333331</v>
      </c>
      <c r="J101" s="110">
        <f>IF('CE statale'!J101=0,"",'CE statale'!J101)</f>
        <v>-30870088.733333331</v>
      </c>
      <c r="K101" s="111">
        <f>IF('CE statale'!K101=0,"",'CE statale'!K101)</f>
        <v>-0.99935254313535138</v>
      </c>
      <c r="L101" s="106"/>
      <c r="M101" s="186">
        <f>IF('CE statale'!M101=0,"",'CE statale'!M101)</f>
        <v>35632823.499999993</v>
      </c>
    </row>
    <row r="102" spans="1:13" s="46" customFormat="1">
      <c r="A102" s="101" t="s">
        <v>2</v>
      </c>
      <c r="B102" s="140"/>
      <c r="C102" s="142"/>
      <c r="D102" s="146"/>
      <c r="E102" s="114" t="s">
        <v>2811</v>
      </c>
      <c r="F102" s="584" t="s">
        <v>2386</v>
      </c>
      <c r="G102" s="585"/>
      <c r="H102" s="117" t="str">
        <f>IF('CE statale'!H102=0,"",'CE statale'!H102)</f>
        <v/>
      </c>
      <c r="I102" s="117" t="str">
        <f>IF('CE statale'!I102=0,"",'CE statale'!I102)</f>
        <v/>
      </c>
      <c r="J102" s="118" t="str">
        <f>IF('CE statale'!J102=0,"",'CE statale'!J102)</f>
        <v/>
      </c>
      <c r="K102" s="119" t="str">
        <f>IF('CE statale'!K102=0,"",'CE statale'!K102)</f>
        <v xml:space="preserve">-    </v>
      </c>
      <c r="L102" s="101"/>
      <c r="M102" s="187" t="str">
        <f>IF('CE statale'!M102=0,"",'CE statale'!M102)</f>
        <v/>
      </c>
    </row>
    <row r="103" spans="1:13" s="46" customFormat="1">
      <c r="A103" s="101" t="s">
        <v>729</v>
      </c>
      <c r="B103" s="140"/>
      <c r="C103" s="142"/>
      <c r="D103" s="146"/>
      <c r="E103" s="114" t="s">
        <v>2813</v>
      </c>
      <c r="F103" s="584" t="s">
        <v>2387</v>
      </c>
      <c r="G103" s="585"/>
      <c r="H103" s="117">
        <f>IF('CE statale'!H103=0,"",'CE statale'!H103)</f>
        <v>20000</v>
      </c>
      <c r="I103" s="117">
        <f>IF('CE statale'!I103=0,"",'CE statale'!I103)</f>
        <v>30890088.733333331</v>
      </c>
      <c r="J103" s="118">
        <f>IF('CE statale'!J103=0,"",'CE statale'!J103)</f>
        <v>-30870088.733333331</v>
      </c>
      <c r="K103" s="119">
        <f>IF('CE statale'!K103=0,"",'CE statale'!K103)</f>
        <v>-0.99935254313535138</v>
      </c>
      <c r="L103" s="101"/>
      <c r="M103" s="187">
        <f>IF('CE statale'!M103=0,"",'CE statale'!M103)</f>
        <v>35632823.499999993</v>
      </c>
    </row>
    <row r="104" spans="1:13" s="70" customFormat="1">
      <c r="A104" s="101"/>
      <c r="B104" s="132"/>
      <c r="C104" s="108" t="s">
        <v>2818</v>
      </c>
      <c r="D104" s="579" t="s">
        <v>2388</v>
      </c>
      <c r="E104" s="579"/>
      <c r="F104" s="579"/>
      <c r="G104" s="580"/>
      <c r="H104" s="109">
        <f>IF('CE statale'!H104=0,"",'CE statale'!H104)</f>
        <v>580572.88</v>
      </c>
      <c r="I104" s="109">
        <f>IF('CE statale'!I104=0,"",'CE statale'!I104)</f>
        <v>35064166.666666664</v>
      </c>
      <c r="J104" s="110">
        <f>IF('CE statale'!J104=0,"",'CE statale'!J104)</f>
        <v>-34483593.786666662</v>
      </c>
      <c r="K104" s="111">
        <f>IF('CE statale'!K104=0,"",'CE statale'!K104)</f>
        <v>-0.98344255873755249</v>
      </c>
      <c r="L104" s="106"/>
      <c r="M104" s="186">
        <f>IF('CE statale'!M104=0,"",'CE statale'!M104)</f>
        <v>36472794.349999994</v>
      </c>
    </row>
    <row r="105" spans="1:13" s="46" customFormat="1">
      <c r="A105" s="101" t="s">
        <v>1807</v>
      </c>
      <c r="B105" s="140"/>
      <c r="C105" s="142"/>
      <c r="D105" s="146"/>
      <c r="E105" s="114" t="s">
        <v>2811</v>
      </c>
      <c r="F105" s="584" t="s">
        <v>2389</v>
      </c>
      <c r="G105" s="585"/>
      <c r="H105" s="117" t="str">
        <f>IF('CE statale'!H105=0,"",'CE statale'!H105)</f>
        <v/>
      </c>
      <c r="I105" s="117">
        <f>IF('CE statale'!I105=0,"",'CE statale'!I105)</f>
        <v>26666.666666666668</v>
      </c>
      <c r="J105" s="118">
        <f>IF('CE statale'!J105=0,"",'CE statale'!J105)</f>
        <v>-26666.666666666668</v>
      </c>
      <c r="K105" s="119">
        <f>IF('CE statale'!K105=0,"",'CE statale'!K105)</f>
        <v>-1</v>
      </c>
      <c r="L105" s="101"/>
      <c r="M105" s="187" t="str">
        <f>IF('CE statale'!M105=0,"",'CE statale'!M105)</f>
        <v/>
      </c>
    </row>
    <row r="106" spans="1:13" s="46" customFormat="1">
      <c r="A106" s="101" t="s">
        <v>1761</v>
      </c>
      <c r="B106" s="140"/>
      <c r="C106" s="142"/>
      <c r="D106" s="146"/>
      <c r="E106" s="114" t="s">
        <v>2813</v>
      </c>
      <c r="F106" s="584" t="s">
        <v>2390</v>
      </c>
      <c r="G106" s="585"/>
      <c r="H106" s="117">
        <f>IF('CE statale'!H106=0,"",'CE statale'!H106)</f>
        <v>580572.88</v>
      </c>
      <c r="I106" s="117">
        <f>IF('CE statale'!I106=0,"",'CE statale'!I106)</f>
        <v>35037500</v>
      </c>
      <c r="J106" s="118">
        <f>IF('CE statale'!J106=0,"",'CE statale'!J106)</f>
        <v>-34456927.119999997</v>
      </c>
      <c r="K106" s="119">
        <f>IF('CE statale'!K106=0,"",'CE statale'!K106)</f>
        <v>-0.9834299570460221</v>
      </c>
      <c r="L106" s="101"/>
      <c r="M106" s="187">
        <f>IF('CE statale'!M106=0,"",'CE statale'!M106)</f>
        <v>36472794.349999994</v>
      </c>
    </row>
    <row r="107" spans="1:13" s="70" customFormat="1">
      <c r="A107" s="101"/>
      <c r="B107" s="133"/>
      <c r="C107" s="134" t="s">
        <v>2391</v>
      </c>
      <c r="D107" s="134"/>
      <c r="E107" s="134"/>
      <c r="F107" s="134"/>
      <c r="G107" s="135"/>
      <c r="H107" s="136">
        <f>IF('CE statale'!H107=0,"",'CE statale'!H107)</f>
        <v>-560572.88</v>
      </c>
      <c r="I107" s="136">
        <f>IF('CE statale'!I107=0,"",'CE statale'!I107)</f>
        <v>-4174077.9333333336</v>
      </c>
      <c r="J107" s="137">
        <f>IF('CE statale'!J107=0,"",'CE statale'!J107)</f>
        <v>3613505.0533333337</v>
      </c>
      <c r="K107" s="138">
        <f>IF('CE statale'!K107=0,"",'CE statale'!K107)</f>
        <v>-0.86570138628141569</v>
      </c>
      <c r="L107" s="106"/>
      <c r="M107" s="189">
        <f>IF('CE statale'!M107=0,"",'CE statale'!M107)</f>
        <v>-839970.85000000149</v>
      </c>
    </row>
    <row r="108" spans="1:13" s="46" customFormat="1" ht="15.75" thickBot="1">
      <c r="A108" s="101"/>
      <c r="B108" s="149"/>
      <c r="C108" s="114"/>
      <c r="D108" s="146"/>
      <c r="E108" s="143"/>
      <c r="F108" s="146"/>
      <c r="G108" s="147"/>
      <c r="H108" s="117" t="str">
        <f>IF('CE statale'!H108=0,"",'CE statale'!H108)</f>
        <v/>
      </c>
      <c r="I108" s="117" t="str">
        <f>IF('CE statale'!I108=0,"",'CE statale'!I108)</f>
        <v/>
      </c>
      <c r="J108" s="118" t="str">
        <f>IF('CE statale'!J108=0,"",'CE statale'!J108)</f>
        <v/>
      </c>
      <c r="K108" s="119" t="str">
        <f>IF('CE statale'!K108=0,"",'CE statale'!K108)</f>
        <v/>
      </c>
      <c r="L108" s="101"/>
      <c r="M108" s="187" t="str">
        <f>IF('CE statale'!M108=0,"",'CE statale'!M108)</f>
        <v/>
      </c>
    </row>
    <row r="109" spans="1:13" s="70" customFormat="1" ht="16.5" thickTop="1" thickBot="1">
      <c r="A109" s="101"/>
      <c r="B109" s="150" t="s">
        <v>2392</v>
      </c>
      <c r="C109" s="151"/>
      <c r="D109" s="151"/>
      <c r="E109" s="151"/>
      <c r="F109" s="151"/>
      <c r="G109" s="152"/>
      <c r="H109" s="153">
        <f>IF('CE statale'!H109=0,"",'CE statale'!H109)</f>
        <v>58592041</v>
      </c>
      <c r="I109" s="153">
        <f>IF('CE statale'!I109=0,"",'CE statale'!I109)</f>
        <v>71446536.966666549</v>
      </c>
      <c r="J109" s="154">
        <f>IF('CE statale'!J109=0,"",'CE statale'!J109)</f>
        <v>-12854495.966666549</v>
      </c>
      <c r="K109" s="155">
        <f>IF('CE statale'!K109=0,"",'CE statale'!K109)</f>
        <v>-0.17991769107946864</v>
      </c>
      <c r="L109" s="106"/>
      <c r="M109" s="190">
        <f>IF('CE statale'!M109=0,"",'CE statale'!M109)</f>
        <v>87790586.389999956</v>
      </c>
    </row>
    <row r="110" spans="1:13" s="70" customFormat="1" ht="15.75" thickTop="1">
      <c r="A110" s="101"/>
      <c r="B110" s="157"/>
      <c r="C110" s="158"/>
      <c r="D110" s="158"/>
      <c r="E110" s="159"/>
      <c r="F110" s="160"/>
      <c r="G110" s="161"/>
      <c r="H110" s="162" t="str">
        <f>IF('CE statale'!H110=0,"",'CE statale'!H110)</f>
        <v/>
      </c>
      <c r="I110" s="162" t="str">
        <f>IF('CE statale'!I110=0,"",'CE statale'!I110)</f>
        <v/>
      </c>
      <c r="J110" s="163" t="str">
        <f>IF('CE statale'!J110=0,"",'CE statale'!J110)</f>
        <v/>
      </c>
      <c r="K110" s="164" t="str">
        <f>IF('CE statale'!K110=0,"",'CE statale'!K110)</f>
        <v/>
      </c>
      <c r="L110" s="106"/>
      <c r="M110" s="191" t="str">
        <f>IF('CE statale'!M110=0,"",'CE statale'!M110)</f>
        <v/>
      </c>
    </row>
    <row r="111" spans="1:13" s="70" customFormat="1">
      <c r="A111" s="101"/>
      <c r="B111" s="107" t="s">
        <v>2882</v>
      </c>
      <c r="C111" s="586" t="s">
        <v>2393</v>
      </c>
      <c r="D111" s="586"/>
      <c r="E111" s="586"/>
      <c r="F111" s="586"/>
      <c r="G111" s="587"/>
      <c r="H111" s="109" t="str">
        <f>IF('CE statale'!H111=0,"",'CE statale'!H111)</f>
        <v/>
      </c>
      <c r="I111" s="109" t="str">
        <f>IF('CE statale'!I111=0,"",'CE statale'!I111)</f>
        <v/>
      </c>
      <c r="J111" s="110" t="str">
        <f>IF('CE statale'!J111=0,"",'CE statale'!J111)</f>
        <v/>
      </c>
      <c r="K111" s="111" t="str">
        <f>IF('CE statale'!K111=0,"",'CE statale'!K111)</f>
        <v/>
      </c>
      <c r="L111" s="106"/>
      <c r="M111" s="186" t="str">
        <f>IF('CE statale'!M111=0,"",'CE statale'!M111)</f>
        <v/>
      </c>
    </row>
    <row r="112" spans="1:13" s="70" customFormat="1">
      <c r="A112" s="101"/>
      <c r="B112" s="132"/>
      <c r="C112" s="108" t="s">
        <v>2809</v>
      </c>
      <c r="D112" s="579" t="s">
        <v>1826</v>
      </c>
      <c r="E112" s="579"/>
      <c r="F112" s="579"/>
      <c r="G112" s="580"/>
      <c r="H112" s="109">
        <f>IF('CE statale'!H112=0,"",'CE statale'!H112)</f>
        <v>58592041</v>
      </c>
      <c r="I112" s="109">
        <f>IF('CE statale'!I112=0,"",'CE statale'!I112)</f>
        <v>57218189.242349997</v>
      </c>
      <c r="J112" s="110">
        <f>IF('CE statale'!J112=0,"",'CE statale'!J112)</f>
        <v>1373851.7576500028</v>
      </c>
      <c r="K112" s="111">
        <f>IF('CE statale'!K112=0,"",'CE statale'!K112)</f>
        <v>2.401075210246513E-2</v>
      </c>
      <c r="L112" s="106"/>
      <c r="M112" s="186">
        <f>IF('CE statale'!M112=0,"",'CE statale'!M112)</f>
        <v>51730870.619999997</v>
      </c>
    </row>
    <row r="113" spans="1:13" s="46" customFormat="1">
      <c r="A113" s="101" t="s">
        <v>2884</v>
      </c>
      <c r="B113" s="149"/>
      <c r="C113" s="142"/>
      <c r="D113" s="146"/>
      <c r="E113" s="114" t="s">
        <v>2811</v>
      </c>
      <c r="F113" s="584" t="s">
        <v>2394</v>
      </c>
      <c r="G113" s="585"/>
      <c r="H113" s="117">
        <f>IF('CE statale'!H113=0,"",'CE statale'!H113)</f>
        <v>58012548</v>
      </c>
      <c r="I113" s="117">
        <f>IF('CE statale'!I113=0,"",'CE statale'!I113)</f>
        <v>56663580</v>
      </c>
      <c r="J113" s="118">
        <f>IF('CE statale'!J113=0,"",'CE statale'!J113)</f>
        <v>1348968</v>
      </c>
      <c r="K113" s="119">
        <f>IF('CE statale'!K113=0,"",'CE statale'!K113)</f>
        <v>2.3806614407349484E-2</v>
      </c>
      <c r="L113" s="101"/>
      <c r="M113" s="187">
        <f>IF('CE statale'!M113=0,"",'CE statale'!M113)</f>
        <v>51216954.899999999</v>
      </c>
    </row>
    <row r="114" spans="1:13" s="46" customFormat="1" ht="30" customHeight="1">
      <c r="A114" s="101" t="s">
        <v>2885</v>
      </c>
      <c r="B114" s="149"/>
      <c r="C114" s="142"/>
      <c r="D114" s="146"/>
      <c r="E114" s="114" t="s">
        <v>2813</v>
      </c>
      <c r="F114" s="584" t="s">
        <v>2395</v>
      </c>
      <c r="G114" s="585"/>
      <c r="H114" s="117">
        <f>IF('CE statale'!H114=0,"",'CE statale'!H114)</f>
        <v>291108</v>
      </c>
      <c r="I114" s="117">
        <f>IF('CE statale'!I114=0,"",'CE statale'!I114)</f>
        <v>266224.24235000001</v>
      </c>
      <c r="J114" s="118">
        <f>IF('CE statale'!J114=0,"",'CE statale'!J114)</f>
        <v>24883.757649999985</v>
      </c>
      <c r="K114" s="119">
        <f>IF('CE statale'!K114=0,"",'CE statale'!K114)</f>
        <v>9.3469165055546574E-2</v>
      </c>
      <c r="L114" s="101"/>
      <c r="M114" s="187">
        <f>IF('CE statale'!M114=0,"",'CE statale'!M114)</f>
        <v>259687.1</v>
      </c>
    </row>
    <row r="115" spans="1:13" s="46" customFormat="1">
      <c r="A115" s="101" t="s">
        <v>2886</v>
      </c>
      <c r="B115" s="149"/>
      <c r="C115" s="142"/>
      <c r="D115" s="146"/>
      <c r="E115" s="114" t="s">
        <v>3493</v>
      </c>
      <c r="F115" s="584" t="s">
        <v>2396</v>
      </c>
      <c r="G115" s="585"/>
      <c r="H115" s="117">
        <f>IF('CE statale'!H115=0,"",'CE statale'!H115)</f>
        <v>288385</v>
      </c>
      <c r="I115" s="117">
        <f>IF('CE statale'!I115=0,"",'CE statale'!I115)</f>
        <v>288385</v>
      </c>
      <c r="J115" s="118" t="str">
        <f>IF('CE statale'!J115=0,"",'CE statale'!J115)</f>
        <v/>
      </c>
      <c r="K115" s="119" t="str">
        <f>IF('CE statale'!K115=0,"",'CE statale'!K115)</f>
        <v/>
      </c>
      <c r="L115" s="101"/>
      <c r="M115" s="187">
        <f>IF('CE statale'!M115=0,"",'CE statale'!M115)</f>
        <v>254228.62</v>
      </c>
    </row>
    <row r="116" spans="1:13" s="46" customFormat="1">
      <c r="A116" s="101" t="s">
        <v>2887</v>
      </c>
      <c r="B116" s="149"/>
      <c r="C116" s="142"/>
      <c r="D116" s="146"/>
      <c r="E116" s="114" t="s">
        <v>3501</v>
      </c>
      <c r="F116" s="584" t="s">
        <v>2397</v>
      </c>
      <c r="G116" s="585"/>
      <c r="H116" s="117" t="str">
        <f>IF('CE statale'!H116=0,"",'CE statale'!H116)</f>
        <v/>
      </c>
      <c r="I116" s="117" t="str">
        <f>IF('CE statale'!I116=0,"",'CE statale'!I116)</f>
        <v/>
      </c>
      <c r="J116" s="118" t="str">
        <f>IF('CE statale'!J116=0,"",'CE statale'!J116)</f>
        <v/>
      </c>
      <c r="K116" s="119" t="str">
        <f>IF('CE statale'!K116=0,"",'CE statale'!K116)</f>
        <v xml:space="preserve">-    </v>
      </c>
      <c r="L116" s="101"/>
      <c r="M116" s="187" t="str">
        <f>IF('CE statale'!M116=0,"",'CE statale'!M116)</f>
        <v/>
      </c>
    </row>
    <row r="117" spans="1:13" s="70" customFormat="1">
      <c r="A117" s="101" t="s">
        <v>2888</v>
      </c>
      <c r="B117" s="132"/>
      <c r="C117" s="108" t="s">
        <v>2818</v>
      </c>
      <c r="D117" s="579" t="s">
        <v>1813</v>
      </c>
      <c r="E117" s="579"/>
      <c r="F117" s="579"/>
      <c r="G117" s="580"/>
      <c r="H117" s="109" t="str">
        <f>IF('CE statale'!H117=0,"",'CE statale'!H117)</f>
        <v/>
      </c>
      <c r="I117" s="109" t="str">
        <f>IF('CE statale'!I117=0,"",'CE statale'!I117)</f>
        <v/>
      </c>
      <c r="J117" s="110" t="str">
        <f>IF('CE statale'!J117=0,"",'CE statale'!J117)</f>
        <v/>
      </c>
      <c r="K117" s="111" t="str">
        <f>IF('CE statale'!K117=0,"",'CE statale'!K117)</f>
        <v xml:space="preserve">-    </v>
      </c>
      <c r="L117" s="106"/>
      <c r="M117" s="186" t="str">
        <f>IF('CE statale'!M117=0,"",'CE statale'!M117)</f>
        <v/>
      </c>
    </row>
    <row r="118" spans="1:13" s="70" customFormat="1" ht="30" customHeight="1">
      <c r="A118" s="101" t="s">
        <v>1060</v>
      </c>
      <c r="B118" s="132"/>
      <c r="C118" s="108" t="s">
        <v>2821</v>
      </c>
      <c r="D118" s="579" t="s">
        <v>2398</v>
      </c>
      <c r="E118" s="579"/>
      <c r="F118" s="579"/>
      <c r="G118" s="580"/>
      <c r="H118" s="109" t="str">
        <f>IF('CE statale'!H118=0,"",'CE statale'!H118)</f>
        <v/>
      </c>
      <c r="I118" s="109" t="str">
        <f>IF('CE statale'!I118=0,"",'CE statale'!I118)</f>
        <v/>
      </c>
      <c r="J118" s="110" t="str">
        <f>IF('CE statale'!J118=0,"",'CE statale'!J118)</f>
        <v/>
      </c>
      <c r="K118" s="111" t="str">
        <f>IF('CE statale'!K118=0,"",'CE statale'!K118)</f>
        <v xml:space="preserve">-    </v>
      </c>
      <c r="L118" s="106"/>
      <c r="M118" s="186" t="str">
        <f>IF('CE statale'!M118=0,"",'CE statale'!M118)</f>
        <v/>
      </c>
    </row>
    <row r="119" spans="1:13" s="70" customFormat="1">
      <c r="A119" s="101"/>
      <c r="B119" s="133"/>
      <c r="C119" s="134" t="s">
        <v>2399</v>
      </c>
      <c r="D119" s="134"/>
      <c r="E119" s="134"/>
      <c r="F119" s="134"/>
      <c r="G119" s="135"/>
      <c r="H119" s="136">
        <f>IF('CE statale'!H119=0,"",'CE statale'!H119)</f>
        <v>58592041</v>
      </c>
      <c r="I119" s="136">
        <f>IF('CE statale'!I119=0,"",'CE statale'!I119)</f>
        <v>57218189.242349997</v>
      </c>
      <c r="J119" s="137">
        <f>IF('CE statale'!J119=0,"",'CE statale'!J119)</f>
        <v>1373851.7576500028</v>
      </c>
      <c r="K119" s="138">
        <f>IF('CE statale'!K119=0,"",'CE statale'!K119)</f>
        <v>2.401075210246513E-2</v>
      </c>
      <c r="L119" s="106"/>
      <c r="M119" s="189">
        <f>IF('CE statale'!M119=0,"",'CE statale'!M119)</f>
        <v>51730870.619999997</v>
      </c>
    </row>
    <row r="120" spans="1:13" s="46" customFormat="1">
      <c r="A120" s="101"/>
      <c r="B120" s="149"/>
      <c r="C120" s="114"/>
      <c r="D120" s="146"/>
      <c r="E120" s="143"/>
      <c r="F120" s="146"/>
      <c r="G120" s="147"/>
      <c r="H120" s="117" t="str">
        <f>IF('CE statale'!H120=0,"",'CE statale'!H120)</f>
        <v/>
      </c>
      <c r="I120" s="117" t="str">
        <f>IF('CE statale'!I120=0,"",'CE statale'!I120)</f>
        <v/>
      </c>
      <c r="J120" s="118" t="str">
        <f>IF('CE statale'!J120=0,"",'CE statale'!J120)</f>
        <v/>
      </c>
      <c r="K120" s="119" t="str">
        <f>IF('CE statale'!K120=0,"",'CE statale'!K120)</f>
        <v/>
      </c>
      <c r="L120" s="101"/>
      <c r="M120" s="187" t="str">
        <f>IF('CE statale'!M120=0,"",'CE statale'!M120)</f>
        <v/>
      </c>
    </row>
    <row r="121" spans="1:13" s="70" customFormat="1" ht="15.75" thickBot="1">
      <c r="A121" s="101"/>
      <c r="B121" s="166" t="s">
        <v>2400</v>
      </c>
      <c r="C121" s="167"/>
      <c r="D121" s="168"/>
      <c r="E121" s="167"/>
      <c r="F121" s="169"/>
      <c r="G121" s="170"/>
      <c r="H121" s="171">
        <f>IF('CE statale'!H121=0,0,'CE statale'!H121)</f>
        <v>0</v>
      </c>
      <c r="I121" s="171">
        <f>IF('CE statale'!I121=0,"",'CE statale'!I121)</f>
        <v>14228347.720000001</v>
      </c>
      <c r="J121" s="172">
        <f>IF('CE statale'!J121=0,"",'CE statale'!J121)</f>
        <v>-14228347.720000001</v>
      </c>
      <c r="K121" s="173">
        <f>IF('CE statale'!K121=0,"",'CE statale'!K121)</f>
        <v>-1</v>
      </c>
      <c r="L121" s="106"/>
      <c r="M121" s="192">
        <f>IF('CE statale'!M121=0,"",'CE statale'!M121)</f>
        <v>36059715.769999959</v>
      </c>
    </row>
    <row r="122" spans="1:13" s="46" customFormat="1">
      <c r="B122" s="80"/>
      <c r="C122" s="80"/>
      <c r="D122" s="81"/>
      <c r="E122" s="81"/>
      <c r="F122" s="86"/>
      <c r="G122" s="86"/>
      <c r="H122" s="87"/>
      <c r="I122" s="87"/>
      <c r="J122" s="88"/>
      <c r="K122" s="89"/>
      <c r="M122" s="88"/>
    </row>
    <row r="123" spans="1:13">
      <c r="B123" s="78"/>
      <c r="C123" s="78"/>
      <c r="D123" s="45"/>
      <c r="E123" s="45"/>
      <c r="F123" s="45"/>
      <c r="G123" s="45"/>
      <c r="H123" s="43"/>
      <c r="I123" s="79"/>
    </row>
    <row r="124" spans="1:13">
      <c r="B124" s="80"/>
      <c r="C124" s="80"/>
      <c r="D124" s="81"/>
      <c r="E124" s="81"/>
      <c r="F124" s="81"/>
      <c r="G124" s="82"/>
      <c r="H124" s="79"/>
      <c r="I124" s="79"/>
    </row>
    <row r="125" spans="1:13">
      <c r="B125" s="80"/>
      <c r="C125" s="80"/>
      <c r="D125" s="81"/>
      <c r="E125" s="81"/>
      <c r="F125" s="81"/>
      <c r="G125" s="82"/>
      <c r="H125" s="79"/>
      <c r="I125" s="79"/>
    </row>
    <row r="126" spans="1:13">
      <c r="B126" s="80"/>
      <c r="C126" s="80"/>
      <c r="D126" s="81"/>
      <c r="E126" s="81"/>
      <c r="F126" s="81"/>
      <c r="G126" s="82"/>
      <c r="H126" s="79"/>
      <c r="I126" s="79"/>
    </row>
    <row r="127" spans="1:13">
      <c r="B127" s="80"/>
      <c r="C127" s="80"/>
      <c r="D127" s="81"/>
      <c r="E127" s="81"/>
      <c r="F127" s="81"/>
      <c r="G127" s="82"/>
      <c r="H127" s="79"/>
      <c r="I127" s="79"/>
    </row>
    <row r="128" spans="1:13">
      <c r="B128" s="80"/>
      <c r="C128" s="80"/>
      <c r="D128" s="81"/>
      <c r="E128" s="81"/>
      <c r="F128" s="81"/>
      <c r="G128" s="82"/>
      <c r="H128" s="79"/>
      <c r="I128" s="79"/>
    </row>
    <row r="129" spans="2:14">
      <c r="B129" s="80"/>
      <c r="C129" s="80"/>
      <c r="D129" s="81"/>
      <c r="E129" s="81"/>
      <c r="F129" s="81"/>
      <c r="G129" s="82"/>
      <c r="H129" s="79"/>
      <c r="I129" s="79"/>
    </row>
    <row r="130" spans="2:14">
      <c r="B130" s="80"/>
      <c r="C130" s="80"/>
      <c r="D130" s="81"/>
      <c r="E130" s="81"/>
      <c r="F130" s="81"/>
      <c r="G130" s="82"/>
      <c r="H130" s="79"/>
      <c r="I130" s="79"/>
    </row>
    <row r="131" spans="2:14">
      <c r="B131" s="80"/>
      <c r="C131" s="80"/>
      <c r="D131" s="81"/>
      <c r="E131" s="81"/>
      <c r="F131" s="81"/>
      <c r="G131" s="82"/>
      <c r="H131" s="79"/>
      <c r="I131" s="79"/>
    </row>
    <row r="132" spans="2:14">
      <c r="B132" s="80"/>
      <c r="C132" s="80"/>
      <c r="D132" s="81"/>
      <c r="E132" s="81"/>
      <c r="F132" s="81"/>
      <c r="G132" s="82"/>
      <c r="H132" s="79"/>
      <c r="I132" s="79"/>
    </row>
    <row r="133" spans="2:14">
      <c r="B133" s="80"/>
      <c r="C133" s="80"/>
      <c r="D133" s="81"/>
      <c r="E133" s="81"/>
      <c r="F133" s="81"/>
      <c r="G133" s="82"/>
      <c r="H133" s="79"/>
      <c r="I133" s="79"/>
    </row>
    <row r="134" spans="2:14">
      <c r="B134" s="80"/>
      <c r="C134" s="80"/>
      <c r="D134" s="81"/>
      <c r="E134" s="81"/>
      <c r="F134" s="81"/>
      <c r="G134" s="82"/>
      <c r="H134" s="79"/>
      <c r="I134" s="79"/>
    </row>
    <row r="135" spans="2:14">
      <c r="B135" s="80"/>
      <c r="C135" s="80"/>
      <c r="D135" s="81"/>
      <c r="E135" s="81"/>
      <c r="F135" s="81"/>
      <c r="G135" s="82"/>
    </row>
    <row r="136" spans="2:14">
      <c r="B136" s="80"/>
      <c r="C136" s="80"/>
      <c r="D136" s="81"/>
      <c r="E136" s="81"/>
      <c r="F136" s="81"/>
      <c r="G136" s="82"/>
    </row>
    <row r="137" spans="2:14">
      <c r="B137" s="80"/>
      <c r="C137" s="80"/>
      <c r="D137" s="81"/>
      <c r="E137" s="81"/>
      <c r="F137" s="81"/>
      <c r="G137" s="82"/>
    </row>
    <row r="138" spans="2:14">
      <c r="B138" s="80"/>
      <c r="C138" s="80"/>
      <c r="D138" s="81"/>
      <c r="E138" s="81"/>
      <c r="F138" s="81"/>
      <c r="G138" s="82"/>
    </row>
    <row r="139" spans="2:14">
      <c r="B139" s="80"/>
      <c r="C139" s="80"/>
      <c r="D139" s="81"/>
      <c r="E139" s="81"/>
      <c r="F139" s="81"/>
      <c r="G139" s="82"/>
    </row>
    <row r="140" spans="2:14">
      <c r="B140" s="80"/>
      <c r="C140" s="80"/>
      <c r="D140" s="81"/>
      <c r="E140" s="81"/>
      <c r="F140" s="81"/>
      <c r="G140" s="82"/>
    </row>
    <row r="141" spans="2:14">
      <c r="B141" s="80"/>
      <c r="C141" s="80"/>
      <c r="D141" s="81"/>
      <c r="E141" s="81"/>
      <c r="F141" s="81"/>
      <c r="G141" s="82"/>
    </row>
    <row r="142" spans="2:14">
      <c r="B142" s="80"/>
      <c r="C142" s="80"/>
      <c r="D142" s="81"/>
      <c r="E142" s="81"/>
      <c r="F142" s="81"/>
      <c r="G142" s="82"/>
    </row>
    <row r="143" spans="2:14" s="83" customFormat="1">
      <c r="B143" s="80"/>
      <c r="C143" s="80"/>
      <c r="D143" s="81"/>
      <c r="E143" s="81"/>
      <c r="F143" s="81"/>
      <c r="G143" s="82"/>
      <c r="H143" s="55"/>
      <c r="I143" s="55"/>
      <c r="J143" s="55"/>
      <c r="K143" s="55"/>
      <c r="L143" s="55"/>
      <c r="M143" s="55"/>
      <c r="N143" s="55"/>
    </row>
    <row r="144" spans="2:14" s="83" customFormat="1">
      <c r="B144" s="80"/>
      <c r="C144" s="80"/>
      <c r="D144" s="81"/>
      <c r="E144" s="81"/>
      <c r="F144" s="81"/>
      <c r="G144" s="82"/>
      <c r="H144" s="55"/>
      <c r="I144" s="55"/>
      <c r="J144" s="55"/>
      <c r="K144" s="55"/>
      <c r="L144" s="55"/>
      <c r="M144" s="55"/>
      <c r="N144" s="55"/>
    </row>
    <row r="145" spans="2:14" s="83" customFormat="1">
      <c r="B145" s="80"/>
      <c r="C145" s="80"/>
      <c r="D145" s="81"/>
      <c r="E145" s="81"/>
      <c r="F145" s="81"/>
      <c r="G145" s="82"/>
      <c r="H145" s="55"/>
      <c r="I145" s="55"/>
      <c r="J145" s="55"/>
      <c r="K145" s="55"/>
      <c r="L145" s="55"/>
      <c r="M145" s="55"/>
      <c r="N145" s="55"/>
    </row>
    <row r="146" spans="2:14" s="83" customFormat="1">
      <c r="B146" s="80"/>
      <c r="C146" s="80"/>
      <c r="D146" s="81"/>
      <c r="E146" s="81"/>
      <c r="F146" s="81"/>
      <c r="G146" s="82"/>
      <c r="H146" s="55"/>
      <c r="I146" s="55"/>
      <c r="J146" s="55"/>
      <c r="K146" s="55"/>
      <c r="L146" s="55"/>
      <c r="M146" s="55"/>
      <c r="N146" s="55"/>
    </row>
    <row r="147" spans="2:14" s="83" customFormat="1">
      <c r="B147" s="80"/>
      <c r="C147" s="80"/>
      <c r="D147" s="81"/>
      <c r="E147" s="81"/>
      <c r="F147" s="81"/>
      <c r="G147" s="82"/>
      <c r="H147" s="55"/>
      <c r="I147" s="55"/>
      <c r="J147" s="55"/>
      <c r="K147" s="55"/>
      <c r="L147" s="55"/>
      <c r="M147" s="55"/>
      <c r="N147" s="55"/>
    </row>
    <row r="148" spans="2:14" s="83" customFormat="1">
      <c r="B148" s="80"/>
      <c r="C148" s="80"/>
      <c r="D148" s="81"/>
      <c r="E148" s="81"/>
      <c r="F148" s="81"/>
      <c r="G148" s="82"/>
      <c r="H148" s="55"/>
      <c r="I148" s="55"/>
      <c r="J148" s="55"/>
      <c r="K148" s="55"/>
      <c r="L148" s="55"/>
      <c r="M148" s="55"/>
      <c r="N148" s="55"/>
    </row>
    <row r="149" spans="2:14" s="83" customFormat="1">
      <c r="B149" s="80"/>
      <c r="C149" s="80"/>
      <c r="D149" s="81"/>
      <c r="E149" s="81"/>
      <c r="F149" s="81"/>
      <c r="G149" s="82"/>
      <c r="H149" s="55"/>
      <c r="I149" s="55"/>
      <c r="J149" s="55"/>
      <c r="K149" s="55"/>
      <c r="L149" s="55"/>
      <c r="M149" s="55"/>
      <c r="N149" s="55"/>
    </row>
    <row r="150" spans="2:14" s="83" customFormat="1">
      <c r="B150" s="80"/>
      <c r="C150" s="80"/>
      <c r="D150" s="81"/>
      <c r="E150" s="81"/>
      <c r="F150" s="81"/>
      <c r="G150" s="82"/>
      <c r="H150" s="55"/>
      <c r="I150" s="55"/>
      <c r="J150" s="55"/>
      <c r="K150" s="55"/>
      <c r="L150" s="55"/>
      <c r="M150" s="55"/>
      <c r="N150" s="55"/>
    </row>
    <row r="151" spans="2:14" s="83" customFormat="1">
      <c r="B151" s="80"/>
      <c r="C151" s="80"/>
      <c r="D151" s="81"/>
      <c r="E151" s="81"/>
      <c r="F151" s="81"/>
      <c r="G151" s="82"/>
      <c r="H151" s="55"/>
      <c r="I151" s="55"/>
      <c r="J151" s="55"/>
      <c r="K151" s="55"/>
      <c r="L151" s="55"/>
      <c r="M151" s="55"/>
      <c r="N151" s="55"/>
    </row>
    <row r="152" spans="2:14" s="83" customFormat="1">
      <c r="B152" s="80"/>
      <c r="C152" s="80"/>
      <c r="D152" s="81"/>
      <c r="E152" s="81"/>
      <c r="F152" s="81"/>
      <c r="G152" s="82"/>
      <c r="H152" s="55"/>
      <c r="I152" s="55"/>
      <c r="J152" s="55"/>
      <c r="K152" s="55"/>
      <c r="L152" s="55"/>
      <c r="M152" s="55"/>
      <c r="N152" s="55"/>
    </row>
    <row r="153" spans="2:14" s="83" customFormat="1">
      <c r="B153" s="80"/>
      <c r="C153" s="80"/>
      <c r="D153" s="81"/>
      <c r="E153" s="81"/>
      <c r="F153" s="81"/>
      <c r="G153" s="82"/>
      <c r="H153" s="55"/>
      <c r="I153" s="55"/>
      <c r="J153" s="55"/>
      <c r="K153" s="55"/>
      <c r="L153" s="55"/>
      <c r="M153" s="55"/>
      <c r="N153" s="55"/>
    </row>
    <row r="154" spans="2:14" s="83" customFormat="1">
      <c r="B154" s="80"/>
      <c r="C154" s="80"/>
      <c r="D154" s="81"/>
      <c r="E154" s="81"/>
      <c r="F154" s="81"/>
      <c r="G154" s="82"/>
      <c r="H154" s="55"/>
      <c r="I154" s="55"/>
      <c r="J154" s="55"/>
      <c r="K154" s="55"/>
      <c r="L154" s="55"/>
      <c r="M154" s="55"/>
      <c r="N154" s="55"/>
    </row>
    <row r="155" spans="2:14" s="83" customFormat="1">
      <c r="B155" s="80"/>
      <c r="C155" s="80"/>
      <c r="D155" s="81"/>
      <c r="E155" s="81"/>
      <c r="F155" s="81"/>
      <c r="G155" s="82"/>
      <c r="H155" s="55"/>
      <c r="I155" s="55"/>
      <c r="J155" s="55"/>
      <c r="K155" s="55"/>
      <c r="L155" s="55"/>
      <c r="M155" s="55"/>
      <c r="N155" s="55"/>
    </row>
    <row r="156" spans="2:14" s="83" customFormat="1">
      <c r="B156" s="80"/>
      <c r="C156" s="80"/>
      <c r="D156" s="81"/>
      <c r="E156" s="81"/>
      <c r="F156" s="81"/>
      <c r="G156" s="82"/>
      <c r="H156" s="55"/>
      <c r="I156" s="55"/>
      <c r="J156" s="55"/>
      <c r="K156" s="55"/>
      <c r="L156" s="55"/>
      <c r="M156" s="55"/>
      <c r="N156" s="55"/>
    </row>
    <row r="157" spans="2:14" s="83" customFormat="1">
      <c r="B157" s="80"/>
      <c r="C157" s="80"/>
      <c r="D157" s="81"/>
      <c r="E157" s="81"/>
      <c r="F157" s="81"/>
      <c r="G157" s="82"/>
      <c r="H157" s="55"/>
      <c r="I157" s="55"/>
      <c r="J157" s="55"/>
      <c r="K157" s="55"/>
      <c r="L157" s="55"/>
      <c r="M157" s="55"/>
      <c r="N157" s="55"/>
    </row>
    <row r="158" spans="2:14" s="83" customFormat="1">
      <c r="B158" s="80"/>
      <c r="C158" s="80"/>
      <c r="D158" s="81"/>
      <c r="E158" s="81"/>
      <c r="F158" s="81"/>
      <c r="G158" s="82"/>
      <c r="H158" s="55"/>
      <c r="I158" s="55"/>
      <c r="J158" s="55"/>
      <c r="K158" s="55"/>
      <c r="L158" s="55"/>
      <c r="M158" s="55"/>
      <c r="N158" s="55"/>
    </row>
    <row r="159" spans="2:14" s="83" customFormat="1">
      <c r="B159" s="80"/>
      <c r="C159" s="80"/>
      <c r="D159" s="81"/>
      <c r="E159" s="81"/>
      <c r="F159" s="81"/>
      <c r="G159" s="82"/>
      <c r="H159" s="55"/>
      <c r="I159" s="55"/>
      <c r="J159" s="55"/>
      <c r="K159" s="55"/>
      <c r="L159" s="55"/>
      <c r="M159" s="55"/>
      <c r="N159" s="55"/>
    </row>
    <row r="160" spans="2:14" s="83" customFormat="1">
      <c r="B160" s="80"/>
      <c r="C160" s="80"/>
      <c r="D160" s="81"/>
      <c r="E160" s="81"/>
      <c r="F160" s="81"/>
      <c r="G160" s="82"/>
      <c r="H160" s="55"/>
      <c r="I160" s="55"/>
      <c r="J160" s="55"/>
      <c r="K160" s="55"/>
      <c r="L160" s="55"/>
      <c r="M160" s="55"/>
      <c r="N160" s="55"/>
    </row>
    <row r="161" spans="2:14" s="83" customFormat="1">
      <c r="B161" s="80"/>
      <c r="C161" s="80"/>
      <c r="D161" s="81"/>
      <c r="E161" s="81"/>
      <c r="F161" s="81"/>
      <c r="G161" s="82"/>
      <c r="H161" s="55"/>
      <c r="I161" s="55"/>
      <c r="J161" s="55"/>
      <c r="K161" s="55"/>
      <c r="L161" s="55"/>
      <c r="M161" s="55"/>
      <c r="N161" s="55"/>
    </row>
    <row r="162" spans="2:14" s="83" customFormat="1">
      <c r="B162" s="80"/>
      <c r="C162" s="80"/>
      <c r="D162" s="81"/>
      <c r="E162" s="81"/>
      <c r="F162" s="81"/>
      <c r="G162" s="82"/>
      <c r="H162" s="55"/>
      <c r="I162" s="55"/>
      <c r="J162" s="55"/>
      <c r="K162" s="55"/>
      <c r="L162" s="55"/>
      <c r="M162" s="55"/>
      <c r="N162" s="55"/>
    </row>
    <row r="163" spans="2:14" s="83" customFormat="1">
      <c r="B163" s="80"/>
      <c r="C163" s="80"/>
      <c r="D163" s="81"/>
      <c r="E163" s="81"/>
      <c r="F163" s="81"/>
      <c r="G163" s="82"/>
      <c r="H163" s="55"/>
      <c r="I163" s="55"/>
      <c r="J163" s="55"/>
      <c r="K163" s="55"/>
      <c r="L163" s="55"/>
      <c r="M163" s="55"/>
      <c r="N163" s="55"/>
    </row>
    <row r="164" spans="2:14" s="83" customFormat="1">
      <c r="B164" s="80"/>
      <c r="C164" s="80"/>
      <c r="D164" s="81"/>
      <c r="E164" s="81"/>
      <c r="F164" s="81"/>
      <c r="G164" s="82"/>
      <c r="H164" s="55"/>
      <c r="I164" s="55"/>
      <c r="J164" s="55"/>
      <c r="K164" s="55"/>
      <c r="L164" s="55"/>
      <c r="M164" s="55"/>
      <c r="N164" s="55"/>
    </row>
    <row r="165" spans="2:14" s="83" customFormat="1">
      <c r="B165" s="80"/>
      <c r="C165" s="80"/>
      <c r="D165" s="81"/>
      <c r="E165" s="81"/>
      <c r="F165" s="81"/>
      <c r="G165" s="82"/>
      <c r="H165" s="55"/>
      <c r="I165" s="55"/>
      <c r="J165" s="55"/>
      <c r="K165" s="55"/>
      <c r="L165" s="55"/>
      <c r="M165" s="55"/>
      <c r="N165" s="55"/>
    </row>
    <row r="166" spans="2:14" s="83" customFormat="1">
      <c r="B166" s="80"/>
      <c r="C166" s="80"/>
      <c r="D166" s="81"/>
      <c r="E166" s="81"/>
      <c r="F166" s="81"/>
      <c r="G166" s="82"/>
      <c r="H166" s="55"/>
      <c r="I166" s="55"/>
      <c r="J166" s="55"/>
      <c r="K166" s="55"/>
      <c r="L166" s="55"/>
      <c r="M166" s="55"/>
      <c r="N166" s="55"/>
    </row>
    <row r="167" spans="2:14" s="83" customFormat="1">
      <c r="B167" s="80"/>
      <c r="C167" s="80"/>
      <c r="D167" s="81"/>
      <c r="E167" s="81"/>
      <c r="F167" s="81"/>
      <c r="G167" s="82"/>
      <c r="H167" s="55"/>
      <c r="I167" s="55"/>
      <c r="J167" s="55"/>
      <c r="K167" s="55"/>
      <c r="L167" s="55"/>
      <c r="M167" s="55"/>
      <c r="N167" s="55"/>
    </row>
    <row r="168" spans="2:14" s="83" customFormat="1">
      <c r="B168" s="84"/>
      <c r="C168" s="84"/>
      <c r="G168" s="55"/>
      <c r="H168" s="55"/>
      <c r="I168" s="55"/>
      <c r="J168" s="55"/>
      <c r="K168" s="55"/>
      <c r="L168" s="55"/>
      <c r="M168" s="55"/>
      <c r="N168" s="55"/>
    </row>
    <row r="169" spans="2:14" s="83" customFormat="1">
      <c r="B169" s="84"/>
      <c r="C169" s="84"/>
      <c r="G169" s="55"/>
      <c r="H169" s="55"/>
      <c r="I169" s="55"/>
      <c r="J169" s="55"/>
      <c r="K169" s="55"/>
      <c r="L169" s="55"/>
      <c r="M169" s="55"/>
      <c r="N169" s="55"/>
    </row>
    <row r="170" spans="2:14" s="83" customFormat="1">
      <c r="B170" s="84"/>
      <c r="C170" s="84"/>
      <c r="G170" s="55"/>
      <c r="H170" s="55"/>
      <c r="I170" s="55"/>
      <c r="J170" s="55"/>
      <c r="K170" s="55"/>
      <c r="L170" s="55"/>
      <c r="M170" s="55"/>
      <c r="N170" s="55"/>
    </row>
    <row r="171" spans="2:14" s="83" customFormat="1">
      <c r="B171" s="84"/>
      <c r="C171" s="84"/>
      <c r="G171" s="55"/>
      <c r="H171" s="55"/>
      <c r="I171" s="55"/>
      <c r="J171" s="55"/>
      <c r="K171" s="55"/>
      <c r="L171" s="55"/>
      <c r="M171" s="55"/>
      <c r="N171" s="55"/>
    </row>
    <row r="172" spans="2:14" s="83" customFormat="1">
      <c r="B172" s="84"/>
      <c r="C172" s="84"/>
      <c r="G172" s="55"/>
      <c r="H172" s="55"/>
      <c r="I172" s="55"/>
      <c r="J172" s="55"/>
      <c r="K172" s="55"/>
      <c r="L172" s="55"/>
      <c r="M172" s="55"/>
      <c r="N172" s="55"/>
    </row>
    <row r="173" spans="2:14" s="83" customFormat="1">
      <c r="B173" s="84"/>
      <c r="C173" s="84"/>
      <c r="G173" s="55"/>
      <c r="H173" s="55"/>
      <c r="I173" s="55"/>
      <c r="J173" s="55"/>
      <c r="K173" s="55"/>
      <c r="L173" s="55"/>
      <c r="M173" s="55"/>
      <c r="N173" s="55"/>
    </row>
    <row r="174" spans="2:14" s="83" customFormat="1">
      <c r="B174" s="84"/>
      <c r="C174" s="84"/>
      <c r="G174" s="55"/>
      <c r="H174" s="55"/>
      <c r="I174" s="55"/>
      <c r="J174" s="55"/>
      <c r="K174" s="55"/>
      <c r="L174" s="55"/>
      <c r="M174" s="55"/>
      <c r="N174" s="55"/>
    </row>
    <row r="175" spans="2:14" s="83" customFormat="1">
      <c r="B175" s="84"/>
      <c r="C175" s="84"/>
      <c r="G175" s="55"/>
      <c r="H175" s="55"/>
      <c r="I175" s="55"/>
      <c r="J175" s="55"/>
      <c r="K175" s="55"/>
      <c r="L175" s="55"/>
      <c r="M175" s="55"/>
      <c r="N175" s="55"/>
    </row>
    <row r="176" spans="2:14" s="83" customFormat="1">
      <c r="B176" s="84"/>
      <c r="C176" s="84"/>
      <c r="G176" s="55"/>
      <c r="H176" s="55"/>
      <c r="I176" s="55"/>
      <c r="J176" s="55"/>
      <c r="K176" s="55"/>
      <c r="L176" s="55"/>
      <c r="M176" s="55"/>
      <c r="N176" s="55"/>
    </row>
    <row r="177" spans="2:14" s="83" customFormat="1">
      <c r="B177" s="84"/>
      <c r="C177" s="84"/>
      <c r="G177" s="55"/>
      <c r="H177" s="55"/>
      <c r="I177" s="55"/>
      <c r="J177" s="55"/>
      <c r="K177" s="55"/>
      <c r="L177" s="55"/>
      <c r="M177" s="55"/>
      <c r="N177" s="55"/>
    </row>
    <row r="178" spans="2:14" s="83" customFormat="1">
      <c r="B178" s="84"/>
      <c r="C178" s="84"/>
      <c r="G178" s="55"/>
      <c r="H178" s="55"/>
      <c r="I178" s="55"/>
      <c r="J178" s="55"/>
      <c r="K178" s="55"/>
      <c r="L178" s="55"/>
      <c r="M178" s="55"/>
      <c r="N178" s="55"/>
    </row>
    <row r="179" spans="2:14" s="83" customFormat="1">
      <c r="B179" s="84"/>
      <c r="C179" s="84"/>
      <c r="G179" s="55"/>
      <c r="H179" s="55"/>
      <c r="I179" s="55"/>
      <c r="J179" s="55"/>
      <c r="K179" s="55"/>
      <c r="L179" s="55"/>
      <c r="M179" s="55"/>
      <c r="N179" s="55"/>
    </row>
    <row r="180" spans="2:14" s="83" customFormat="1">
      <c r="B180" s="84"/>
      <c r="C180" s="84"/>
      <c r="G180" s="55"/>
      <c r="H180" s="55"/>
      <c r="I180" s="55"/>
      <c r="J180" s="55"/>
      <c r="K180" s="55"/>
      <c r="L180" s="55"/>
      <c r="M180" s="55"/>
      <c r="N180" s="55"/>
    </row>
    <row r="181" spans="2:14" s="83" customFormat="1">
      <c r="B181" s="84"/>
      <c r="C181" s="84"/>
      <c r="G181" s="55"/>
      <c r="H181" s="55"/>
      <c r="I181" s="55"/>
      <c r="J181" s="55"/>
      <c r="K181" s="55"/>
      <c r="L181" s="55"/>
      <c r="M181" s="55"/>
      <c r="N181" s="55"/>
    </row>
    <row r="182" spans="2:14" s="83" customFormat="1">
      <c r="B182" s="84"/>
      <c r="C182" s="84"/>
      <c r="G182" s="55"/>
      <c r="H182" s="55"/>
      <c r="I182" s="55"/>
      <c r="J182" s="55"/>
      <c r="K182" s="55"/>
      <c r="L182" s="55"/>
      <c r="M182" s="55"/>
      <c r="N182" s="55"/>
    </row>
    <row r="183" spans="2:14" s="83" customFormat="1">
      <c r="B183" s="84"/>
      <c r="C183" s="84"/>
      <c r="G183" s="55"/>
      <c r="H183" s="55"/>
      <c r="I183" s="55"/>
      <c r="J183" s="55"/>
      <c r="K183" s="55"/>
      <c r="L183" s="55"/>
      <c r="M183" s="55"/>
      <c r="N183" s="55"/>
    </row>
    <row r="184" spans="2:14" s="83" customFormat="1">
      <c r="B184" s="84"/>
      <c r="C184" s="84"/>
      <c r="G184" s="55"/>
      <c r="H184" s="55"/>
      <c r="I184" s="55"/>
      <c r="J184" s="55"/>
      <c r="K184" s="55"/>
      <c r="L184" s="55"/>
      <c r="M184" s="55"/>
      <c r="N184" s="55"/>
    </row>
    <row r="185" spans="2:14" s="83" customFormat="1">
      <c r="B185" s="84"/>
      <c r="C185" s="84"/>
      <c r="G185" s="55"/>
      <c r="H185" s="55"/>
      <c r="I185" s="55"/>
      <c r="J185" s="55"/>
      <c r="K185" s="55"/>
      <c r="L185" s="55"/>
      <c r="M185" s="55"/>
      <c r="N185" s="55"/>
    </row>
    <row r="186" spans="2:14" s="83" customFormat="1">
      <c r="B186" s="84"/>
      <c r="C186" s="84"/>
      <c r="G186" s="55"/>
      <c r="H186" s="55"/>
      <c r="I186" s="55"/>
      <c r="J186" s="55"/>
      <c r="K186" s="55"/>
      <c r="L186" s="55"/>
      <c r="M186" s="55"/>
      <c r="N186" s="55"/>
    </row>
    <row r="187" spans="2:14" s="83" customFormat="1">
      <c r="B187" s="84"/>
      <c r="C187" s="84"/>
      <c r="G187" s="55"/>
      <c r="H187" s="55"/>
      <c r="I187" s="55"/>
      <c r="J187" s="55"/>
      <c r="K187" s="55"/>
      <c r="L187" s="55"/>
      <c r="M187" s="55"/>
      <c r="N187" s="55"/>
    </row>
    <row r="188" spans="2:14" s="83" customFormat="1">
      <c r="B188" s="84"/>
      <c r="C188" s="84"/>
      <c r="G188" s="55"/>
      <c r="H188" s="55"/>
      <c r="I188" s="55"/>
      <c r="J188" s="55"/>
      <c r="K188" s="55"/>
      <c r="L188" s="55"/>
      <c r="M188" s="55"/>
      <c r="N188" s="55"/>
    </row>
    <row r="189" spans="2:14" s="83" customFormat="1">
      <c r="B189" s="84"/>
      <c r="C189" s="84"/>
      <c r="G189" s="55"/>
      <c r="H189" s="55"/>
      <c r="I189" s="55"/>
      <c r="J189" s="55"/>
      <c r="K189" s="55"/>
      <c r="L189" s="55"/>
      <c r="M189" s="55"/>
      <c r="N189" s="55"/>
    </row>
    <row r="190" spans="2:14" s="83" customFormat="1">
      <c r="B190" s="84"/>
      <c r="C190" s="84"/>
      <c r="G190" s="55"/>
      <c r="H190" s="55"/>
      <c r="I190" s="55"/>
      <c r="J190" s="55"/>
      <c r="K190" s="55"/>
      <c r="L190" s="55"/>
      <c r="M190" s="55"/>
      <c r="N190" s="55"/>
    </row>
    <row r="191" spans="2:14" s="83" customFormat="1">
      <c r="B191" s="84"/>
      <c r="C191" s="84"/>
      <c r="G191" s="55"/>
      <c r="H191" s="55"/>
      <c r="I191" s="55"/>
      <c r="J191" s="55"/>
      <c r="K191" s="55"/>
      <c r="L191" s="55"/>
      <c r="M191" s="55"/>
      <c r="N191" s="55"/>
    </row>
    <row r="192" spans="2:14" s="83" customFormat="1">
      <c r="B192" s="84"/>
      <c r="C192" s="84"/>
      <c r="G192" s="55"/>
      <c r="H192" s="55"/>
      <c r="I192" s="55"/>
      <c r="J192" s="55"/>
      <c r="K192" s="55"/>
      <c r="L192" s="55"/>
      <c r="M192" s="55"/>
      <c r="N192" s="55"/>
    </row>
    <row r="193" spans="2:14" s="83" customFormat="1">
      <c r="B193" s="84"/>
      <c r="C193" s="84"/>
      <c r="G193" s="55"/>
      <c r="H193" s="55"/>
      <c r="I193" s="55"/>
      <c r="J193" s="55"/>
      <c r="K193" s="55"/>
      <c r="L193" s="55"/>
      <c r="M193" s="55"/>
      <c r="N193" s="55"/>
    </row>
    <row r="194" spans="2:14" s="83" customFormat="1">
      <c r="B194" s="84"/>
      <c r="C194" s="84"/>
      <c r="G194" s="55"/>
      <c r="H194" s="55"/>
      <c r="I194" s="55"/>
      <c r="J194" s="55"/>
      <c r="K194" s="55"/>
      <c r="L194" s="55"/>
      <c r="M194" s="55"/>
      <c r="N194" s="55"/>
    </row>
    <row r="195" spans="2:14" s="83" customFormat="1">
      <c r="B195" s="84"/>
      <c r="C195" s="84"/>
      <c r="G195" s="55"/>
      <c r="H195" s="55"/>
      <c r="I195" s="55"/>
      <c r="J195" s="55"/>
      <c r="K195" s="55"/>
      <c r="L195" s="55"/>
      <c r="M195" s="55"/>
      <c r="N195" s="55"/>
    </row>
    <row r="196" spans="2:14" s="83" customFormat="1">
      <c r="B196" s="84"/>
      <c r="C196" s="84"/>
      <c r="G196" s="55"/>
      <c r="H196" s="55"/>
      <c r="I196" s="55"/>
      <c r="J196" s="55"/>
      <c r="K196" s="55"/>
      <c r="L196" s="55"/>
      <c r="M196" s="55"/>
      <c r="N196" s="55"/>
    </row>
    <row r="197" spans="2:14" s="83" customFormat="1">
      <c r="B197" s="84"/>
      <c r="G197" s="55"/>
      <c r="H197" s="55"/>
      <c r="I197" s="55"/>
      <c r="J197" s="55"/>
      <c r="K197" s="55"/>
      <c r="L197" s="55"/>
      <c r="M197" s="55"/>
      <c r="N197" s="55"/>
    </row>
    <row r="198" spans="2:14" s="83" customFormat="1">
      <c r="B198" s="84"/>
      <c r="G198" s="55"/>
      <c r="H198" s="55"/>
      <c r="I198" s="55"/>
      <c r="J198" s="55"/>
      <c r="K198" s="55"/>
      <c r="L198" s="55"/>
      <c r="M198" s="55"/>
      <c r="N198" s="55"/>
    </row>
    <row r="199" spans="2:14" s="83" customFormat="1">
      <c r="B199" s="84"/>
      <c r="G199" s="55"/>
      <c r="H199" s="55"/>
      <c r="I199" s="55"/>
      <c r="J199" s="55"/>
      <c r="K199" s="55"/>
      <c r="L199" s="55"/>
      <c r="M199" s="55"/>
      <c r="N199" s="55"/>
    </row>
    <row r="200" spans="2:14" s="83" customFormat="1">
      <c r="B200" s="84"/>
      <c r="G200" s="55"/>
      <c r="H200" s="55"/>
      <c r="I200" s="55"/>
      <c r="J200" s="55"/>
      <c r="K200" s="55"/>
      <c r="L200" s="55"/>
      <c r="M200" s="55"/>
      <c r="N200" s="55"/>
    </row>
    <row r="201" spans="2:14" s="83" customFormat="1">
      <c r="B201" s="84"/>
      <c r="G201" s="55"/>
      <c r="H201" s="55"/>
      <c r="I201" s="55"/>
      <c r="J201" s="55"/>
      <c r="K201" s="55"/>
      <c r="L201" s="55"/>
      <c r="M201" s="55"/>
      <c r="N201" s="55"/>
    </row>
    <row r="202" spans="2:14" s="83" customFormat="1">
      <c r="B202" s="84"/>
      <c r="G202" s="55"/>
      <c r="H202" s="55"/>
      <c r="I202" s="55"/>
      <c r="J202" s="55"/>
      <c r="K202" s="55"/>
      <c r="L202" s="55"/>
      <c r="M202" s="55"/>
      <c r="N202" s="55"/>
    </row>
    <row r="203" spans="2:14" s="83" customFormat="1">
      <c r="B203" s="84"/>
      <c r="G203" s="55"/>
      <c r="H203" s="55"/>
      <c r="I203" s="55"/>
      <c r="J203" s="55"/>
      <c r="K203" s="55"/>
      <c r="L203" s="55"/>
      <c r="M203" s="55"/>
      <c r="N203" s="55"/>
    </row>
    <row r="204" spans="2:14" s="83" customFormat="1">
      <c r="B204" s="84"/>
      <c r="G204" s="55"/>
      <c r="H204" s="55"/>
      <c r="I204" s="55"/>
      <c r="J204" s="55"/>
      <c r="K204" s="55"/>
      <c r="L204" s="55"/>
      <c r="M204" s="55"/>
      <c r="N204" s="55"/>
    </row>
    <row r="205" spans="2:14" s="83" customFormat="1">
      <c r="B205" s="84"/>
      <c r="G205" s="55"/>
      <c r="H205" s="55"/>
      <c r="I205" s="55"/>
      <c r="J205" s="55"/>
      <c r="K205" s="55"/>
      <c r="L205" s="55"/>
      <c r="M205" s="55"/>
      <c r="N205" s="55"/>
    </row>
    <row r="206" spans="2:14" s="83" customFormat="1">
      <c r="B206" s="84"/>
      <c r="G206" s="55"/>
      <c r="H206" s="55"/>
      <c r="I206" s="55"/>
      <c r="J206" s="55"/>
      <c r="K206" s="55"/>
      <c r="L206" s="55"/>
      <c r="M206" s="55"/>
      <c r="N206" s="55"/>
    </row>
    <row r="207" spans="2:14" s="83" customFormat="1">
      <c r="B207" s="84"/>
      <c r="G207" s="55"/>
      <c r="H207" s="55"/>
      <c r="I207" s="55"/>
      <c r="J207" s="55"/>
      <c r="K207" s="55"/>
      <c r="L207" s="55"/>
      <c r="M207" s="55"/>
      <c r="N207" s="55"/>
    </row>
    <row r="208" spans="2:14" s="83" customFormat="1">
      <c r="B208" s="84"/>
      <c r="G208" s="55"/>
      <c r="H208" s="55"/>
      <c r="I208" s="55"/>
      <c r="J208" s="55"/>
      <c r="K208" s="55"/>
      <c r="L208" s="55"/>
      <c r="M208" s="55"/>
      <c r="N208" s="55"/>
    </row>
    <row r="209" spans="2:14" s="83" customFormat="1">
      <c r="B209" s="84"/>
      <c r="G209" s="55"/>
      <c r="H209" s="55"/>
      <c r="I209" s="55"/>
      <c r="J209" s="55"/>
      <c r="K209" s="55"/>
      <c r="L209" s="55"/>
      <c r="M209" s="55"/>
      <c r="N209" s="55"/>
    </row>
    <row r="210" spans="2:14" s="83" customFormat="1">
      <c r="B210" s="84"/>
      <c r="G210" s="55"/>
      <c r="H210" s="55"/>
      <c r="I210" s="55"/>
      <c r="J210" s="55"/>
      <c r="K210" s="55"/>
      <c r="L210" s="55"/>
      <c r="M210" s="55"/>
      <c r="N210" s="55"/>
    </row>
    <row r="211" spans="2:14" s="83" customFormat="1">
      <c r="B211" s="84"/>
      <c r="G211" s="55"/>
      <c r="H211" s="55"/>
      <c r="I211" s="55"/>
      <c r="J211" s="55"/>
      <c r="K211" s="55"/>
      <c r="L211" s="55"/>
      <c r="M211" s="55"/>
      <c r="N211" s="55"/>
    </row>
    <row r="212" spans="2:14" s="83" customFormat="1">
      <c r="B212" s="84"/>
      <c r="G212" s="55"/>
      <c r="H212" s="55"/>
      <c r="I212" s="55"/>
      <c r="J212" s="55"/>
      <c r="K212" s="55"/>
      <c r="L212" s="55"/>
      <c r="M212" s="55"/>
      <c r="N212" s="55"/>
    </row>
    <row r="213" spans="2:14" s="83" customFormat="1">
      <c r="B213" s="84"/>
      <c r="G213" s="55"/>
      <c r="H213" s="55"/>
      <c r="I213" s="55"/>
      <c r="J213" s="55"/>
      <c r="K213" s="55"/>
      <c r="L213" s="55"/>
      <c r="M213" s="55"/>
      <c r="N213" s="55"/>
    </row>
    <row r="214" spans="2:14" s="83" customFormat="1">
      <c r="B214" s="84"/>
      <c r="G214" s="55"/>
      <c r="H214" s="55"/>
      <c r="I214" s="55"/>
      <c r="J214" s="55"/>
      <c r="K214" s="55"/>
      <c r="L214" s="55"/>
      <c r="M214" s="55"/>
      <c r="N214" s="55"/>
    </row>
    <row r="215" spans="2:14" s="83" customFormat="1">
      <c r="B215" s="84"/>
      <c r="G215" s="55"/>
      <c r="H215" s="55"/>
      <c r="I215" s="55"/>
      <c r="J215" s="55"/>
      <c r="K215" s="55"/>
      <c r="L215" s="55"/>
      <c r="M215" s="55"/>
      <c r="N215" s="55"/>
    </row>
    <row r="216" spans="2:14" s="83" customFormat="1">
      <c r="B216" s="84"/>
      <c r="G216" s="55"/>
      <c r="H216" s="55"/>
      <c r="I216" s="55"/>
      <c r="J216" s="55"/>
      <c r="K216" s="55"/>
      <c r="L216" s="55"/>
      <c r="M216" s="55"/>
      <c r="N216" s="55"/>
    </row>
    <row r="217" spans="2:14" s="83" customFormat="1">
      <c r="B217" s="84"/>
      <c r="G217" s="55"/>
      <c r="H217" s="55"/>
      <c r="I217" s="55"/>
      <c r="J217" s="55"/>
      <c r="K217" s="55"/>
      <c r="L217" s="55"/>
      <c r="M217" s="55"/>
      <c r="N217" s="55"/>
    </row>
    <row r="218" spans="2:14" s="83" customFormat="1">
      <c r="B218" s="84"/>
      <c r="G218" s="55"/>
      <c r="H218" s="55"/>
      <c r="I218" s="55"/>
      <c r="J218" s="55"/>
      <c r="K218" s="55"/>
      <c r="L218" s="55"/>
      <c r="M218" s="55"/>
      <c r="N218" s="55"/>
    </row>
    <row r="219" spans="2:14" s="83" customFormat="1">
      <c r="B219" s="84"/>
      <c r="G219" s="55"/>
      <c r="H219" s="55"/>
      <c r="I219" s="55"/>
      <c r="J219" s="55"/>
      <c r="K219" s="55"/>
      <c r="L219" s="55"/>
      <c r="M219" s="55"/>
      <c r="N219" s="55"/>
    </row>
    <row r="220" spans="2:14" s="83" customFormat="1">
      <c r="B220" s="84"/>
      <c r="G220" s="55"/>
      <c r="H220" s="55"/>
      <c r="I220" s="55"/>
      <c r="J220" s="55"/>
      <c r="K220" s="55"/>
      <c r="L220" s="55"/>
      <c r="M220" s="55"/>
      <c r="N220" s="55"/>
    </row>
    <row r="221" spans="2:14" s="83" customFormat="1">
      <c r="B221" s="84"/>
      <c r="G221" s="55"/>
      <c r="H221" s="55"/>
      <c r="I221" s="55"/>
      <c r="J221" s="55"/>
      <c r="K221" s="55"/>
      <c r="L221" s="55"/>
      <c r="M221" s="55"/>
      <c r="N221" s="55"/>
    </row>
    <row r="222" spans="2:14" s="83" customFormat="1">
      <c r="B222" s="84"/>
      <c r="G222" s="55"/>
      <c r="H222" s="55"/>
      <c r="I222" s="55"/>
      <c r="J222" s="55"/>
      <c r="K222" s="55"/>
      <c r="L222" s="55"/>
      <c r="M222" s="55"/>
      <c r="N222" s="55"/>
    </row>
    <row r="223" spans="2:14" s="83" customFormat="1">
      <c r="B223" s="84"/>
      <c r="G223" s="55"/>
      <c r="H223" s="55"/>
      <c r="I223" s="55"/>
      <c r="J223" s="55"/>
      <c r="K223" s="55"/>
      <c r="L223" s="55"/>
      <c r="M223" s="55"/>
      <c r="N223" s="55"/>
    </row>
    <row r="224" spans="2:14" s="83" customFormat="1">
      <c r="B224" s="84"/>
      <c r="G224" s="55"/>
      <c r="H224" s="55"/>
      <c r="I224" s="55"/>
      <c r="J224" s="55"/>
      <c r="K224" s="55"/>
      <c r="L224" s="55"/>
      <c r="M224" s="55"/>
      <c r="N224" s="55"/>
    </row>
    <row r="225" spans="2:14" s="83" customFormat="1">
      <c r="B225" s="84"/>
      <c r="G225" s="55"/>
      <c r="H225" s="55"/>
      <c r="I225" s="55"/>
      <c r="J225" s="55"/>
      <c r="K225" s="55"/>
      <c r="L225" s="55"/>
      <c r="M225" s="55"/>
      <c r="N225" s="55"/>
    </row>
    <row r="226" spans="2:14" s="83" customFormat="1">
      <c r="B226" s="84"/>
      <c r="G226" s="55"/>
      <c r="H226" s="55"/>
      <c r="I226" s="55"/>
      <c r="J226" s="55"/>
      <c r="K226" s="55"/>
      <c r="L226" s="55"/>
      <c r="M226" s="55"/>
      <c r="N226" s="55"/>
    </row>
    <row r="227" spans="2:14" s="83" customFormat="1">
      <c r="B227" s="84"/>
      <c r="G227" s="55"/>
      <c r="H227" s="55"/>
      <c r="I227" s="55"/>
      <c r="J227" s="55"/>
      <c r="K227" s="55"/>
      <c r="L227" s="55"/>
      <c r="M227" s="55"/>
      <c r="N227" s="55"/>
    </row>
    <row r="228" spans="2:14" s="83" customFormat="1">
      <c r="B228" s="84"/>
      <c r="G228" s="55"/>
      <c r="H228" s="55"/>
      <c r="I228" s="55"/>
      <c r="J228" s="55"/>
      <c r="K228" s="55"/>
      <c r="L228" s="55"/>
      <c r="M228" s="55"/>
      <c r="N228" s="55"/>
    </row>
    <row r="229" spans="2:14" s="83" customFormat="1">
      <c r="B229" s="84"/>
      <c r="G229" s="55"/>
      <c r="H229" s="55"/>
      <c r="I229" s="55"/>
      <c r="J229" s="55"/>
      <c r="K229" s="55"/>
      <c r="L229" s="55"/>
      <c r="M229" s="55"/>
      <c r="N229" s="55"/>
    </row>
    <row r="230" spans="2:14" s="83" customFormat="1">
      <c r="B230" s="84"/>
      <c r="G230" s="55"/>
      <c r="H230" s="55"/>
      <c r="I230" s="55"/>
      <c r="J230" s="55"/>
      <c r="K230" s="55"/>
      <c r="L230" s="55"/>
      <c r="M230" s="55"/>
      <c r="N230" s="55"/>
    </row>
    <row r="231" spans="2:14" s="83" customFormat="1">
      <c r="B231" s="84"/>
      <c r="G231" s="55"/>
      <c r="H231" s="55"/>
      <c r="I231" s="55"/>
      <c r="J231" s="55"/>
      <c r="K231" s="55"/>
      <c r="L231" s="55"/>
      <c r="M231" s="55"/>
      <c r="N231" s="55"/>
    </row>
    <row r="232" spans="2:14" s="83" customFormat="1">
      <c r="B232" s="84"/>
      <c r="G232" s="55"/>
      <c r="H232" s="55"/>
      <c r="I232" s="55"/>
      <c r="J232" s="55"/>
      <c r="K232" s="55"/>
      <c r="L232" s="55"/>
      <c r="M232" s="55"/>
      <c r="N232" s="55"/>
    </row>
    <row r="233" spans="2:14" s="83" customFormat="1">
      <c r="B233" s="84"/>
      <c r="G233" s="55"/>
      <c r="H233" s="55"/>
      <c r="I233" s="55"/>
      <c r="J233" s="55"/>
      <c r="K233" s="55"/>
      <c r="L233" s="55"/>
      <c r="M233" s="55"/>
      <c r="N233" s="55"/>
    </row>
    <row r="234" spans="2:14" s="83" customFormat="1">
      <c r="B234" s="84"/>
      <c r="G234" s="55"/>
      <c r="H234" s="55"/>
      <c r="I234" s="55"/>
      <c r="J234" s="55"/>
      <c r="K234" s="55"/>
      <c r="L234" s="55"/>
      <c r="M234" s="55"/>
      <c r="N234" s="55"/>
    </row>
    <row r="235" spans="2:14" s="83" customFormat="1">
      <c r="B235" s="84"/>
      <c r="G235" s="55"/>
      <c r="H235" s="55"/>
      <c r="I235" s="55"/>
      <c r="J235" s="55"/>
      <c r="K235" s="55"/>
      <c r="L235" s="55"/>
      <c r="M235" s="55"/>
      <c r="N235" s="55"/>
    </row>
    <row r="236" spans="2:14" s="83" customFormat="1">
      <c r="B236" s="84"/>
      <c r="G236" s="55"/>
      <c r="H236" s="55"/>
      <c r="I236" s="55"/>
      <c r="J236" s="55"/>
      <c r="K236" s="55"/>
      <c r="L236" s="55"/>
      <c r="M236" s="55"/>
      <c r="N236" s="55"/>
    </row>
    <row r="237" spans="2:14" s="83" customFormat="1">
      <c r="B237" s="84"/>
      <c r="G237" s="55"/>
      <c r="H237" s="55"/>
      <c r="I237" s="55"/>
      <c r="J237" s="55"/>
      <c r="K237" s="55"/>
      <c r="L237" s="55"/>
      <c r="M237" s="55"/>
      <c r="N237" s="55"/>
    </row>
    <row r="238" spans="2:14" s="83" customFormat="1">
      <c r="B238" s="84"/>
      <c r="G238" s="55"/>
      <c r="H238" s="55"/>
      <c r="I238" s="55"/>
      <c r="J238" s="55"/>
      <c r="K238" s="55"/>
      <c r="L238" s="55"/>
      <c r="M238" s="55"/>
      <c r="N238" s="55"/>
    </row>
    <row r="239" spans="2:14" s="83" customFormat="1">
      <c r="B239" s="84"/>
      <c r="G239" s="55"/>
      <c r="H239" s="55"/>
      <c r="I239" s="55"/>
      <c r="J239" s="55"/>
      <c r="K239" s="55"/>
      <c r="L239" s="55"/>
      <c r="M239" s="55"/>
      <c r="N239" s="55"/>
    </row>
    <row r="240" spans="2:14" s="83" customFormat="1">
      <c r="B240" s="84"/>
      <c r="G240" s="55"/>
      <c r="H240" s="55"/>
      <c r="I240" s="55"/>
      <c r="J240" s="55"/>
      <c r="K240" s="55"/>
      <c r="L240" s="55"/>
      <c r="M240" s="55"/>
      <c r="N240" s="55"/>
    </row>
    <row r="241" spans="2:14" s="83" customFormat="1">
      <c r="B241" s="84"/>
      <c r="G241" s="55"/>
      <c r="H241" s="55"/>
      <c r="I241" s="55"/>
      <c r="J241" s="55"/>
      <c r="K241" s="55"/>
      <c r="L241" s="55"/>
      <c r="M241" s="55"/>
      <c r="N241" s="55"/>
    </row>
    <row r="242" spans="2:14" s="83" customFormat="1">
      <c r="B242" s="84"/>
      <c r="G242" s="55"/>
      <c r="H242" s="55"/>
      <c r="I242" s="55"/>
      <c r="J242" s="55"/>
      <c r="K242" s="55"/>
      <c r="L242" s="55"/>
      <c r="M242" s="55"/>
      <c r="N242" s="55"/>
    </row>
    <row r="243" spans="2:14" s="83" customFormat="1">
      <c r="B243" s="84"/>
      <c r="G243" s="55"/>
      <c r="H243" s="55"/>
      <c r="I243" s="55"/>
      <c r="J243" s="55"/>
      <c r="K243" s="55"/>
      <c r="L243" s="55"/>
      <c r="M243" s="55"/>
      <c r="N243" s="55"/>
    </row>
    <row r="244" spans="2:14" s="83" customFormat="1">
      <c r="B244" s="84"/>
      <c r="G244" s="55"/>
      <c r="H244" s="55"/>
      <c r="I244" s="55"/>
      <c r="J244" s="55"/>
      <c r="K244" s="55"/>
      <c r="L244" s="55"/>
      <c r="M244" s="55"/>
      <c r="N244" s="55"/>
    </row>
    <row r="245" spans="2:14" s="83" customFormat="1">
      <c r="B245" s="84"/>
      <c r="G245" s="55"/>
      <c r="H245" s="55"/>
      <c r="I245" s="55"/>
      <c r="J245" s="55"/>
      <c r="K245" s="55"/>
      <c r="L245" s="55"/>
      <c r="M245" s="55"/>
      <c r="N245" s="55"/>
    </row>
    <row r="246" spans="2:14" s="83" customFormat="1">
      <c r="B246" s="84"/>
      <c r="G246" s="55"/>
      <c r="H246" s="55"/>
      <c r="I246" s="55"/>
      <c r="J246" s="55"/>
      <c r="K246" s="55"/>
      <c r="L246" s="55"/>
      <c r="M246" s="55"/>
      <c r="N246" s="55"/>
    </row>
    <row r="247" spans="2:14" s="83" customFormat="1">
      <c r="B247" s="84"/>
      <c r="G247" s="55"/>
      <c r="H247" s="55"/>
      <c r="I247" s="55"/>
      <c r="J247" s="55"/>
      <c r="K247" s="55"/>
      <c r="L247" s="55"/>
      <c r="M247" s="55"/>
      <c r="N247" s="55"/>
    </row>
    <row r="248" spans="2:14" s="83" customFormat="1">
      <c r="B248" s="84"/>
      <c r="G248" s="55"/>
      <c r="H248" s="55"/>
      <c r="I248" s="55"/>
      <c r="J248" s="55"/>
      <c r="K248" s="55"/>
      <c r="L248" s="55"/>
      <c r="M248" s="55"/>
      <c r="N248" s="55"/>
    </row>
    <row r="249" spans="2:14" s="83" customFormat="1">
      <c r="B249" s="84"/>
      <c r="G249" s="55"/>
      <c r="H249" s="55"/>
      <c r="I249" s="55"/>
      <c r="J249" s="55"/>
      <c r="K249" s="55"/>
      <c r="L249" s="55"/>
      <c r="M249" s="55"/>
      <c r="N249" s="55"/>
    </row>
    <row r="250" spans="2:14" s="83" customFormat="1">
      <c r="B250" s="84"/>
      <c r="G250" s="55"/>
      <c r="H250" s="55"/>
      <c r="I250" s="55"/>
      <c r="J250" s="55"/>
      <c r="K250" s="55"/>
      <c r="L250" s="55"/>
      <c r="M250" s="55"/>
      <c r="N250" s="55"/>
    </row>
    <row r="251" spans="2:14" s="83" customFormat="1">
      <c r="B251" s="84"/>
      <c r="G251" s="55"/>
      <c r="H251" s="55"/>
      <c r="I251" s="55"/>
      <c r="J251" s="55"/>
      <c r="K251" s="55"/>
      <c r="L251" s="55"/>
      <c r="M251" s="55"/>
      <c r="N251" s="55"/>
    </row>
    <row r="252" spans="2:14" s="83" customFormat="1">
      <c r="B252" s="84"/>
      <c r="G252" s="55"/>
      <c r="H252" s="55"/>
      <c r="I252" s="55"/>
      <c r="J252" s="55"/>
      <c r="K252" s="55"/>
      <c r="L252" s="55"/>
      <c r="M252" s="55"/>
      <c r="N252" s="55"/>
    </row>
    <row r="253" spans="2:14" s="83" customFormat="1">
      <c r="B253" s="84"/>
      <c r="G253" s="55"/>
      <c r="H253" s="55"/>
      <c r="I253" s="55"/>
      <c r="J253" s="55"/>
      <c r="K253" s="55"/>
      <c r="L253" s="55"/>
      <c r="M253" s="55"/>
      <c r="N253" s="55"/>
    </row>
    <row r="254" spans="2:14" s="83" customFormat="1">
      <c r="B254" s="84"/>
      <c r="G254" s="55"/>
      <c r="H254" s="55"/>
      <c r="I254" s="55"/>
      <c r="J254" s="55"/>
      <c r="K254" s="55"/>
      <c r="L254" s="55"/>
      <c r="M254" s="55"/>
      <c r="N254" s="55"/>
    </row>
    <row r="255" spans="2:14" s="83" customFormat="1">
      <c r="B255" s="84"/>
      <c r="G255" s="55"/>
      <c r="H255" s="55"/>
      <c r="I255" s="55"/>
      <c r="J255" s="55"/>
      <c r="K255" s="55"/>
      <c r="L255" s="55"/>
      <c r="M255" s="55"/>
      <c r="N255" s="55"/>
    </row>
    <row r="256" spans="2:14" s="83" customFormat="1">
      <c r="B256" s="84"/>
      <c r="G256" s="55"/>
      <c r="H256" s="55"/>
      <c r="I256" s="55"/>
      <c r="J256" s="55"/>
      <c r="K256" s="55"/>
      <c r="L256" s="55"/>
      <c r="M256" s="55"/>
      <c r="N256" s="55"/>
    </row>
    <row r="257" spans="2:14" s="83" customFormat="1">
      <c r="B257" s="84"/>
      <c r="G257" s="55"/>
      <c r="H257" s="55"/>
      <c r="I257" s="55"/>
      <c r="J257" s="55"/>
      <c r="K257" s="55"/>
      <c r="L257" s="55"/>
      <c r="M257" s="55"/>
      <c r="N257" s="55"/>
    </row>
    <row r="258" spans="2:14" s="83" customFormat="1">
      <c r="B258" s="84"/>
      <c r="G258" s="55"/>
      <c r="H258" s="55"/>
      <c r="I258" s="55"/>
      <c r="J258" s="55"/>
      <c r="K258" s="55"/>
      <c r="L258" s="55"/>
      <c r="M258" s="55"/>
      <c r="N258" s="55"/>
    </row>
    <row r="259" spans="2:14" s="83" customFormat="1">
      <c r="B259" s="84"/>
      <c r="G259" s="55"/>
      <c r="H259" s="55"/>
      <c r="I259" s="55"/>
      <c r="J259" s="55"/>
      <c r="K259" s="55"/>
      <c r="L259" s="55"/>
      <c r="M259" s="55"/>
      <c r="N259" s="55"/>
    </row>
    <row r="260" spans="2:14" s="83" customFormat="1">
      <c r="B260" s="84"/>
      <c r="G260" s="55"/>
      <c r="H260" s="55"/>
      <c r="I260" s="55"/>
      <c r="J260" s="55"/>
      <c r="K260" s="55"/>
      <c r="L260" s="55"/>
      <c r="M260" s="55"/>
      <c r="N260" s="55"/>
    </row>
    <row r="261" spans="2:14" s="83" customFormat="1">
      <c r="B261" s="84"/>
      <c r="G261" s="55"/>
      <c r="H261" s="55"/>
      <c r="I261" s="55"/>
      <c r="J261" s="55"/>
      <c r="K261" s="55"/>
      <c r="L261" s="55"/>
      <c r="M261" s="55"/>
      <c r="N261" s="55"/>
    </row>
    <row r="262" spans="2:14" s="83" customFormat="1">
      <c r="B262" s="84"/>
      <c r="G262" s="55"/>
      <c r="H262" s="55"/>
      <c r="I262" s="55"/>
      <c r="J262" s="55"/>
      <c r="K262" s="55"/>
      <c r="L262" s="55"/>
      <c r="M262" s="55"/>
      <c r="N262" s="55"/>
    </row>
    <row r="263" spans="2:14" s="83" customFormat="1">
      <c r="B263" s="84"/>
      <c r="G263" s="55"/>
      <c r="H263" s="55"/>
      <c r="I263" s="55"/>
      <c r="J263" s="55"/>
      <c r="K263" s="55"/>
      <c r="L263" s="55"/>
      <c r="M263" s="55"/>
      <c r="N263" s="55"/>
    </row>
    <row r="264" spans="2:14" s="83" customFormat="1">
      <c r="B264" s="84"/>
      <c r="G264" s="55"/>
      <c r="H264" s="55"/>
      <c r="I264" s="55"/>
      <c r="J264" s="55"/>
      <c r="K264" s="55"/>
      <c r="L264" s="55"/>
      <c r="M264" s="55"/>
      <c r="N264" s="55"/>
    </row>
    <row r="265" spans="2:14" s="83" customFormat="1">
      <c r="B265" s="84"/>
      <c r="G265" s="55"/>
      <c r="H265" s="55"/>
      <c r="I265" s="55"/>
      <c r="J265" s="55"/>
      <c r="K265" s="55"/>
      <c r="L265" s="55"/>
      <c r="M265" s="55"/>
      <c r="N265" s="55"/>
    </row>
    <row r="266" spans="2:14" s="83" customFormat="1">
      <c r="B266" s="84"/>
      <c r="G266" s="55"/>
      <c r="H266" s="55"/>
      <c r="I266" s="55"/>
      <c r="J266" s="55"/>
      <c r="K266" s="55"/>
      <c r="L266" s="55"/>
      <c r="M266" s="55"/>
      <c r="N266" s="55"/>
    </row>
    <row r="267" spans="2:14" s="83" customFormat="1">
      <c r="B267" s="84"/>
      <c r="G267" s="55"/>
      <c r="H267" s="55"/>
      <c r="I267" s="55"/>
      <c r="J267" s="55"/>
      <c r="K267" s="55"/>
      <c r="L267" s="55"/>
      <c r="M267" s="55"/>
      <c r="N267" s="55"/>
    </row>
    <row r="268" spans="2:14" s="83" customFormat="1">
      <c r="B268" s="84"/>
      <c r="G268" s="55"/>
      <c r="H268" s="55"/>
      <c r="I268" s="55"/>
      <c r="J268" s="55"/>
      <c r="K268" s="55"/>
      <c r="L268" s="55"/>
      <c r="M268" s="55"/>
      <c r="N268" s="55"/>
    </row>
    <row r="269" spans="2:14" s="83" customFormat="1">
      <c r="B269" s="84"/>
      <c r="G269" s="55"/>
      <c r="H269" s="55"/>
      <c r="I269" s="55"/>
      <c r="J269" s="55"/>
      <c r="K269" s="55"/>
      <c r="L269" s="55"/>
      <c r="M269" s="55"/>
      <c r="N269" s="55"/>
    </row>
    <row r="270" spans="2:14" s="83" customFormat="1">
      <c r="B270" s="84"/>
      <c r="G270" s="55"/>
      <c r="H270" s="55"/>
      <c r="I270" s="55"/>
      <c r="J270" s="55"/>
      <c r="K270" s="55"/>
      <c r="L270" s="55"/>
      <c r="M270" s="55"/>
      <c r="N270" s="55"/>
    </row>
    <row r="271" spans="2:14" s="83" customFormat="1">
      <c r="B271" s="84"/>
      <c r="G271" s="55"/>
      <c r="H271" s="55"/>
      <c r="I271" s="55"/>
      <c r="J271" s="55"/>
      <c r="K271" s="55"/>
      <c r="L271" s="55"/>
      <c r="M271" s="55"/>
      <c r="N271" s="55"/>
    </row>
    <row r="272" spans="2:14" s="83" customFormat="1">
      <c r="B272" s="84"/>
      <c r="G272" s="55"/>
      <c r="H272" s="55"/>
      <c r="I272" s="55"/>
      <c r="J272" s="55"/>
      <c r="K272" s="55"/>
      <c r="L272" s="55"/>
      <c r="M272" s="55"/>
      <c r="N272" s="55"/>
    </row>
    <row r="273" spans="2:14" s="83" customFormat="1">
      <c r="B273" s="84"/>
      <c r="G273" s="55"/>
      <c r="H273" s="55"/>
      <c r="I273" s="55"/>
      <c r="J273" s="55"/>
      <c r="K273" s="55"/>
      <c r="L273" s="55"/>
      <c r="M273" s="55"/>
      <c r="N273" s="55"/>
    </row>
    <row r="274" spans="2:14" s="83" customFormat="1">
      <c r="B274" s="84"/>
      <c r="G274" s="55"/>
      <c r="H274" s="55"/>
      <c r="I274" s="55"/>
      <c r="J274" s="55"/>
      <c r="K274" s="55"/>
      <c r="L274" s="55"/>
      <c r="M274" s="55"/>
      <c r="N274" s="55"/>
    </row>
    <row r="275" spans="2:14" s="83" customFormat="1">
      <c r="B275" s="84"/>
      <c r="G275" s="55"/>
      <c r="H275" s="55"/>
      <c r="I275" s="55"/>
      <c r="J275" s="55"/>
      <c r="K275" s="55"/>
      <c r="L275" s="55"/>
      <c r="M275" s="55"/>
      <c r="N275" s="55"/>
    </row>
    <row r="276" spans="2:14" s="83" customFormat="1">
      <c r="B276" s="84"/>
      <c r="G276" s="55"/>
      <c r="H276" s="55"/>
      <c r="I276" s="55"/>
      <c r="J276" s="55"/>
      <c r="K276" s="55"/>
      <c r="L276" s="55"/>
      <c r="M276" s="55"/>
      <c r="N276" s="55"/>
    </row>
    <row r="277" spans="2:14" s="83" customFormat="1">
      <c r="B277" s="84"/>
      <c r="G277" s="55"/>
      <c r="H277" s="55"/>
      <c r="I277" s="55"/>
      <c r="J277" s="55"/>
      <c r="K277" s="55"/>
      <c r="L277" s="55"/>
      <c r="M277" s="55"/>
      <c r="N277" s="55"/>
    </row>
    <row r="278" spans="2:14" s="83" customFormat="1">
      <c r="B278" s="84"/>
      <c r="G278" s="55"/>
      <c r="H278" s="55"/>
      <c r="I278" s="55"/>
      <c r="J278" s="55"/>
      <c r="K278" s="55"/>
      <c r="L278" s="55"/>
      <c r="M278" s="55"/>
      <c r="N278" s="55"/>
    </row>
    <row r="279" spans="2:14" s="83" customFormat="1">
      <c r="B279" s="84"/>
      <c r="G279" s="55"/>
      <c r="H279" s="55"/>
      <c r="I279" s="55"/>
      <c r="J279" s="55"/>
      <c r="K279" s="55"/>
      <c r="L279" s="55"/>
      <c r="M279" s="55"/>
      <c r="N279" s="55"/>
    </row>
    <row r="280" spans="2:14" s="83" customFormat="1">
      <c r="B280" s="84"/>
      <c r="G280" s="55"/>
      <c r="H280" s="55"/>
      <c r="I280" s="55"/>
      <c r="J280" s="55"/>
      <c r="K280" s="55"/>
      <c r="L280" s="55"/>
      <c r="M280" s="55"/>
      <c r="N280" s="55"/>
    </row>
    <row r="281" spans="2:14" s="83" customFormat="1">
      <c r="B281" s="84"/>
      <c r="G281" s="55"/>
      <c r="H281" s="55"/>
      <c r="I281" s="55"/>
      <c r="J281" s="55"/>
      <c r="K281" s="55"/>
      <c r="L281" s="55"/>
      <c r="M281" s="55"/>
      <c r="N281" s="55"/>
    </row>
    <row r="282" spans="2:14" s="83" customFormat="1">
      <c r="B282" s="84"/>
      <c r="G282" s="55"/>
      <c r="H282" s="55"/>
      <c r="I282" s="55"/>
      <c r="J282" s="55"/>
      <c r="K282" s="55"/>
      <c r="L282" s="55"/>
      <c r="M282" s="55"/>
      <c r="N282" s="55"/>
    </row>
    <row r="283" spans="2:14" s="83" customFormat="1">
      <c r="B283" s="84"/>
      <c r="G283" s="55"/>
      <c r="H283" s="55"/>
      <c r="I283" s="55"/>
      <c r="J283" s="55"/>
      <c r="K283" s="55"/>
      <c r="L283" s="55"/>
      <c r="M283" s="55"/>
      <c r="N283" s="55"/>
    </row>
    <row r="284" spans="2:14" s="83" customFormat="1">
      <c r="B284" s="84"/>
      <c r="G284" s="55"/>
      <c r="H284" s="55"/>
      <c r="I284" s="55"/>
      <c r="J284" s="55"/>
      <c r="K284" s="55"/>
      <c r="L284" s="55"/>
      <c r="M284" s="55"/>
      <c r="N284" s="55"/>
    </row>
    <row r="285" spans="2:14" s="83" customFormat="1">
      <c r="B285" s="84"/>
      <c r="G285" s="55"/>
      <c r="H285" s="55"/>
      <c r="I285" s="55"/>
      <c r="J285" s="55"/>
      <c r="K285" s="55"/>
      <c r="L285" s="55"/>
      <c r="M285" s="55"/>
      <c r="N285" s="55"/>
    </row>
    <row r="286" spans="2:14" s="83" customFormat="1">
      <c r="B286" s="84"/>
      <c r="G286" s="55"/>
      <c r="H286" s="55"/>
      <c r="I286" s="55"/>
      <c r="J286" s="55"/>
      <c r="K286" s="55"/>
      <c r="L286" s="55"/>
      <c r="M286" s="55"/>
      <c r="N286" s="55"/>
    </row>
    <row r="287" spans="2:14" s="83" customFormat="1">
      <c r="B287" s="84"/>
      <c r="G287" s="55"/>
      <c r="H287" s="55"/>
      <c r="I287" s="55"/>
      <c r="J287" s="55"/>
      <c r="K287" s="55"/>
      <c r="L287" s="55"/>
      <c r="M287" s="55"/>
      <c r="N287" s="55"/>
    </row>
    <row r="288" spans="2:14" s="83" customFormat="1">
      <c r="B288" s="84"/>
      <c r="G288" s="55"/>
      <c r="H288" s="55"/>
      <c r="I288" s="55"/>
      <c r="J288" s="55"/>
      <c r="K288" s="55"/>
      <c r="L288" s="55"/>
      <c r="M288" s="55"/>
      <c r="N288" s="55"/>
    </row>
    <row r="289" spans="2:14" s="83" customFormat="1">
      <c r="B289" s="84"/>
      <c r="G289" s="55"/>
      <c r="H289" s="55"/>
      <c r="I289" s="55"/>
      <c r="J289" s="55"/>
      <c r="K289" s="55"/>
      <c r="L289" s="55"/>
      <c r="M289" s="55"/>
      <c r="N289" s="55"/>
    </row>
  </sheetData>
  <mergeCells count="89">
    <mergeCell ref="D31:G31"/>
    <mergeCell ref="D32:G32"/>
    <mergeCell ref="B1:K1"/>
    <mergeCell ref="F11:G11"/>
    <mergeCell ref="D26:G26"/>
    <mergeCell ref="D10:G10"/>
    <mergeCell ref="D25:G25"/>
    <mergeCell ref="D27:G27"/>
    <mergeCell ref="J4:M4"/>
    <mergeCell ref="D33:G33"/>
    <mergeCell ref="D34:G34"/>
    <mergeCell ref="D72:G72"/>
    <mergeCell ref="F43:G43"/>
    <mergeCell ref="F44:G44"/>
    <mergeCell ref="F45:G45"/>
    <mergeCell ref="F46:G46"/>
    <mergeCell ref="D42:G42"/>
    <mergeCell ref="D60:G60"/>
    <mergeCell ref="D64:G64"/>
    <mergeCell ref="D35:G35"/>
    <mergeCell ref="D39:G39"/>
    <mergeCell ref="F53:G53"/>
    <mergeCell ref="F54:G54"/>
    <mergeCell ref="F55:G55"/>
    <mergeCell ref="F63:G63"/>
    <mergeCell ref="D73:G73"/>
    <mergeCell ref="D77:G77"/>
    <mergeCell ref="D78:G78"/>
    <mergeCell ref="F67:G67"/>
    <mergeCell ref="F68:G68"/>
    <mergeCell ref="D81:G81"/>
    <mergeCell ref="F79:G79"/>
    <mergeCell ref="F80:G80"/>
    <mergeCell ref="F76:G76"/>
    <mergeCell ref="D92:G92"/>
    <mergeCell ref="F82:G82"/>
    <mergeCell ref="F83:G83"/>
    <mergeCell ref="D118:G118"/>
    <mergeCell ref="F12:G12"/>
    <mergeCell ref="F19:G19"/>
    <mergeCell ref="F24:G24"/>
    <mergeCell ref="F28:G28"/>
    <mergeCell ref="F29:G29"/>
    <mergeCell ref="F30:G30"/>
    <mergeCell ref="F40:G40"/>
    <mergeCell ref="F41:G41"/>
    <mergeCell ref="D96:G96"/>
    <mergeCell ref="D112:G112"/>
    <mergeCell ref="D117:G117"/>
    <mergeCell ref="F113:G113"/>
    <mergeCell ref="F114:G114"/>
    <mergeCell ref="F115:G115"/>
    <mergeCell ref="F116:G116"/>
    <mergeCell ref="D65:G65"/>
    <mergeCell ref="F56:G56"/>
    <mergeCell ref="F47:G47"/>
    <mergeCell ref="F48:G48"/>
    <mergeCell ref="F49:G49"/>
    <mergeCell ref="F50:G50"/>
    <mergeCell ref="F51:G51"/>
    <mergeCell ref="F52:G52"/>
    <mergeCell ref="C38:G38"/>
    <mergeCell ref="C9:G9"/>
    <mergeCell ref="B88:G88"/>
    <mergeCell ref="F84:G84"/>
    <mergeCell ref="F85:G85"/>
    <mergeCell ref="F69:G69"/>
    <mergeCell ref="F70:G70"/>
    <mergeCell ref="F71:G71"/>
    <mergeCell ref="F74:G74"/>
    <mergeCell ref="F75:G75"/>
    <mergeCell ref="F57:G57"/>
    <mergeCell ref="F58:G58"/>
    <mergeCell ref="D66:G66"/>
    <mergeCell ref="F59:G59"/>
    <mergeCell ref="F61:G61"/>
    <mergeCell ref="F62:G62"/>
    <mergeCell ref="C111:G111"/>
    <mergeCell ref="C100:G100"/>
    <mergeCell ref="C95:G95"/>
    <mergeCell ref="C90:G90"/>
    <mergeCell ref="F102:G102"/>
    <mergeCell ref="F106:G106"/>
    <mergeCell ref="D97:G97"/>
    <mergeCell ref="D101:G101"/>
    <mergeCell ref="D104:G104"/>
    <mergeCell ref="D91:G91"/>
    <mergeCell ref="F103:G103"/>
    <mergeCell ref="F105:G105"/>
  </mergeCells>
  <phoneticPr fontId="38" type="noConversion"/>
  <printOptions horizontalCentered="1"/>
  <pageMargins left="0.59055118110236227" right="0.59055118110236227" top="0.59055118110236227" bottom="0.59055118110236227" header="0.19685039370078741" footer="0.19685039370078741"/>
  <pageSetup paperSize="9" scale="49" fitToHeight="0" orientation="portrait" r:id="rId1"/>
  <headerFooter alignWithMargins="0">
    <oddFooter>&amp;C&amp;"Garamond,Corsivo"&amp;P / &amp;N</oddFooter>
  </headerFooter>
  <rowBreaks count="1" manualBreakCount="1">
    <brk id="72" min="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FB29C-A9C9-4CA4-9363-F9DAF67B0CFB}">
  <sheetPr>
    <pageSetUpPr fitToPage="1"/>
  </sheetPr>
  <dimension ref="A1:O289"/>
  <sheetViews>
    <sheetView showGridLines="0" view="pageBreakPreview" zoomScaleNormal="75" zoomScaleSheetLayoutView="100" workbookViewId="0">
      <pane xSplit="7" ySplit="8" topLeftCell="H9" activePane="bottomRight" state="frozen"/>
      <selection activeCell="F40" sqref="F40:G40"/>
      <selection pane="topRight" activeCell="F40" sqref="F40:G40"/>
      <selection pane="bottomLeft" activeCell="F40" sqref="F40:G40"/>
      <selection pane="bottomRight" activeCell="K10" sqref="K10"/>
    </sheetView>
  </sheetViews>
  <sheetFormatPr defaultColWidth="10.42578125" defaultRowHeight="15" outlineLevelRow="2" outlineLevelCol="1"/>
  <cols>
    <col min="1" max="1" width="10.42578125" style="55"/>
    <col min="2" max="2" width="4" style="83" customWidth="1"/>
    <col min="3" max="3" width="4.5703125" style="83" customWidth="1"/>
    <col min="4" max="4" width="2.5703125" style="83" customWidth="1"/>
    <col min="5" max="6" width="4" style="83" customWidth="1"/>
    <col min="7" max="7" width="59.5703125" style="55" customWidth="1"/>
    <col min="8" max="8" width="21.85546875" style="55" customWidth="1" outlineLevel="1"/>
    <col min="9" max="9" width="22.42578125" style="55" customWidth="1"/>
    <col min="10" max="10" width="22" style="55" bestFit="1" customWidth="1"/>
    <col min="11" max="12" width="22.42578125" style="55" customWidth="1" outlineLevel="1"/>
    <col min="13" max="13" width="22" style="55" bestFit="1" customWidth="1"/>
    <col min="14" max="14" width="18" style="55" customWidth="1"/>
    <col min="15" max="15" width="7.5703125" style="55" customWidth="1"/>
    <col min="16" max="16384" width="10.42578125" style="55"/>
  </cols>
  <sheetData>
    <row r="1" spans="1:15" s="43" customFormat="1" ht="36.75" customHeight="1">
      <c r="B1" s="588" t="s">
        <v>5991</v>
      </c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44"/>
    </row>
    <row r="2" spans="1:15" s="43" customFormat="1">
      <c r="B2" s="45"/>
      <c r="C2" s="45"/>
      <c r="D2" s="45"/>
      <c r="E2" s="45"/>
      <c r="F2" s="45"/>
      <c r="G2" s="45"/>
    </row>
    <row r="3" spans="1:15" s="43" customFormat="1" ht="15.75" thickBot="1">
      <c r="B3" s="45"/>
      <c r="C3" s="45"/>
      <c r="D3" s="45"/>
      <c r="E3" s="45"/>
      <c r="F3" s="45"/>
      <c r="G3" s="45"/>
    </row>
    <row r="4" spans="1:15" s="46" customFormat="1">
      <c r="B4" s="589" t="s">
        <v>2805</v>
      </c>
      <c r="C4" s="590"/>
      <c r="D4" s="590"/>
      <c r="E4" s="590"/>
      <c r="F4" s="590"/>
      <c r="G4" s="590"/>
      <c r="H4" s="593" t="s">
        <v>4318</v>
      </c>
      <c r="I4" s="577"/>
      <c r="J4" s="577"/>
      <c r="K4" s="577"/>
      <c r="L4" s="577"/>
      <c r="M4" s="577"/>
      <c r="N4" s="594"/>
      <c r="O4" s="70"/>
    </row>
    <row r="5" spans="1:15" s="46" customFormat="1" ht="15.75" thickBot="1">
      <c r="B5" s="591"/>
      <c r="C5" s="592"/>
      <c r="D5" s="592"/>
      <c r="E5" s="592"/>
      <c r="F5" s="592"/>
      <c r="G5" s="592"/>
      <c r="H5" s="595"/>
      <c r="I5" s="596"/>
      <c r="J5" s="596"/>
      <c r="K5" s="596"/>
      <c r="L5" s="596"/>
      <c r="M5" s="596"/>
      <c r="N5" s="597"/>
      <c r="O5" s="70"/>
    </row>
    <row r="6" spans="1:15" ht="15" customHeight="1" thickBot="1">
      <c r="B6" s="56"/>
      <c r="C6" s="56"/>
      <c r="D6" s="56"/>
      <c r="E6" s="56"/>
      <c r="F6" s="56"/>
      <c r="G6" s="56"/>
      <c r="H6" s="57"/>
    </row>
    <row r="7" spans="1:15" ht="18">
      <c r="B7" s="598" t="s">
        <v>4563</v>
      </c>
      <c r="C7" s="599"/>
      <c r="D7" s="599"/>
      <c r="E7" s="599"/>
      <c r="F7" s="599"/>
      <c r="G7" s="600"/>
      <c r="H7" s="174" t="s">
        <v>275</v>
      </c>
      <c r="I7" s="174" t="s">
        <v>4315</v>
      </c>
      <c r="J7" s="174" t="s">
        <v>3726</v>
      </c>
      <c r="K7" s="174" t="s">
        <v>3726</v>
      </c>
      <c r="L7" s="174" t="s">
        <v>3726</v>
      </c>
      <c r="M7" s="62" t="str">
        <f>CONCATENATE("VARIAZIONE ",  I8, " / ", J8)</f>
        <v>VARIAZIONE 2025 / 2026</v>
      </c>
      <c r="N7" s="63"/>
    </row>
    <row r="8" spans="1:15" ht="18">
      <c r="B8" s="601" t="s">
        <v>4564</v>
      </c>
      <c r="C8" s="602"/>
      <c r="D8" s="602"/>
      <c r="E8" s="602"/>
      <c r="F8" s="602"/>
      <c r="G8" s="603"/>
      <c r="H8" s="67">
        <f>'pdc2019'!N3</f>
        <v>2024</v>
      </c>
      <c r="I8" s="67">
        <f>'pdc2019'!P3</f>
        <v>2025</v>
      </c>
      <c r="J8" s="67">
        <f>'pdc2019'!Q3</f>
        <v>2026</v>
      </c>
      <c r="K8" s="67">
        <f>'pdc2019'!R3</f>
        <v>2027</v>
      </c>
      <c r="L8" s="67">
        <f>'pdc2019'!S3</f>
        <v>2028</v>
      </c>
      <c r="M8" s="68" t="s">
        <v>2808</v>
      </c>
      <c r="N8" s="69" t="s">
        <v>3130</v>
      </c>
    </row>
    <row r="9" spans="1:15" s="70" customFormat="1">
      <c r="A9" s="101"/>
      <c r="B9" s="102" t="s">
        <v>3137</v>
      </c>
      <c r="C9" s="586" t="s">
        <v>1427</v>
      </c>
      <c r="D9" s="586"/>
      <c r="E9" s="586"/>
      <c r="F9" s="586"/>
      <c r="G9" s="587"/>
      <c r="H9" s="103"/>
      <c r="I9" s="103"/>
      <c r="J9" s="103"/>
      <c r="K9" s="103"/>
      <c r="L9" s="103"/>
      <c r="M9" s="104"/>
      <c r="N9" s="195"/>
      <c r="O9" s="106"/>
    </row>
    <row r="10" spans="1:15" s="70" customFormat="1">
      <c r="A10" s="101"/>
      <c r="B10" s="107"/>
      <c r="C10" s="108" t="s">
        <v>2809</v>
      </c>
      <c r="D10" s="579" t="s">
        <v>2810</v>
      </c>
      <c r="E10" s="579"/>
      <c r="F10" s="579"/>
      <c r="G10" s="580"/>
      <c r="H10" s="109">
        <f>H11+H12+H19+H24</f>
        <v>1642807038.2900002</v>
      </c>
      <c r="I10" s="109">
        <f>I11+I12+I19+I24</f>
        <v>1751397201.8000002</v>
      </c>
      <c r="J10" s="109">
        <f>J11+J12+J19+J24</f>
        <v>1835757267.3499999</v>
      </c>
      <c r="K10" s="109">
        <f>K11+K12+K19+K24</f>
        <v>1868144084.1900001</v>
      </c>
      <c r="L10" s="109">
        <f>L11+L12+L19+L24</f>
        <v>1864209257.79</v>
      </c>
      <c r="M10" s="110">
        <f t="shared" ref="M10:M36" si="0">J10-I10</f>
        <v>84360065.549999714</v>
      </c>
      <c r="N10" s="196">
        <f>IF(I10=0,"-    ",M10/I10)</f>
        <v>4.8167294925045318E-2</v>
      </c>
      <c r="O10" s="106"/>
    </row>
    <row r="11" spans="1:15" s="46" customFormat="1" ht="30" customHeight="1" outlineLevel="1">
      <c r="A11" s="101" t="s">
        <v>443</v>
      </c>
      <c r="B11" s="113"/>
      <c r="C11" s="114"/>
      <c r="D11" s="115"/>
      <c r="E11" s="114" t="s">
        <v>2811</v>
      </c>
      <c r="F11" s="584" t="s">
        <v>2812</v>
      </c>
      <c r="G11" s="585"/>
      <c r="H11" s="117">
        <f>SUMIF('pdc2019'!$J$8:$J$1172,'CE statale pluri'!$A11,'pdc2019'!$N$8:$N$1180)</f>
        <v>1582202892.5300002</v>
      </c>
      <c r="I11" s="117">
        <f>SUMIF('pdc2019'!$J$8:$J$1172,'CE statale pluri'!$A11,'pdc2019'!P$8:P$1180)</f>
        <v>1685958920.1066668</v>
      </c>
      <c r="J11" s="117">
        <f>SUMIF('pdc2019'!$J$8:$J$1172,'CE statale pluri'!$A11,'pdc2019'!Q$8:Q$1180)</f>
        <v>1122848288.22</v>
      </c>
      <c r="K11" s="117">
        <f>SUMIF('pdc2019'!$J$8:$J$1172,'CE statale pluri'!$A11,'pdc2019'!R$8:R$1180)</f>
        <v>1122848288.22</v>
      </c>
      <c r="L11" s="117">
        <f>SUMIF('pdc2019'!$J$8:$J$1172,'CE statale pluri'!$A11,'pdc2019'!S$8:S$1180)</f>
        <v>1122848288.22</v>
      </c>
      <c r="M11" s="118">
        <f t="shared" si="0"/>
        <v>-563110631.88666677</v>
      </c>
      <c r="N11" s="197">
        <f t="shared" ref="N11:N74" si="1">IF(I11=0,"-    ",M11/I11)</f>
        <v>-0.33400020912196371</v>
      </c>
      <c r="O11" s="101"/>
    </row>
    <row r="12" spans="1:15" s="46" customFormat="1" outlineLevel="1">
      <c r="A12" s="101"/>
      <c r="B12" s="113"/>
      <c r="C12" s="114"/>
      <c r="D12" s="115"/>
      <c r="E12" s="114" t="s">
        <v>2813</v>
      </c>
      <c r="F12" s="584" t="s">
        <v>2814</v>
      </c>
      <c r="G12" s="585"/>
      <c r="H12" s="117">
        <f>SUM(H13:H18)</f>
        <v>60446880.340000004</v>
      </c>
      <c r="I12" s="117">
        <f>SUM(I13:I18)</f>
        <v>64995345.946666665</v>
      </c>
      <c r="J12" s="117">
        <f>SUM(J13:J18)</f>
        <v>712248979.13</v>
      </c>
      <c r="K12" s="117">
        <f>SUM(K13:K18)</f>
        <v>744695795.97000003</v>
      </c>
      <c r="L12" s="117">
        <f>SUM(L13:L18)</f>
        <v>740760969.57000005</v>
      </c>
      <c r="M12" s="118">
        <f t="shared" si="0"/>
        <v>647253633.18333328</v>
      </c>
      <c r="N12" s="197">
        <f t="shared" si="1"/>
        <v>9.9584612368161132</v>
      </c>
      <c r="O12" s="101"/>
    </row>
    <row r="13" spans="1:15" s="71" customFormat="1" outlineLevel="1">
      <c r="A13" s="101" t="s">
        <v>2815</v>
      </c>
      <c r="B13" s="121"/>
      <c r="C13" s="122"/>
      <c r="D13" s="123"/>
      <c r="E13" s="122"/>
      <c r="F13" s="124" t="s">
        <v>2809</v>
      </c>
      <c r="G13" s="128" t="s">
        <v>2816</v>
      </c>
      <c r="H13" s="198">
        <f>SUMIF('pdc2019'!$J$8:$J$1172,'CE statale pluri'!$A13,'pdc2019'!$N$8:$N$1180)</f>
        <v>0</v>
      </c>
      <c r="I13" s="198">
        <f>SUMIF('pdc2019'!$J$8:$J$1172,'CE statale pluri'!$A13,'pdc2019'!P$8:P$1180)</f>
        <v>0</v>
      </c>
      <c r="J13" s="198">
        <f>SUMIF('pdc2019'!$J$8:$J$1172,'CE statale pluri'!$A13,'pdc2019'!Q$8:Q$1180)</f>
        <v>320000</v>
      </c>
      <c r="K13" s="198">
        <f>SUMIF('pdc2019'!$J$8:$J$1172,'CE statale pluri'!$A13,'pdc2019'!R$8:R$1180)</f>
        <v>320000</v>
      </c>
      <c r="L13" s="198">
        <f>SUMIF('pdc2019'!$J$8:$J$1172,'CE statale pluri'!$A13,'pdc2019'!S$8:S$1180)</f>
        <v>320000</v>
      </c>
      <c r="M13" s="198">
        <f t="shared" si="0"/>
        <v>320000</v>
      </c>
      <c r="N13" s="197" t="str">
        <f t="shared" si="1"/>
        <v xml:space="preserve">-    </v>
      </c>
      <c r="O13" s="126"/>
    </row>
    <row r="14" spans="1:15" s="71" customFormat="1" ht="30" customHeight="1" outlineLevel="1">
      <c r="A14" s="126" t="s">
        <v>2817</v>
      </c>
      <c r="B14" s="121"/>
      <c r="C14" s="122"/>
      <c r="D14" s="123"/>
      <c r="E14" s="122"/>
      <c r="F14" s="124" t="s">
        <v>2818</v>
      </c>
      <c r="G14" s="128" t="s">
        <v>2819</v>
      </c>
      <c r="H14" s="198">
        <f>SUMIF('pdc2019'!$J$8:$J$1172,'CE statale pluri'!$A14,'pdc2019'!$N$8:$N$1180)</f>
        <v>0</v>
      </c>
      <c r="I14" s="198">
        <f>SUMIF('pdc2019'!$J$8:$J$1172,'CE statale pluri'!$A14,'pdc2019'!P$8:P$1180)</f>
        <v>0</v>
      </c>
      <c r="J14" s="198">
        <f>SUMIF('pdc2019'!$J$8:$J$1172,'CE statale pluri'!$A14,'pdc2019'!Q$8:Q$1180)</f>
        <v>665692919.87</v>
      </c>
      <c r="K14" s="198">
        <f>SUMIF('pdc2019'!$J$8:$J$1172,'CE statale pluri'!$A14,'pdc2019'!R$8:R$1180)</f>
        <v>698139736.71000004</v>
      </c>
      <c r="L14" s="198">
        <f>SUMIF('pdc2019'!$J$8:$J$1172,'CE statale pluri'!$A14,'pdc2019'!S$8:S$1180)</f>
        <v>694204910.31000006</v>
      </c>
      <c r="M14" s="198">
        <f t="shared" si="0"/>
        <v>665692919.87</v>
      </c>
      <c r="N14" s="197" t="str">
        <f t="shared" si="1"/>
        <v xml:space="preserve">-    </v>
      </c>
      <c r="O14" s="126"/>
    </row>
    <row r="15" spans="1:15" s="71" customFormat="1" ht="30" customHeight="1" outlineLevel="1">
      <c r="A15" s="101" t="s">
        <v>2820</v>
      </c>
      <c r="B15" s="121"/>
      <c r="C15" s="122"/>
      <c r="D15" s="123"/>
      <c r="E15" s="122"/>
      <c r="F15" s="124" t="s">
        <v>2821</v>
      </c>
      <c r="G15" s="128" t="s">
        <v>2822</v>
      </c>
      <c r="H15" s="198">
        <f>SUMIF('pdc2019'!$J$8:$J$1172,'CE statale pluri'!$A15,'pdc2019'!$N$8:$N$1180)</f>
        <v>45802021.670000002</v>
      </c>
      <c r="I15" s="198">
        <f>SUMIF('pdc2019'!$J$8:$J$1172,'CE statale pluri'!$A15,'pdc2019'!P$8:P$1180)</f>
        <v>48894000</v>
      </c>
      <c r="J15" s="198">
        <f>SUMIF('pdc2019'!$J$8:$J$1172,'CE statale pluri'!$A15,'pdc2019'!Q$8:Q$1180)</f>
        <v>45400000</v>
      </c>
      <c r="K15" s="198">
        <f>SUMIF('pdc2019'!$J$8:$J$1172,'CE statale pluri'!$A15,'pdc2019'!R$8:R$1180)</f>
        <v>45400000</v>
      </c>
      <c r="L15" s="198">
        <f>SUMIF('pdc2019'!$J$8:$J$1172,'CE statale pluri'!$A15,'pdc2019'!S$8:S$1180)</f>
        <v>45400000</v>
      </c>
      <c r="M15" s="198">
        <f t="shared" si="0"/>
        <v>-3494000</v>
      </c>
      <c r="N15" s="197">
        <f t="shared" si="1"/>
        <v>-7.1460710925675949E-2</v>
      </c>
      <c r="O15" s="126"/>
    </row>
    <row r="16" spans="1:15" s="71" customFormat="1" outlineLevel="1">
      <c r="A16" s="126" t="s">
        <v>2823</v>
      </c>
      <c r="B16" s="121"/>
      <c r="C16" s="122"/>
      <c r="D16" s="123"/>
      <c r="E16" s="122"/>
      <c r="F16" s="124" t="s">
        <v>2824</v>
      </c>
      <c r="G16" s="128" t="s">
        <v>2825</v>
      </c>
      <c r="H16" s="198">
        <f>SUMIF('pdc2019'!$J$8:$J$1172,'CE statale pluri'!$A16,'pdc2019'!$N$8:$N$1180)</f>
        <v>0</v>
      </c>
      <c r="I16" s="198">
        <f>SUMIF('pdc2019'!$J$8:$J$1172,'CE statale pluri'!$A16,'pdc2019'!P$8:P$1180)</f>
        <v>0</v>
      </c>
      <c r="J16" s="198">
        <f>SUMIF('pdc2019'!$J$8:$J$1172,'CE statale pluri'!$A16,'pdc2019'!Q$8:Q$1180)</f>
        <v>0</v>
      </c>
      <c r="K16" s="198">
        <f>SUMIF('pdc2019'!$J$8:$J$1172,'CE statale pluri'!$A16,'pdc2019'!R$8:R$1180)</f>
        <v>0</v>
      </c>
      <c r="L16" s="198">
        <f>SUMIF('pdc2019'!$J$8:$J$1172,'CE statale pluri'!$A16,'pdc2019'!S$8:S$1180)</f>
        <v>0</v>
      </c>
      <c r="M16" s="198">
        <f t="shared" si="0"/>
        <v>0</v>
      </c>
      <c r="N16" s="197" t="str">
        <f t="shared" si="1"/>
        <v xml:space="preserve">-    </v>
      </c>
      <c r="O16" s="126"/>
    </row>
    <row r="17" spans="1:15" s="71" customFormat="1" outlineLevel="1">
      <c r="A17" s="101" t="s">
        <v>3487</v>
      </c>
      <c r="B17" s="121"/>
      <c r="C17" s="122"/>
      <c r="D17" s="123"/>
      <c r="E17" s="122"/>
      <c r="F17" s="124" t="s">
        <v>3488</v>
      </c>
      <c r="G17" s="128" t="s">
        <v>3489</v>
      </c>
      <c r="H17" s="198">
        <f>SUMIF('pdc2019'!$J$8:$J$1172,'CE statale pluri'!$A17,'pdc2019'!$N$8:$N$1180)</f>
        <v>0</v>
      </c>
      <c r="I17" s="198">
        <f>SUMIF('pdc2019'!$J$8:$J$1172,'CE statale pluri'!$A17,'pdc2019'!P$8:P$1180)</f>
        <v>0</v>
      </c>
      <c r="J17" s="198">
        <f>SUMIF('pdc2019'!$J$8:$J$1172,'CE statale pluri'!$A17,'pdc2019'!Q$8:Q$1180)</f>
        <v>0</v>
      </c>
      <c r="K17" s="198">
        <f>SUMIF('pdc2019'!$J$8:$J$1172,'CE statale pluri'!$A17,'pdc2019'!R$8:R$1180)</f>
        <v>0</v>
      </c>
      <c r="L17" s="198">
        <f>SUMIF('pdc2019'!$J$8:$J$1172,'CE statale pluri'!$A17,'pdc2019'!S$8:S$1180)</f>
        <v>0</v>
      </c>
      <c r="M17" s="198">
        <f t="shared" si="0"/>
        <v>0</v>
      </c>
      <c r="N17" s="199" t="str">
        <f t="shared" si="1"/>
        <v xml:space="preserve">-    </v>
      </c>
      <c r="O17" s="126"/>
    </row>
    <row r="18" spans="1:15" s="71" customFormat="1" outlineLevel="1">
      <c r="A18" s="126" t="s">
        <v>3490</v>
      </c>
      <c r="B18" s="121"/>
      <c r="C18" s="122"/>
      <c r="D18" s="123"/>
      <c r="E18" s="122"/>
      <c r="F18" s="124" t="s">
        <v>3491</v>
      </c>
      <c r="G18" s="128" t="s">
        <v>3492</v>
      </c>
      <c r="H18" s="198">
        <f>SUMIF('pdc2019'!$J$8:$J$1172,'CE statale pluri'!$A18,'pdc2019'!$N$8:$N$1180)</f>
        <v>14644858.67</v>
      </c>
      <c r="I18" s="198">
        <f>SUMIF('pdc2019'!$J$8:$J$1172,'CE statale pluri'!$A18,'pdc2019'!P$8:P$1180)</f>
        <v>16101345.946666667</v>
      </c>
      <c r="J18" s="198">
        <f>SUMIF('pdc2019'!$J$8:$J$1172,'CE statale pluri'!$A18,'pdc2019'!Q$8:Q$1180)</f>
        <v>836059.26</v>
      </c>
      <c r="K18" s="198">
        <f>SUMIF('pdc2019'!$J$8:$J$1172,'CE statale pluri'!$A18,'pdc2019'!R$8:R$1180)</f>
        <v>836059.26</v>
      </c>
      <c r="L18" s="198">
        <f>SUMIF('pdc2019'!$J$8:$J$1172,'CE statale pluri'!$A18,'pdc2019'!S$8:S$1180)</f>
        <v>836059.26</v>
      </c>
      <c r="M18" s="198">
        <f t="shared" si="0"/>
        <v>-15265286.686666667</v>
      </c>
      <c r="N18" s="197">
        <f t="shared" si="1"/>
        <v>-0.94807519428690479</v>
      </c>
      <c r="O18" s="126"/>
    </row>
    <row r="19" spans="1:15" s="46" customFormat="1" outlineLevel="1">
      <c r="A19" s="101"/>
      <c r="B19" s="113"/>
      <c r="C19" s="114"/>
      <c r="D19" s="115"/>
      <c r="E19" s="114" t="s">
        <v>3493</v>
      </c>
      <c r="F19" s="584" t="s">
        <v>3494</v>
      </c>
      <c r="G19" s="585"/>
      <c r="H19" s="117">
        <f>SUM(H20:H23)</f>
        <v>157265.41999999998</v>
      </c>
      <c r="I19" s="117">
        <f>SUM(I20:I23)</f>
        <v>442935.74666666664</v>
      </c>
      <c r="J19" s="117">
        <f>SUM(J20:J23)</f>
        <v>660000</v>
      </c>
      <c r="K19" s="117">
        <f>SUM(K20:K23)</f>
        <v>600000</v>
      </c>
      <c r="L19" s="117">
        <f>SUM(L20:L23)</f>
        <v>600000</v>
      </c>
      <c r="M19" s="118">
        <f t="shared" si="0"/>
        <v>217064.25333333336</v>
      </c>
      <c r="N19" s="197">
        <f t="shared" si="1"/>
        <v>0.49005810654674042</v>
      </c>
      <c r="O19" s="101"/>
    </row>
    <row r="20" spans="1:15" s="46" customFormat="1" outlineLevel="1">
      <c r="A20" s="101" t="s">
        <v>3495</v>
      </c>
      <c r="B20" s="113"/>
      <c r="C20" s="114"/>
      <c r="D20" s="115"/>
      <c r="E20" s="115"/>
      <c r="F20" s="130" t="s">
        <v>2809</v>
      </c>
      <c r="G20" s="128" t="s">
        <v>3496</v>
      </c>
      <c r="H20" s="198">
        <f>SUMIF('pdc2019'!$J$8:$J$1172,'CE statale pluri'!$A20,'pdc2019'!$N$8:$N$1180)</f>
        <v>0</v>
      </c>
      <c r="I20" s="198">
        <f>SUMIF('pdc2019'!$J$8:$J$1172,'CE statale pluri'!$A20,'pdc2019'!P$8:P$1180)</f>
        <v>0</v>
      </c>
      <c r="J20" s="198">
        <f>SUMIF('pdc2019'!$J$8:$J$1172,'CE statale pluri'!$A20,'pdc2019'!Q$8:Q$1180)</f>
        <v>0</v>
      </c>
      <c r="K20" s="198">
        <f>SUMIF('pdc2019'!$J$8:$J$1172,'CE statale pluri'!$A20,'pdc2019'!R$8:R$1180)</f>
        <v>0</v>
      </c>
      <c r="L20" s="198">
        <f>SUMIF('pdc2019'!$J$8:$J$1172,'CE statale pluri'!$A20,'pdc2019'!S$8:S$1180)</f>
        <v>0</v>
      </c>
      <c r="M20" s="198">
        <f t="shared" si="0"/>
        <v>0</v>
      </c>
      <c r="N20" s="200" t="str">
        <f t="shared" si="1"/>
        <v xml:space="preserve">-    </v>
      </c>
      <c r="O20" s="101"/>
    </row>
    <row r="21" spans="1:15" s="46" customFormat="1" outlineLevel="1">
      <c r="A21" s="101" t="s">
        <v>3442</v>
      </c>
      <c r="B21" s="113"/>
      <c r="C21" s="114"/>
      <c r="D21" s="115"/>
      <c r="E21" s="115"/>
      <c r="F21" s="130" t="s">
        <v>2818</v>
      </c>
      <c r="G21" s="128" t="s">
        <v>3497</v>
      </c>
      <c r="H21" s="198">
        <f>SUMIF('pdc2019'!$J$8:$J$1172,'CE statale pluri'!$A21,'pdc2019'!$N$8:$N$1180)</f>
        <v>0</v>
      </c>
      <c r="I21" s="198">
        <f>SUMIF('pdc2019'!$J$8:$J$1172,'CE statale pluri'!$A21,'pdc2019'!P$8:P$1180)</f>
        <v>0</v>
      </c>
      <c r="J21" s="198">
        <f>SUMIF('pdc2019'!$J$8:$J$1172,'CE statale pluri'!$A21,'pdc2019'!Q$8:Q$1180)</f>
        <v>0</v>
      </c>
      <c r="K21" s="198">
        <f>SUMIF('pdc2019'!$J$8:$J$1172,'CE statale pluri'!$A21,'pdc2019'!R$8:R$1180)</f>
        <v>0</v>
      </c>
      <c r="L21" s="198">
        <f>SUMIF('pdc2019'!$J$8:$J$1172,'CE statale pluri'!$A21,'pdc2019'!S$8:S$1180)</f>
        <v>0</v>
      </c>
      <c r="M21" s="198">
        <f t="shared" si="0"/>
        <v>0</v>
      </c>
      <c r="N21" s="200" t="str">
        <f t="shared" si="1"/>
        <v xml:space="preserve">-    </v>
      </c>
      <c r="O21" s="101"/>
    </row>
    <row r="22" spans="1:15" s="46" customFormat="1" outlineLevel="1">
      <c r="A22" s="101" t="s">
        <v>3003</v>
      </c>
      <c r="B22" s="113"/>
      <c r="C22" s="114"/>
      <c r="D22" s="115"/>
      <c r="E22" s="115"/>
      <c r="F22" s="130" t="s">
        <v>2821</v>
      </c>
      <c r="G22" s="128" t="s">
        <v>3498</v>
      </c>
      <c r="H22" s="198">
        <f>SUMIF('pdc2019'!$J$8:$J$1172,'CE statale pluri'!$A22,'pdc2019'!$N$8:$N$1180)</f>
        <v>29468</v>
      </c>
      <c r="I22" s="198">
        <f>SUMIF('pdc2019'!$J$8:$J$1172,'CE statale pluri'!$A22,'pdc2019'!P$8:P$1180)</f>
        <v>350000</v>
      </c>
      <c r="J22" s="198">
        <f>SUMIF('pdc2019'!$J$8:$J$1172,'CE statale pluri'!$A22,'pdc2019'!Q$8:Q$1180)</f>
        <v>660000</v>
      </c>
      <c r="K22" s="198">
        <f>SUMIF('pdc2019'!$J$8:$J$1172,'CE statale pluri'!$A22,'pdc2019'!R$8:R$1180)</f>
        <v>600000</v>
      </c>
      <c r="L22" s="198">
        <f>SUMIF('pdc2019'!$J$8:$J$1172,'CE statale pluri'!$A22,'pdc2019'!S$8:S$1180)</f>
        <v>600000</v>
      </c>
      <c r="M22" s="198">
        <f t="shared" si="0"/>
        <v>310000</v>
      </c>
      <c r="N22" s="200">
        <f t="shared" si="1"/>
        <v>0.88571428571428568</v>
      </c>
      <c r="O22" s="101"/>
    </row>
    <row r="23" spans="1:15" s="46" customFormat="1" outlineLevel="1">
      <c r="A23" s="101" t="s">
        <v>3451</v>
      </c>
      <c r="B23" s="113"/>
      <c r="C23" s="114"/>
      <c r="D23" s="115"/>
      <c r="E23" s="115"/>
      <c r="F23" s="130" t="s">
        <v>2824</v>
      </c>
      <c r="G23" s="128" t="s">
        <v>3499</v>
      </c>
      <c r="H23" s="198">
        <f>SUMIF('pdc2019'!$J$8:$J$1172,'CE statale pluri'!$A23,'pdc2019'!$N$8:$N$1180)</f>
        <v>127797.42</v>
      </c>
      <c r="I23" s="198">
        <f>SUMIF('pdc2019'!$J$8:$J$1172,'CE statale pluri'!$A23,'pdc2019'!P$8:P$1180)</f>
        <v>92935.746666666659</v>
      </c>
      <c r="J23" s="198">
        <f>SUMIF('pdc2019'!$J$8:$J$1172,'CE statale pluri'!$A23,'pdc2019'!Q$8:Q$1180)</f>
        <v>0</v>
      </c>
      <c r="K23" s="198">
        <f>SUMIF('pdc2019'!$J$8:$J$1172,'CE statale pluri'!$A23,'pdc2019'!R$8:R$1180)</f>
        <v>0</v>
      </c>
      <c r="L23" s="198">
        <f>SUMIF('pdc2019'!$J$8:$J$1172,'CE statale pluri'!$A23,'pdc2019'!S$8:S$1180)</f>
        <v>0</v>
      </c>
      <c r="M23" s="198">
        <f t="shared" si="0"/>
        <v>-92935.746666666659</v>
      </c>
      <c r="N23" s="200">
        <f t="shared" si="1"/>
        <v>-1</v>
      </c>
      <c r="O23" s="101"/>
    </row>
    <row r="24" spans="1:15" s="46" customFormat="1" outlineLevel="1">
      <c r="A24" s="101" t="s">
        <v>3500</v>
      </c>
      <c r="B24" s="113"/>
      <c r="C24" s="114"/>
      <c r="D24" s="115"/>
      <c r="E24" s="114" t="s">
        <v>3501</v>
      </c>
      <c r="F24" s="584" t="s">
        <v>3502</v>
      </c>
      <c r="G24" s="585"/>
      <c r="H24" s="117">
        <f>SUMIF('pdc2019'!$J$8:$J$1172,'CE statale pluri'!$A24,'pdc2019'!$N$8:$N$1180)</f>
        <v>0</v>
      </c>
      <c r="I24" s="198">
        <f>SUMIF('pdc2019'!$J$8:$J$1172,'CE statale pluri'!$A24,'pdc2019'!P$8:P$1180)</f>
        <v>0</v>
      </c>
      <c r="J24" s="198">
        <f>SUMIF('pdc2019'!$J$8:$J$1172,'CE statale pluri'!$A24,'pdc2019'!Q$8:Q$1180)</f>
        <v>0</v>
      </c>
      <c r="K24" s="198">
        <f>SUMIF('pdc2019'!$J$8:$J$1172,'CE statale pluri'!$A24,'pdc2019'!R$8:R$1180)</f>
        <v>0</v>
      </c>
      <c r="L24" s="198">
        <f>SUMIF('pdc2019'!$J$8:$J$1172,'CE statale pluri'!$A24,'pdc2019'!S$8:S$1180)</f>
        <v>0</v>
      </c>
      <c r="M24" s="118">
        <f t="shared" si="0"/>
        <v>0</v>
      </c>
      <c r="N24" s="197" t="str">
        <f t="shared" si="1"/>
        <v xml:space="preserve">-    </v>
      </c>
      <c r="O24" s="101"/>
    </row>
    <row r="25" spans="1:15" s="70" customFormat="1">
      <c r="A25" s="101" t="s">
        <v>3503</v>
      </c>
      <c r="B25" s="132"/>
      <c r="C25" s="108" t="s">
        <v>2818</v>
      </c>
      <c r="D25" s="579" t="s">
        <v>3504</v>
      </c>
      <c r="E25" s="579"/>
      <c r="F25" s="579"/>
      <c r="G25" s="580"/>
      <c r="H25" s="109">
        <f>SUMIF('pdc2019'!$J$8:$J$1172,'CE statale pluri'!$A25,'pdc2019'!$N$8:$N$1180)</f>
        <v>0</v>
      </c>
      <c r="I25" s="109">
        <f>SUMIF('pdc2019'!$J$8:$J$1172,'CE statale pluri'!$A25,'pdc2019'!P$8:P$1180)</f>
        <v>0</v>
      </c>
      <c r="J25" s="109">
        <f>SUMIF('pdc2019'!$J$8:$J$1172,'CE statale pluri'!$A25,'pdc2019'!Q$8:Q$1180)</f>
        <v>0</v>
      </c>
      <c r="K25" s="109">
        <f>SUMIF('pdc2019'!$J$8:$J$1172,'CE statale pluri'!$A25,'pdc2019'!R$8:R$1180)</f>
        <v>0</v>
      </c>
      <c r="L25" s="109">
        <f>SUMIF('pdc2019'!$J$8:$J$1172,'CE statale pluri'!$A25,'pdc2019'!S$8:S$1180)</f>
        <v>0</v>
      </c>
      <c r="M25" s="110">
        <f t="shared" si="0"/>
        <v>0</v>
      </c>
      <c r="N25" s="196" t="str">
        <f t="shared" si="1"/>
        <v xml:space="preserve">-    </v>
      </c>
      <c r="O25" s="106"/>
    </row>
    <row r="26" spans="1:15" s="70" customFormat="1">
      <c r="A26" s="101" t="s">
        <v>3465</v>
      </c>
      <c r="B26" s="132"/>
      <c r="C26" s="108" t="s">
        <v>2821</v>
      </c>
      <c r="D26" s="579" t="s">
        <v>3505</v>
      </c>
      <c r="E26" s="579"/>
      <c r="F26" s="579"/>
      <c r="G26" s="580"/>
      <c r="H26" s="109">
        <f>SUMIF('pdc2019'!$J$8:$J$1172,'CE statale pluri'!$A26,'pdc2019'!$N$8:$N$1180)</f>
        <v>3407884.5500000003</v>
      </c>
      <c r="I26" s="109">
        <f>SUMIF('pdc2019'!$J$8:$J$1172,'CE statale pluri'!$A26,'pdc2019'!P$8:P$1180)</f>
        <v>3558381.28</v>
      </c>
      <c r="J26" s="109">
        <f>SUMIF('pdc2019'!$J$8:$J$1172,'CE statale pluri'!$A26,'pdc2019'!Q$8:Q$1180)</f>
        <v>0</v>
      </c>
      <c r="K26" s="109">
        <f>SUMIF('pdc2019'!$J$8:$J$1172,'CE statale pluri'!$A26,'pdc2019'!R$8:R$1180)</f>
        <v>0</v>
      </c>
      <c r="L26" s="109">
        <f>SUMIF('pdc2019'!$J$8:$J$1172,'CE statale pluri'!$A26,'pdc2019'!S$8:S$1180)</f>
        <v>0</v>
      </c>
      <c r="M26" s="110">
        <f t="shared" si="0"/>
        <v>-3558381.28</v>
      </c>
      <c r="N26" s="196">
        <f t="shared" si="1"/>
        <v>-1</v>
      </c>
      <c r="O26" s="106"/>
    </row>
    <row r="27" spans="1:15" s="70" customFormat="1">
      <c r="A27" s="101"/>
      <c r="B27" s="107"/>
      <c r="C27" s="108" t="s">
        <v>2824</v>
      </c>
      <c r="D27" s="579" t="s">
        <v>3506</v>
      </c>
      <c r="E27" s="579"/>
      <c r="F27" s="579"/>
      <c r="G27" s="580"/>
      <c r="H27" s="109">
        <f>SUM(H28:H30)</f>
        <v>70017618.359999999</v>
      </c>
      <c r="I27" s="109">
        <f>SUM(I28:I30)</f>
        <v>66085277.11999999</v>
      </c>
      <c r="J27" s="109">
        <f>SUM(J28:J30)</f>
        <v>70801989.799999997</v>
      </c>
      <c r="K27" s="109">
        <f>SUM(K28:K30)</f>
        <v>71000615.319999993</v>
      </c>
      <c r="L27" s="109">
        <f>SUM(L28:L30)</f>
        <v>71000615.319999993</v>
      </c>
      <c r="M27" s="110">
        <f t="shared" si="0"/>
        <v>4716712.6800000072</v>
      </c>
      <c r="N27" s="196">
        <f t="shared" si="1"/>
        <v>7.1373124023301482E-2</v>
      </c>
      <c r="O27" s="106"/>
    </row>
    <row r="28" spans="1:15" s="46" customFormat="1" ht="30" customHeight="1" outlineLevel="2">
      <c r="A28" s="101" t="s">
        <v>3260</v>
      </c>
      <c r="B28" s="113"/>
      <c r="C28" s="114"/>
      <c r="D28" s="115"/>
      <c r="E28" s="114" t="s">
        <v>2811</v>
      </c>
      <c r="F28" s="584" t="s">
        <v>3508</v>
      </c>
      <c r="G28" s="585"/>
      <c r="H28" s="117">
        <f>SUMIF('pdc2019'!$J$8:$J$1172,'CE statale pluri'!$A28,'pdc2019'!$N$8:$N$1180)</f>
        <v>52049137.299999997</v>
      </c>
      <c r="I28" s="117">
        <f>SUMIF('pdc2019'!$J$8:$J$1172,'CE statale pluri'!$A28,'pdc2019'!P$8:P$1180)</f>
        <v>47905896.493333325</v>
      </c>
      <c r="J28" s="117">
        <f>SUMIF('pdc2019'!$J$8:$J$1172,'CE statale pluri'!$A28,'pdc2019'!Q$8:Q$1180)</f>
        <v>51917015.32</v>
      </c>
      <c r="K28" s="117">
        <f>SUMIF('pdc2019'!$J$8:$J$1172,'CE statale pluri'!$A28,'pdc2019'!R$8:R$1180)</f>
        <v>51917015.319999985</v>
      </c>
      <c r="L28" s="117">
        <f>SUMIF('pdc2019'!$J$8:$J$1172,'CE statale pluri'!$A28,'pdc2019'!S$8:S$1180)</f>
        <v>51917015.319999985</v>
      </c>
      <c r="M28" s="118">
        <f t="shared" si="0"/>
        <v>4011118.8266666755</v>
      </c>
      <c r="N28" s="197">
        <f t="shared" si="1"/>
        <v>8.3729125645835067E-2</v>
      </c>
      <c r="O28" s="101"/>
    </row>
    <row r="29" spans="1:15" s="46" customFormat="1" outlineLevel="2">
      <c r="A29" s="101" t="s">
        <v>2906</v>
      </c>
      <c r="B29" s="113"/>
      <c r="C29" s="114"/>
      <c r="D29" s="115"/>
      <c r="E29" s="114" t="s">
        <v>2813</v>
      </c>
      <c r="F29" s="584" t="s">
        <v>3510</v>
      </c>
      <c r="G29" s="585"/>
      <c r="H29" s="117">
        <f>SUMIF('pdc2019'!$J$8:$J$1172,'CE statale pluri'!$A29,'pdc2019'!$N$8:$N$1180)</f>
        <v>4506245.13</v>
      </c>
      <c r="I29" s="117">
        <f>SUMIF('pdc2019'!$J$8:$J$1172,'CE statale pluri'!$A29,'pdc2019'!P$8:P$1180)</f>
        <v>4477071.6533333333</v>
      </c>
      <c r="J29" s="117">
        <f>SUMIF('pdc2019'!$J$8:$J$1172,'CE statale pluri'!$A29,'pdc2019'!Q$8:Q$1180)</f>
        <v>5030074.4800000004</v>
      </c>
      <c r="K29" s="117">
        <f>SUMIF('pdc2019'!$J$8:$J$1172,'CE statale pluri'!$A29,'pdc2019'!R$8:R$1180)</f>
        <v>5216200</v>
      </c>
      <c r="L29" s="117">
        <f>SUMIF('pdc2019'!$J$8:$J$1172,'CE statale pluri'!$A29,'pdc2019'!S$8:S$1180)</f>
        <v>5216200</v>
      </c>
      <c r="M29" s="118">
        <f t="shared" si="0"/>
        <v>553002.82666666713</v>
      </c>
      <c r="N29" s="197">
        <f t="shared" si="1"/>
        <v>0.12351886891400042</v>
      </c>
      <c r="O29" s="101"/>
    </row>
    <row r="30" spans="1:15" s="46" customFormat="1" outlineLevel="2">
      <c r="A30" s="101" t="s">
        <v>2762</v>
      </c>
      <c r="B30" s="113"/>
      <c r="C30" s="114"/>
      <c r="D30" s="115"/>
      <c r="E30" s="114" t="s">
        <v>3493</v>
      </c>
      <c r="F30" s="584" t="s">
        <v>3512</v>
      </c>
      <c r="G30" s="585"/>
      <c r="H30" s="117">
        <f>SUMIF('pdc2019'!$J$8:$J$1172,'CE statale pluri'!$A30,'pdc2019'!$N$8:$N$1180)</f>
        <v>13462235.93</v>
      </c>
      <c r="I30" s="117">
        <f>SUMIF('pdc2019'!$J$8:$J$1172,'CE statale pluri'!$A30,'pdc2019'!P$8:P$1180)</f>
        <v>13702308.973333333</v>
      </c>
      <c r="J30" s="117">
        <f>SUMIF('pdc2019'!$J$8:$J$1172,'CE statale pluri'!$A30,'pdc2019'!Q$8:Q$1180)</f>
        <v>13854900</v>
      </c>
      <c r="K30" s="117">
        <f>SUMIF('pdc2019'!$J$8:$J$1172,'CE statale pluri'!$A30,'pdc2019'!R$8:R$1180)</f>
        <v>13867400</v>
      </c>
      <c r="L30" s="117">
        <f>SUMIF('pdc2019'!$J$8:$J$1172,'CE statale pluri'!$A30,'pdc2019'!S$8:S$1180)</f>
        <v>13867400</v>
      </c>
      <c r="M30" s="118">
        <f t="shared" si="0"/>
        <v>152591.02666666731</v>
      </c>
      <c r="N30" s="197">
        <f t="shared" si="1"/>
        <v>1.1136154276161152E-2</v>
      </c>
      <c r="O30" s="101"/>
    </row>
    <row r="31" spans="1:15" s="70" customFormat="1">
      <c r="A31" s="101" t="s">
        <v>3513</v>
      </c>
      <c r="B31" s="132"/>
      <c r="C31" s="108" t="s">
        <v>3488</v>
      </c>
      <c r="D31" s="579" t="s">
        <v>3514</v>
      </c>
      <c r="E31" s="579"/>
      <c r="F31" s="579"/>
      <c r="G31" s="580"/>
      <c r="H31" s="109">
        <f>SUMIF('pdc2019'!$J$8:$J$1172,'CE statale pluri'!$A31,'pdc2019'!$N$8:$N$1180)</f>
        <v>23255889.57</v>
      </c>
      <c r="I31" s="109">
        <f>SUMIF('pdc2019'!$J$8:$J$1172,'CE statale pluri'!$A31,'pdc2019'!P$8:P$1180)</f>
        <v>33978725.440000005</v>
      </c>
      <c r="J31" s="109">
        <f>SUMIF('pdc2019'!$J$8:$J$1172,'CE statale pluri'!$A31,'pdc2019'!Q$8:Q$1180)</f>
        <v>35928671.370000005</v>
      </c>
      <c r="K31" s="109">
        <f>SUMIF('pdc2019'!$J$8:$J$1172,'CE statale pluri'!$A31,'pdc2019'!R$8:R$1180)</f>
        <v>35986304.456594199</v>
      </c>
      <c r="L31" s="109">
        <f>SUMIF('pdc2019'!$J$8:$J$1172,'CE statale pluri'!$A31,'pdc2019'!S$8:S$1180)</f>
        <v>36014434.936812893</v>
      </c>
      <c r="M31" s="110">
        <f t="shared" si="0"/>
        <v>1949945.9299999997</v>
      </c>
      <c r="N31" s="196">
        <f t="shared" si="1"/>
        <v>5.7387259373316839E-2</v>
      </c>
      <c r="O31" s="106"/>
    </row>
    <row r="32" spans="1:15" s="70" customFormat="1">
      <c r="A32" s="101" t="s">
        <v>3515</v>
      </c>
      <c r="B32" s="132"/>
      <c r="C32" s="108" t="s">
        <v>3491</v>
      </c>
      <c r="D32" s="579" t="s">
        <v>3516</v>
      </c>
      <c r="E32" s="579"/>
      <c r="F32" s="579"/>
      <c r="G32" s="580"/>
      <c r="H32" s="109">
        <f>SUMIF('pdc2019'!$J$8:$J$1172,'CE statale pluri'!$A32,'pdc2019'!$N$8:$N$1180)</f>
        <v>25917016.109999999</v>
      </c>
      <c r="I32" s="109">
        <f>SUMIF('pdc2019'!$J$8:$J$1172,'CE statale pluri'!$A32,'pdc2019'!P$8:P$1180)</f>
        <v>24086898.866666667</v>
      </c>
      <c r="J32" s="109">
        <f>SUMIF('pdc2019'!$J$8:$J$1172,'CE statale pluri'!$A32,'pdc2019'!Q$8:Q$1180)</f>
        <v>24775465.77</v>
      </c>
      <c r="K32" s="109">
        <f>SUMIF('pdc2019'!$J$8:$J$1172,'CE statale pluri'!$A32,'pdc2019'!R$8:R$1180)</f>
        <v>25158975.088256001</v>
      </c>
      <c r="L32" s="109">
        <f>SUMIF('pdc2019'!$J$8:$J$1172,'CE statale pluri'!$A32,'pdc2019'!S$8:S$1180)</f>
        <v>25601154.590021122</v>
      </c>
      <c r="M32" s="110">
        <f t="shared" si="0"/>
        <v>688566.90333333239</v>
      </c>
      <c r="N32" s="196">
        <f t="shared" si="1"/>
        <v>2.8586781019213109E-2</v>
      </c>
      <c r="O32" s="106"/>
    </row>
    <row r="33" spans="1:15" s="70" customFormat="1">
      <c r="A33" s="101" t="s">
        <v>3517</v>
      </c>
      <c r="B33" s="132"/>
      <c r="C33" s="108" t="s">
        <v>3518</v>
      </c>
      <c r="D33" s="579" t="s">
        <v>3519</v>
      </c>
      <c r="E33" s="579"/>
      <c r="F33" s="579"/>
      <c r="G33" s="580"/>
      <c r="H33" s="109">
        <f>SUMIF('pdc2019'!$J$8:$J$1172,'CE statale pluri'!$A33,'pdc2019'!$N$8:$N$1180)</f>
        <v>28746389.389999997</v>
      </c>
      <c r="I33" s="109">
        <f>SUMIF('pdc2019'!$J$8:$J$1172,'CE statale pluri'!$A33,'pdc2019'!P$8:P$1180)</f>
        <v>28746389.41333333</v>
      </c>
      <c r="J33" s="109">
        <f>SUMIF('pdc2019'!$J$8:$J$1172,'CE statale pluri'!$A33,'pdc2019'!Q$8:Q$1180)</f>
        <v>28746389.389999997</v>
      </c>
      <c r="K33" s="109">
        <f>SUMIF('pdc2019'!$J$8:$J$1172,'CE statale pluri'!$A33,'pdc2019'!R$8:R$1180)</f>
        <v>28746389.389999997</v>
      </c>
      <c r="L33" s="109">
        <f>SUMIF('pdc2019'!$J$8:$J$1172,'CE statale pluri'!$A33,'pdc2019'!S$8:S$1180)</f>
        <v>28746389.389999997</v>
      </c>
      <c r="M33" s="110">
        <f t="shared" si="0"/>
        <v>-2.3333333432674408E-2</v>
      </c>
      <c r="N33" s="196">
        <f t="shared" si="1"/>
        <v>-8.116961437199412E-10</v>
      </c>
      <c r="O33" s="106"/>
    </row>
    <row r="34" spans="1:15" s="70" customFormat="1">
      <c r="A34" s="101" t="s">
        <v>3520</v>
      </c>
      <c r="B34" s="132"/>
      <c r="C34" s="108" t="s">
        <v>3521</v>
      </c>
      <c r="D34" s="579" t="s">
        <v>3522</v>
      </c>
      <c r="E34" s="579"/>
      <c r="F34" s="579"/>
      <c r="G34" s="580"/>
      <c r="H34" s="109">
        <f>SUMIF('pdc2019'!$J$8:$J$1172,'CE statale pluri'!$A34,'pdc2019'!$N$8:$N$1180)</f>
        <v>0</v>
      </c>
      <c r="I34" s="109">
        <f>SUMIF('pdc2019'!$J$8:$J$1172,'CE statale pluri'!$A34,'pdc2019'!P$8:P$1180)</f>
        <v>0</v>
      </c>
      <c r="J34" s="109">
        <f>SUMIF('pdc2019'!$J$8:$J$1172,'CE statale pluri'!$A34,'pdc2019'!Q$8:Q$1180)</f>
        <v>0</v>
      </c>
      <c r="K34" s="109">
        <f>SUMIF('pdc2019'!$J$8:$J$1172,'CE statale pluri'!$A34,'pdc2019'!R$8:R$1180)</f>
        <v>0</v>
      </c>
      <c r="L34" s="109">
        <f>SUMIF('pdc2019'!$J$8:$J$1172,'CE statale pluri'!$A34,'pdc2019'!S$8:S$1180)</f>
        <v>0</v>
      </c>
      <c r="M34" s="110">
        <f t="shared" si="0"/>
        <v>0</v>
      </c>
      <c r="N34" s="196" t="str">
        <f t="shared" si="1"/>
        <v xml:space="preserve">-    </v>
      </c>
      <c r="O34" s="106"/>
    </row>
    <row r="35" spans="1:15" s="70" customFormat="1">
      <c r="A35" s="101" t="s">
        <v>3523</v>
      </c>
      <c r="B35" s="132"/>
      <c r="C35" s="108" t="s">
        <v>3524</v>
      </c>
      <c r="D35" s="579" t="s">
        <v>3525</v>
      </c>
      <c r="E35" s="579"/>
      <c r="F35" s="579"/>
      <c r="G35" s="580"/>
      <c r="H35" s="109">
        <f>SUMIF('pdc2019'!$J$8:$J$1172,'CE statale pluri'!$A35,'pdc2019'!$N$8:$N$1180)</f>
        <v>11526763.880000001</v>
      </c>
      <c r="I35" s="109">
        <f>SUMIF('pdc2019'!$J$8:$J$1172,'CE statale pluri'!$A35,'pdc2019'!P$8:P$1180)</f>
        <v>4379554.5200000005</v>
      </c>
      <c r="J35" s="109">
        <f>SUMIF('pdc2019'!$J$8:$J$1172,'CE statale pluri'!$A35,'pdc2019'!Q$8:Q$1180)</f>
        <v>5441250</v>
      </c>
      <c r="K35" s="109">
        <f>SUMIF('pdc2019'!$J$8:$J$1172,'CE statale pluri'!$A35,'pdc2019'!R$8:R$1180)</f>
        <v>5564740</v>
      </c>
      <c r="L35" s="109">
        <f>SUMIF('pdc2019'!$J$8:$J$1172,'CE statale pluri'!$A35,'pdc2019'!S$8:S$1180)</f>
        <v>5712093.2199999997</v>
      </c>
      <c r="M35" s="110">
        <f t="shared" si="0"/>
        <v>1061695.4799999995</v>
      </c>
      <c r="N35" s="196">
        <f t="shared" si="1"/>
        <v>0.2424208843962512</v>
      </c>
      <c r="O35" s="106"/>
    </row>
    <row r="36" spans="1:15" s="70" customFormat="1">
      <c r="A36" s="101"/>
      <c r="B36" s="133"/>
      <c r="C36" s="134" t="s">
        <v>3526</v>
      </c>
      <c r="D36" s="134"/>
      <c r="E36" s="134"/>
      <c r="F36" s="134"/>
      <c r="G36" s="135"/>
      <c r="H36" s="136">
        <f>H10+H25+H26+H27+SUM(H31:H35)</f>
        <v>1805678600.1500001</v>
      </c>
      <c r="I36" s="136">
        <f>I10+I25+I26+I27+SUM(I31:I35)</f>
        <v>1912232428.4400001</v>
      </c>
      <c r="J36" s="136">
        <f>J10+J25+J26+J27+SUM(J31:J35)</f>
        <v>2001451033.6799998</v>
      </c>
      <c r="K36" s="136">
        <f>K10+K25+K26+K27+SUM(K31:K35)</f>
        <v>2034601108.4448502</v>
      </c>
      <c r="L36" s="136">
        <f>L10+L25+L26+L27+SUM(L31:L35)</f>
        <v>2031283945.2468338</v>
      </c>
      <c r="M36" s="137">
        <f t="shared" si="0"/>
        <v>89218605.239999771</v>
      </c>
      <c r="N36" s="201">
        <f t="shared" si="1"/>
        <v>4.6656778701731537E-2</v>
      </c>
      <c r="O36" s="106"/>
    </row>
    <row r="37" spans="1:15" s="46" customFormat="1" ht="14.25" customHeight="1">
      <c r="A37" s="101"/>
      <c r="B37" s="140"/>
      <c r="C37" s="114"/>
      <c r="D37" s="115"/>
      <c r="E37" s="115"/>
      <c r="F37" s="115"/>
      <c r="G37" s="116"/>
      <c r="H37" s="117"/>
      <c r="I37" s="117"/>
      <c r="J37" s="117"/>
      <c r="K37" s="117"/>
      <c r="L37" s="117"/>
      <c r="M37" s="118"/>
      <c r="N37" s="197"/>
      <c r="O37" s="101"/>
    </row>
    <row r="38" spans="1:15" s="70" customFormat="1">
      <c r="A38" s="101"/>
      <c r="B38" s="107" t="s">
        <v>2113</v>
      </c>
      <c r="C38" s="586" t="s">
        <v>2156</v>
      </c>
      <c r="D38" s="586"/>
      <c r="E38" s="586"/>
      <c r="F38" s="586"/>
      <c r="G38" s="587"/>
      <c r="H38" s="109"/>
      <c r="I38" s="109"/>
      <c r="J38" s="109"/>
      <c r="K38" s="109"/>
      <c r="L38" s="109"/>
      <c r="M38" s="110"/>
      <c r="N38" s="196"/>
      <c r="O38" s="106"/>
    </row>
    <row r="39" spans="1:15" s="70" customFormat="1">
      <c r="A39" s="101"/>
      <c r="B39" s="132"/>
      <c r="C39" s="108" t="s">
        <v>2809</v>
      </c>
      <c r="D39" s="579" t="s">
        <v>2158</v>
      </c>
      <c r="E39" s="579"/>
      <c r="F39" s="579"/>
      <c r="G39" s="580"/>
      <c r="H39" s="109">
        <f>SUM(H40:H41)</f>
        <v>267975649.98999998</v>
      </c>
      <c r="I39" s="109">
        <f>SUM(I40:I41)</f>
        <v>279446184.49333334</v>
      </c>
      <c r="J39" s="109">
        <f>SUM(J40:J41)</f>
        <v>290986360.89999998</v>
      </c>
      <c r="K39" s="109">
        <f>SUM(K40:K41)</f>
        <v>309932488.25</v>
      </c>
      <c r="L39" s="109">
        <f>SUM(L40:L41)</f>
        <v>327270084.23000002</v>
      </c>
      <c r="M39" s="110">
        <f t="shared" ref="M39:M70" si="2">J39-I39</f>
        <v>11540176.406666636</v>
      </c>
      <c r="N39" s="196">
        <f t="shared" si="1"/>
        <v>4.1296596794084865E-2</v>
      </c>
      <c r="O39" s="106"/>
    </row>
    <row r="40" spans="1:15" s="46" customFormat="1" outlineLevel="1">
      <c r="A40" s="101" t="s">
        <v>3582</v>
      </c>
      <c r="B40" s="113"/>
      <c r="C40" s="114"/>
      <c r="D40" s="115"/>
      <c r="E40" s="114" t="s">
        <v>2811</v>
      </c>
      <c r="F40" s="584" t="s">
        <v>3527</v>
      </c>
      <c r="G40" s="585"/>
      <c r="H40" s="117">
        <f>SUMIF('pdc2019'!$J$8:$J$1172,'CE statale pluri'!$A40,'pdc2019'!$N$8:$N$1180)</f>
        <v>251627056.94999999</v>
      </c>
      <c r="I40" s="117">
        <f>SUMIF('pdc2019'!$J$8:$J$1172,'CE statale pluri'!$A40,'pdc2019'!P$8:P$1180)</f>
        <v>262559902.04000002</v>
      </c>
      <c r="J40" s="117">
        <f>SUMIF('pdc2019'!$J$8:$J$1172,'CE statale pluri'!$A40,'pdc2019'!Q$8:Q$1180)</f>
        <v>272269860.89999998</v>
      </c>
      <c r="K40" s="117">
        <f>SUMIF('pdc2019'!$J$8:$J$1172,'CE statale pluri'!$A40,'pdc2019'!R$8:R$1180)</f>
        <v>290975478.25</v>
      </c>
      <c r="L40" s="117">
        <f>SUMIF('pdc2019'!$J$8:$J$1172,'CE statale pluri'!$A40,'pdc2019'!S$8:S$1180)</f>
        <v>307999090.25</v>
      </c>
      <c r="M40" s="118">
        <f t="shared" si="2"/>
        <v>9709958.8599999547</v>
      </c>
      <c r="N40" s="197">
        <f t="shared" si="1"/>
        <v>3.6981880266396039E-2</v>
      </c>
      <c r="O40" s="101"/>
    </row>
    <row r="41" spans="1:15" s="46" customFormat="1" outlineLevel="1">
      <c r="A41" s="101" t="s">
        <v>3069</v>
      </c>
      <c r="B41" s="113"/>
      <c r="C41" s="114"/>
      <c r="D41" s="115"/>
      <c r="E41" s="114" t="s">
        <v>2813</v>
      </c>
      <c r="F41" s="584" t="s">
        <v>3528</v>
      </c>
      <c r="G41" s="585"/>
      <c r="H41" s="117">
        <f>SUMIF('pdc2019'!$J$8:$J$1172,'CE statale pluri'!$A41,'pdc2019'!$N$8:$N$1180)</f>
        <v>16348593.039999997</v>
      </c>
      <c r="I41" s="117">
        <f>SUMIF('pdc2019'!$J$8:$J$1172,'CE statale pluri'!$A41,'pdc2019'!P$8:P$1180)</f>
        <v>16886282.453333333</v>
      </c>
      <c r="J41" s="117">
        <f>SUMIF('pdc2019'!$J$8:$J$1172,'CE statale pluri'!$A41,'pdc2019'!Q$8:Q$1180)</f>
        <v>18716500</v>
      </c>
      <c r="K41" s="117">
        <f>SUMIF('pdc2019'!$J$8:$J$1172,'CE statale pluri'!$A41,'pdc2019'!R$8:R$1180)</f>
        <v>18957010</v>
      </c>
      <c r="L41" s="117">
        <f>SUMIF('pdc2019'!$J$8:$J$1172,'CE statale pluri'!$A41,'pdc2019'!S$8:S$1180)</f>
        <v>19270993.979999997</v>
      </c>
      <c r="M41" s="118">
        <f t="shared" si="2"/>
        <v>1830217.5466666669</v>
      </c>
      <c r="N41" s="197">
        <f t="shared" si="1"/>
        <v>0.10838487107654557</v>
      </c>
      <c r="O41" s="101"/>
    </row>
    <row r="42" spans="1:15" s="70" customFormat="1">
      <c r="A42" s="101"/>
      <c r="B42" s="132"/>
      <c r="C42" s="108" t="s">
        <v>2818</v>
      </c>
      <c r="D42" s="579" t="s">
        <v>3529</v>
      </c>
      <c r="E42" s="579"/>
      <c r="F42" s="579"/>
      <c r="G42" s="580"/>
      <c r="H42" s="109">
        <f>SUM(H43:H59)</f>
        <v>423338075.43999994</v>
      </c>
      <c r="I42" s="109">
        <f>SUM(I43:I59)</f>
        <v>444485649.77666664</v>
      </c>
      <c r="J42" s="109">
        <f>SUM(J43:J59)</f>
        <v>489932025.28999996</v>
      </c>
      <c r="K42" s="109">
        <f>SUM(K43:K59)</f>
        <v>501156354.61329478</v>
      </c>
      <c r="L42" s="109">
        <f>SUM(L43:L59)</f>
        <v>503489691.39329481</v>
      </c>
      <c r="M42" s="110">
        <f t="shared" si="2"/>
        <v>45446375.513333321</v>
      </c>
      <c r="N42" s="196">
        <f t="shared" si="1"/>
        <v>0.102244865579278</v>
      </c>
      <c r="O42" s="106"/>
    </row>
    <row r="43" spans="1:15" s="46" customFormat="1" outlineLevel="1">
      <c r="A43" s="101" t="s">
        <v>2111</v>
      </c>
      <c r="B43" s="140"/>
      <c r="C43" s="114"/>
      <c r="D43" s="115"/>
      <c r="E43" s="114" t="s">
        <v>2811</v>
      </c>
      <c r="F43" s="584" t="s">
        <v>3530</v>
      </c>
      <c r="G43" s="585"/>
      <c r="H43" s="117">
        <f>SUMIF('pdc2019'!$J$8:$J$1172,'CE statale pluri'!$A43,'pdc2019'!$N$8:$N$1180)</f>
        <v>68566802.849999994</v>
      </c>
      <c r="I43" s="117">
        <f>SUMIF('pdc2019'!$J$8:$J$1172,'CE statale pluri'!$A43,'pdc2019'!P$8:P$1180)</f>
        <v>72279403.959999993</v>
      </c>
      <c r="J43" s="117">
        <f>SUMIF('pdc2019'!$J$8:$J$1172,'CE statale pluri'!$A43,'pdc2019'!Q$8:Q$1180)</f>
        <v>82660905.069999993</v>
      </c>
      <c r="K43" s="117">
        <f>SUMIF('pdc2019'!$J$8:$J$1172,'CE statale pluri'!$A43,'pdc2019'!R$8:R$1180)</f>
        <v>82673905.069999993</v>
      </c>
      <c r="L43" s="117">
        <f>SUMIF('pdc2019'!$J$8:$J$1172,'CE statale pluri'!$A43,'pdc2019'!S$8:S$1180)</f>
        <v>82683905.069999993</v>
      </c>
      <c r="M43" s="118">
        <f t="shared" si="2"/>
        <v>10381501.109999999</v>
      </c>
      <c r="N43" s="197">
        <f t="shared" si="1"/>
        <v>0.14363014276854311</v>
      </c>
      <c r="O43" s="101"/>
    </row>
    <row r="44" spans="1:15" s="46" customFormat="1" outlineLevel="1">
      <c r="A44" s="101" t="s">
        <v>1362</v>
      </c>
      <c r="B44" s="140"/>
      <c r="C44" s="114"/>
      <c r="D44" s="115"/>
      <c r="E44" s="114" t="s">
        <v>2813</v>
      </c>
      <c r="F44" s="584" t="s">
        <v>3531</v>
      </c>
      <c r="G44" s="585"/>
      <c r="H44" s="117">
        <f>SUMIF('pdc2019'!$J$8:$J$1172,'CE statale pluri'!$A44,'pdc2019'!$N$8:$N$1180)</f>
        <v>48043132.600000001</v>
      </c>
      <c r="I44" s="117">
        <f>SUMIF('pdc2019'!$J$8:$J$1172,'CE statale pluri'!$A44,'pdc2019'!P$8:P$1180)</f>
        <v>49326334.693333335</v>
      </c>
      <c r="J44" s="117">
        <f>SUMIF('pdc2019'!$J$8:$J$1172,'CE statale pluri'!$A44,'pdc2019'!Q$8:Q$1180)</f>
        <v>55436802.850000001</v>
      </c>
      <c r="K44" s="117">
        <f>SUMIF('pdc2019'!$J$8:$J$1172,'CE statale pluri'!$A44,'pdc2019'!R$8:R$1180)</f>
        <v>57950002.850000001</v>
      </c>
      <c r="L44" s="117">
        <f>SUMIF('pdc2019'!$J$8:$J$1172,'CE statale pluri'!$A44,'pdc2019'!S$8:S$1180)</f>
        <v>58426352.850000001</v>
      </c>
      <c r="M44" s="118">
        <f t="shared" si="2"/>
        <v>6110468.1566666663</v>
      </c>
      <c r="N44" s="197">
        <f t="shared" si="1"/>
        <v>0.1238784149411475</v>
      </c>
      <c r="O44" s="101"/>
    </row>
    <row r="45" spans="1:15" s="46" customFormat="1" outlineLevel="1">
      <c r="A45" s="101" t="s">
        <v>2582</v>
      </c>
      <c r="B45" s="140"/>
      <c r="C45" s="114"/>
      <c r="D45" s="141"/>
      <c r="E45" s="114" t="s">
        <v>3493</v>
      </c>
      <c r="F45" s="584" t="s">
        <v>3532</v>
      </c>
      <c r="G45" s="585"/>
      <c r="H45" s="117">
        <f>SUMIF('pdc2019'!$J$8:$J$1172,'CE statale pluri'!$A45,'pdc2019'!$N$8:$N$1180)</f>
        <v>21646779.54999999</v>
      </c>
      <c r="I45" s="117">
        <f>SUMIF('pdc2019'!$J$8:$J$1172,'CE statale pluri'!$A45,'pdc2019'!P$8:P$1180)</f>
        <v>26202665.639999997</v>
      </c>
      <c r="J45" s="117">
        <f>SUMIF('pdc2019'!$J$8:$J$1172,'CE statale pluri'!$A45,'pdc2019'!Q$8:Q$1180)</f>
        <v>32653279.699999996</v>
      </c>
      <c r="K45" s="117">
        <f>SUMIF('pdc2019'!$J$8:$J$1172,'CE statale pluri'!$A45,'pdc2019'!R$8:R$1180)</f>
        <v>33003279.699999996</v>
      </c>
      <c r="L45" s="117">
        <f>SUMIF('pdc2019'!$J$8:$J$1172,'CE statale pluri'!$A45,'pdc2019'!S$8:S$1180)</f>
        <v>33003279.699999996</v>
      </c>
      <c r="M45" s="118">
        <f t="shared" si="2"/>
        <v>6450614.0599999987</v>
      </c>
      <c r="N45" s="197">
        <f t="shared" si="1"/>
        <v>0.24618159650721702</v>
      </c>
      <c r="O45" s="101"/>
    </row>
    <row r="46" spans="1:15" s="46" customFormat="1" outlineLevel="1">
      <c r="A46" s="101" t="s">
        <v>2006</v>
      </c>
      <c r="B46" s="140"/>
      <c r="C46" s="114"/>
      <c r="D46" s="141"/>
      <c r="E46" s="114" t="s">
        <v>3501</v>
      </c>
      <c r="F46" s="584" t="s">
        <v>3533</v>
      </c>
      <c r="G46" s="585"/>
      <c r="H46" s="117">
        <f>SUMIF('pdc2019'!$J$8:$J$1172,'CE statale pluri'!$A46,'pdc2019'!$N$8:$N$1180)</f>
        <v>5828204.2399999993</v>
      </c>
      <c r="I46" s="117">
        <f>SUMIF('pdc2019'!$J$8:$J$1172,'CE statale pluri'!$A46,'pdc2019'!P$8:P$1180)</f>
        <v>6601035.2666666666</v>
      </c>
      <c r="J46" s="117">
        <f>SUMIF('pdc2019'!$J$8:$J$1172,'CE statale pluri'!$A46,'pdc2019'!Q$8:Q$1180)</f>
        <v>7266078</v>
      </c>
      <c r="K46" s="117">
        <f>SUMIF('pdc2019'!$J$8:$J$1172,'CE statale pluri'!$A46,'pdc2019'!R$8:R$1180)</f>
        <v>7805150</v>
      </c>
      <c r="L46" s="117">
        <f>SUMIF('pdc2019'!$J$8:$J$1172,'CE statale pluri'!$A46,'pdc2019'!S$8:S$1180)</f>
        <v>7805150</v>
      </c>
      <c r="M46" s="118">
        <f t="shared" si="2"/>
        <v>665042.7333333334</v>
      </c>
      <c r="N46" s="197">
        <f t="shared" si="1"/>
        <v>0.10074824727745484</v>
      </c>
      <c r="O46" s="101"/>
    </row>
    <row r="47" spans="1:15" s="46" customFormat="1" outlineLevel="1">
      <c r="A47" s="101" t="s">
        <v>2056</v>
      </c>
      <c r="B47" s="140"/>
      <c r="C47" s="114"/>
      <c r="D47" s="141"/>
      <c r="E47" s="114" t="s">
        <v>3534</v>
      </c>
      <c r="F47" s="584" t="s">
        <v>3535</v>
      </c>
      <c r="G47" s="585"/>
      <c r="H47" s="117">
        <f>SUMIF('pdc2019'!$J$8:$J$1172,'CE statale pluri'!$A47,'pdc2019'!$N$8:$N$1180)</f>
        <v>25283735.479999997</v>
      </c>
      <c r="I47" s="117">
        <f>SUMIF('pdc2019'!$J$8:$J$1172,'CE statale pluri'!$A47,'pdc2019'!P$8:P$1180)</f>
        <v>27131094.159999996</v>
      </c>
      <c r="J47" s="117">
        <f>SUMIF('pdc2019'!$J$8:$J$1172,'CE statale pluri'!$A47,'pdc2019'!Q$8:Q$1180)</f>
        <v>27373750</v>
      </c>
      <c r="K47" s="117">
        <f>SUMIF('pdc2019'!$J$8:$J$1172,'CE statale pluri'!$A47,'pdc2019'!R$8:R$1180)</f>
        <v>28735837.5</v>
      </c>
      <c r="L47" s="117">
        <f>SUMIF('pdc2019'!$J$8:$J$1172,'CE statale pluri'!$A47,'pdc2019'!S$8:S$1180)</f>
        <v>30136764</v>
      </c>
      <c r="M47" s="118">
        <f t="shared" si="2"/>
        <v>242655.84000000358</v>
      </c>
      <c r="N47" s="197">
        <f t="shared" si="1"/>
        <v>8.9438280140487925E-3</v>
      </c>
      <c r="O47" s="101"/>
    </row>
    <row r="48" spans="1:15" s="46" customFormat="1" outlineLevel="1">
      <c r="A48" s="101" t="s">
        <v>1935</v>
      </c>
      <c r="B48" s="140"/>
      <c r="C48" s="114"/>
      <c r="D48" s="141"/>
      <c r="E48" s="114" t="s">
        <v>3536</v>
      </c>
      <c r="F48" s="584" t="s">
        <v>3537</v>
      </c>
      <c r="G48" s="585"/>
      <c r="H48" s="117">
        <f>SUMIF('pdc2019'!$J$8:$J$1172,'CE statale pluri'!$A48,'pdc2019'!$N$8:$N$1180)</f>
        <v>9630807.4699999988</v>
      </c>
      <c r="I48" s="117">
        <f>SUMIF('pdc2019'!$J$8:$J$1172,'CE statale pluri'!$A48,'pdc2019'!P$8:P$1180)</f>
        <v>11155694.013333334</v>
      </c>
      <c r="J48" s="117">
        <f>SUMIF('pdc2019'!$J$8:$J$1172,'CE statale pluri'!$A48,'pdc2019'!Q$8:Q$1180)</f>
        <v>11263000</v>
      </c>
      <c r="K48" s="117">
        <f>SUMIF('pdc2019'!$J$8:$J$1172,'CE statale pluri'!$A48,'pdc2019'!R$8:R$1180)</f>
        <v>11266060</v>
      </c>
      <c r="L48" s="117">
        <f>SUMIF('pdc2019'!$J$8:$J$1172,'CE statale pluri'!$A48,'pdc2019'!S$8:S$1180)</f>
        <v>11269175.08</v>
      </c>
      <c r="M48" s="118">
        <f t="shared" si="2"/>
        <v>107305.98666666634</v>
      </c>
      <c r="N48" s="197">
        <f t="shared" si="1"/>
        <v>9.6189431637703372E-3</v>
      </c>
      <c r="O48" s="101"/>
    </row>
    <row r="49" spans="1:15" s="46" customFormat="1" outlineLevel="1">
      <c r="A49" s="101" t="s">
        <v>1905</v>
      </c>
      <c r="B49" s="140"/>
      <c r="C49" s="114"/>
      <c r="D49" s="141"/>
      <c r="E49" s="114" t="s">
        <v>3538</v>
      </c>
      <c r="F49" s="584" t="s">
        <v>3539</v>
      </c>
      <c r="G49" s="585"/>
      <c r="H49" s="117">
        <f>SUMIF('pdc2019'!$J$8:$J$1172,'CE statale pluri'!$A49,'pdc2019'!$N$8:$N$1180)</f>
        <v>56602444.280000009</v>
      </c>
      <c r="I49" s="117">
        <f>SUMIF('pdc2019'!$J$8:$J$1172,'CE statale pluri'!$A49,'pdc2019'!P$8:P$1180)</f>
        <v>60352621.986666664</v>
      </c>
      <c r="J49" s="117">
        <f>SUMIF('pdc2019'!$J$8:$J$1172,'CE statale pluri'!$A49,'pdc2019'!Q$8:Q$1180)</f>
        <v>61557232.170000002</v>
      </c>
      <c r="K49" s="117">
        <f>SUMIF('pdc2019'!$J$8:$J$1172,'CE statale pluri'!$A49,'pdc2019'!R$8:R$1180)</f>
        <v>62934732.170000002</v>
      </c>
      <c r="L49" s="117">
        <f>SUMIF('pdc2019'!$J$8:$J$1172,'CE statale pluri'!$A49,'pdc2019'!S$8:S$1180)</f>
        <v>62934732.170000002</v>
      </c>
      <c r="M49" s="118">
        <f t="shared" si="2"/>
        <v>1204610.1833333373</v>
      </c>
      <c r="N49" s="197">
        <f t="shared" si="1"/>
        <v>1.9959533549337168E-2</v>
      </c>
      <c r="O49" s="101"/>
    </row>
    <row r="50" spans="1:15" s="46" customFormat="1" outlineLevel="1">
      <c r="A50" s="101" t="s">
        <v>1985</v>
      </c>
      <c r="B50" s="140"/>
      <c r="C50" s="114"/>
      <c r="D50" s="141"/>
      <c r="E50" s="114" t="s">
        <v>3540</v>
      </c>
      <c r="F50" s="584" t="s">
        <v>3541</v>
      </c>
      <c r="G50" s="585"/>
      <c r="H50" s="117">
        <f>SUMIF('pdc2019'!$J$8:$J$1172,'CE statale pluri'!$A50,'pdc2019'!$N$8:$N$1180)</f>
        <v>9866116.3000000007</v>
      </c>
      <c r="I50" s="117">
        <f>SUMIF('pdc2019'!$J$8:$J$1172,'CE statale pluri'!$A50,'pdc2019'!P$8:P$1180)</f>
        <v>9582722.5066666678</v>
      </c>
      <c r="J50" s="117">
        <f>SUMIF('pdc2019'!$J$8:$J$1172,'CE statale pluri'!$A50,'pdc2019'!Q$8:Q$1180)</f>
        <v>13004622.6</v>
      </c>
      <c r="K50" s="117">
        <f>SUMIF('pdc2019'!$J$8:$J$1172,'CE statale pluri'!$A50,'pdc2019'!R$8:R$1180)</f>
        <v>13046022.6</v>
      </c>
      <c r="L50" s="117">
        <f>SUMIF('pdc2019'!$J$8:$J$1172,'CE statale pluri'!$A50,'pdc2019'!S$8:S$1180)</f>
        <v>13088167.800000001</v>
      </c>
      <c r="M50" s="118">
        <f t="shared" si="2"/>
        <v>3421900.0933333319</v>
      </c>
      <c r="N50" s="197">
        <f t="shared" si="1"/>
        <v>0.35709059622176553</v>
      </c>
      <c r="O50" s="101"/>
    </row>
    <row r="51" spans="1:15" s="46" customFormat="1" outlineLevel="1">
      <c r="A51" s="101" t="s">
        <v>1381</v>
      </c>
      <c r="B51" s="140"/>
      <c r="C51" s="114"/>
      <c r="D51" s="141"/>
      <c r="E51" s="114" t="s">
        <v>3542</v>
      </c>
      <c r="F51" s="584" t="s">
        <v>3543</v>
      </c>
      <c r="G51" s="585"/>
      <c r="H51" s="117">
        <f>SUMIF('pdc2019'!$J$8:$J$1172,'CE statale pluri'!$A51,'pdc2019'!$N$8:$N$1180)</f>
        <v>5747832.3700000001</v>
      </c>
      <c r="I51" s="117">
        <f>SUMIF('pdc2019'!$J$8:$J$1172,'CE statale pluri'!$A51,'pdc2019'!P$8:P$1180)</f>
        <v>6032663.8799999999</v>
      </c>
      <c r="J51" s="117">
        <f>SUMIF('pdc2019'!$J$8:$J$1172,'CE statale pluri'!$A51,'pdc2019'!Q$8:Q$1180)</f>
        <v>7818423.1299999999</v>
      </c>
      <c r="K51" s="117">
        <f>SUMIF('pdc2019'!$J$8:$J$1172,'CE statale pluri'!$A51,'pdc2019'!R$8:R$1180)</f>
        <v>8403423.129999999</v>
      </c>
      <c r="L51" s="117">
        <f>SUMIF('pdc2019'!$J$8:$J$1172,'CE statale pluri'!$A51,'pdc2019'!S$8:S$1180)</f>
        <v>9003423.129999999</v>
      </c>
      <c r="M51" s="118">
        <f t="shared" si="2"/>
        <v>1785759.25</v>
      </c>
      <c r="N51" s="197">
        <f t="shared" si="1"/>
        <v>0.29601504169995296</v>
      </c>
      <c r="O51" s="101"/>
    </row>
    <row r="52" spans="1:15" s="46" customFormat="1" outlineLevel="1">
      <c r="A52" s="101" t="s">
        <v>3544</v>
      </c>
      <c r="B52" s="140"/>
      <c r="C52" s="114"/>
      <c r="D52" s="141"/>
      <c r="E52" s="114" t="s">
        <v>3545</v>
      </c>
      <c r="F52" s="584" t="s">
        <v>3546</v>
      </c>
      <c r="G52" s="585"/>
      <c r="H52" s="117">
        <f>SUMIF('pdc2019'!$J$8:$J$1172,'CE statale pluri'!$A52,'pdc2019'!$N$8:$N$1180)</f>
        <v>667728.09</v>
      </c>
      <c r="I52" s="117">
        <f>SUMIF('pdc2019'!$J$8:$J$1172,'CE statale pluri'!$A52,'pdc2019'!P$8:P$1180)</f>
        <v>655697.21333333338</v>
      </c>
      <c r="J52" s="117">
        <f>SUMIF('pdc2019'!$J$8:$J$1172,'CE statale pluri'!$A52,'pdc2019'!Q$8:Q$1180)</f>
        <v>679698.37</v>
      </c>
      <c r="K52" s="117">
        <f>SUMIF('pdc2019'!$J$8:$J$1172,'CE statale pluri'!$A52,'pdc2019'!R$8:R$1180)</f>
        <v>679698.37</v>
      </c>
      <c r="L52" s="117">
        <f>SUMIF('pdc2019'!$J$8:$J$1172,'CE statale pluri'!$A52,'pdc2019'!S$8:S$1180)</f>
        <v>679698.37</v>
      </c>
      <c r="M52" s="118">
        <f t="shared" si="2"/>
        <v>24001.156666666619</v>
      </c>
      <c r="N52" s="197">
        <f t="shared" si="1"/>
        <v>3.660402420295978E-2</v>
      </c>
      <c r="O52" s="101"/>
    </row>
    <row r="53" spans="1:15" s="46" customFormat="1" outlineLevel="1">
      <c r="A53" s="101" t="s">
        <v>3547</v>
      </c>
      <c r="B53" s="140"/>
      <c r="C53" s="114"/>
      <c r="D53" s="141"/>
      <c r="E53" s="114" t="s">
        <v>3548</v>
      </c>
      <c r="F53" s="584" t="s">
        <v>3549</v>
      </c>
      <c r="G53" s="585"/>
      <c r="H53" s="117">
        <f>SUMIF('pdc2019'!$J$8:$J$1172,'CE statale pluri'!$A53,'pdc2019'!$N$8:$N$1180)</f>
        <v>53296960.420000002</v>
      </c>
      <c r="I53" s="117">
        <f>SUMIF('pdc2019'!$J$8:$J$1172,'CE statale pluri'!$A53,'pdc2019'!P$8:P$1180)</f>
        <v>52681718.866666667</v>
      </c>
      <c r="J53" s="117">
        <f>SUMIF('pdc2019'!$J$8:$J$1172,'CE statale pluri'!$A53,'pdc2019'!Q$8:Q$1180)</f>
        <v>52876833.149999999</v>
      </c>
      <c r="K53" s="117">
        <f>SUMIF('pdc2019'!$J$8:$J$1172,'CE statale pluri'!$A53,'pdc2019'!R$8:R$1180)</f>
        <v>53876833.149999999</v>
      </c>
      <c r="L53" s="117">
        <f>SUMIF('pdc2019'!$J$8:$J$1172,'CE statale pluri'!$A53,'pdc2019'!S$8:S$1180)</f>
        <v>53876833.149999999</v>
      </c>
      <c r="M53" s="118">
        <f t="shared" si="2"/>
        <v>195114.28333333135</v>
      </c>
      <c r="N53" s="197">
        <f t="shared" si="1"/>
        <v>3.7036430763990524E-3</v>
      </c>
      <c r="O53" s="101"/>
    </row>
    <row r="54" spans="1:15" s="46" customFormat="1" outlineLevel="1">
      <c r="A54" s="101" t="s">
        <v>3550</v>
      </c>
      <c r="B54" s="140"/>
      <c r="C54" s="114"/>
      <c r="D54" s="141"/>
      <c r="E54" s="114" t="s">
        <v>3551</v>
      </c>
      <c r="F54" s="584" t="s">
        <v>3552</v>
      </c>
      <c r="G54" s="585"/>
      <c r="H54" s="117">
        <f>SUMIF('pdc2019'!$J$8:$J$1172,'CE statale pluri'!$A54,'pdc2019'!$N$8:$N$1180)</f>
        <v>72886571.919999972</v>
      </c>
      <c r="I54" s="117">
        <f>SUMIF('pdc2019'!$J$8:$J$1172,'CE statale pluri'!$A54,'pdc2019'!P$8:P$1180)</f>
        <v>78189713.466666669</v>
      </c>
      <c r="J54" s="117">
        <f>SUMIF('pdc2019'!$J$8:$J$1172,'CE statale pluri'!$A54,'pdc2019'!Q$8:Q$1180)</f>
        <v>86230698.739999995</v>
      </c>
      <c r="K54" s="117">
        <f>SUMIF('pdc2019'!$J$8:$J$1172,'CE statale pluri'!$A54,'pdc2019'!R$8:R$1180)</f>
        <v>89392348.75</v>
      </c>
      <c r="L54" s="117">
        <f>SUMIF('pdc2019'!$J$8:$J$1172,'CE statale pluri'!$A54,'pdc2019'!S$8:S$1180)</f>
        <v>89492348.75</v>
      </c>
      <c r="M54" s="118">
        <f t="shared" si="2"/>
        <v>8040985.273333326</v>
      </c>
      <c r="N54" s="197">
        <f t="shared" si="1"/>
        <v>0.10283942627262993</v>
      </c>
      <c r="O54" s="101"/>
    </row>
    <row r="55" spans="1:15" s="46" customFormat="1" outlineLevel="1">
      <c r="A55" s="101" t="s">
        <v>3553</v>
      </c>
      <c r="B55" s="140"/>
      <c r="C55" s="114"/>
      <c r="D55" s="141"/>
      <c r="E55" s="114" t="s">
        <v>3554</v>
      </c>
      <c r="F55" s="584" t="s">
        <v>2329</v>
      </c>
      <c r="G55" s="585"/>
      <c r="H55" s="117">
        <f>SUMIF('pdc2019'!$J$8:$J$1172,'CE statale pluri'!$A55,'pdc2019'!$N$8:$N$1180)</f>
        <v>3200851</v>
      </c>
      <c r="I55" s="117">
        <f>SUMIF('pdc2019'!$J$8:$J$1172,'CE statale pluri'!$A55,'pdc2019'!P$8:P$1180)</f>
        <v>3167883.91</v>
      </c>
      <c r="J55" s="117">
        <f>SUMIF('pdc2019'!$J$8:$J$1172,'CE statale pluri'!$A55,'pdc2019'!Q$8:Q$1180)</f>
        <v>3256524.19</v>
      </c>
      <c r="K55" s="117">
        <f>SUMIF('pdc2019'!$J$8:$J$1172,'CE statale pluri'!$A55,'pdc2019'!R$8:R$1180)</f>
        <v>3392764</v>
      </c>
      <c r="L55" s="117">
        <f>SUMIF('pdc2019'!$J$8:$J$1172,'CE statale pluri'!$A55,'pdc2019'!S$8:S$1180)</f>
        <v>3392764</v>
      </c>
      <c r="M55" s="118">
        <f t="shared" si="2"/>
        <v>88640.279999999795</v>
      </c>
      <c r="N55" s="197">
        <f t="shared" si="1"/>
        <v>2.7980911712133981E-2</v>
      </c>
      <c r="O55" s="101"/>
    </row>
    <row r="56" spans="1:15" s="46" customFormat="1" outlineLevel="1">
      <c r="A56" s="101" t="s">
        <v>3555</v>
      </c>
      <c r="B56" s="140"/>
      <c r="C56" s="114"/>
      <c r="D56" s="141"/>
      <c r="E56" s="114" t="s">
        <v>3556</v>
      </c>
      <c r="F56" s="584" t="s">
        <v>3557</v>
      </c>
      <c r="G56" s="585"/>
      <c r="H56" s="117">
        <f>SUMIF('pdc2019'!$J$8:$J$1172,'CE statale pluri'!$A56,'pdc2019'!$N$8:$N$1180)</f>
        <v>3164012.9400000004</v>
      </c>
      <c r="I56" s="117">
        <f>SUMIF('pdc2019'!$J$8:$J$1172,'CE statale pluri'!$A56,'pdc2019'!P$8:P$1180)</f>
        <v>3067874.2</v>
      </c>
      <c r="J56" s="117">
        <f>SUMIF('pdc2019'!$J$8:$J$1172,'CE statale pluri'!$A56,'pdc2019'!Q$8:Q$1180)</f>
        <v>5418000</v>
      </c>
      <c r="K56" s="117">
        <f>SUMIF('pdc2019'!$J$8:$J$1172,'CE statale pluri'!$A56,'pdc2019'!R$8:R$1180)</f>
        <v>5522000</v>
      </c>
      <c r="L56" s="117">
        <f>SUMIF('pdc2019'!$J$8:$J$1172,'CE statale pluri'!$A56,'pdc2019'!S$8:S$1180)</f>
        <v>5522000</v>
      </c>
      <c r="M56" s="118">
        <f t="shared" si="2"/>
        <v>2350125.7999999998</v>
      </c>
      <c r="N56" s="197">
        <f t="shared" si="1"/>
        <v>0.76604373151936922</v>
      </c>
      <c r="O56" s="101"/>
    </row>
    <row r="57" spans="1:15" s="46" customFormat="1" ht="30" customHeight="1" outlineLevel="1">
      <c r="A57" s="101" t="s">
        <v>3558</v>
      </c>
      <c r="B57" s="140"/>
      <c r="C57" s="142"/>
      <c r="D57" s="143"/>
      <c r="E57" s="114" t="s">
        <v>3559</v>
      </c>
      <c r="F57" s="584" t="s">
        <v>2828</v>
      </c>
      <c r="G57" s="585"/>
      <c r="H57" s="117">
        <f>SUMIF('pdc2019'!$J$8:$J$1172,'CE statale pluri'!$A57,'pdc2019'!$N$8:$N$1180)</f>
        <v>3099237.7399999998</v>
      </c>
      <c r="I57" s="117">
        <f>SUMIF('pdc2019'!$J$8:$J$1172,'CE statale pluri'!$A57,'pdc2019'!P$8:P$1180)</f>
        <v>1457187</v>
      </c>
      <c r="J57" s="117">
        <f>SUMIF('pdc2019'!$J$8:$J$1172,'CE statale pluri'!$A57,'pdc2019'!Q$8:Q$1180)</f>
        <v>1403187</v>
      </c>
      <c r="K57" s="117">
        <f>SUMIF('pdc2019'!$J$8:$J$1172,'CE statale pluri'!$A57,'pdc2019'!R$8:R$1180)</f>
        <v>1403187</v>
      </c>
      <c r="L57" s="117">
        <f>SUMIF('pdc2019'!$J$8:$J$1172,'CE statale pluri'!$A57,'pdc2019'!S$8:S$1180)</f>
        <v>1343187</v>
      </c>
      <c r="M57" s="118">
        <f t="shared" si="2"/>
        <v>-54000</v>
      </c>
      <c r="N57" s="197">
        <f t="shared" si="1"/>
        <v>-3.7057700899060998E-2</v>
      </c>
      <c r="O57" s="101"/>
    </row>
    <row r="58" spans="1:15" s="46" customFormat="1" outlineLevel="1">
      <c r="A58" s="101" t="s">
        <v>2829</v>
      </c>
      <c r="B58" s="140"/>
      <c r="C58" s="142"/>
      <c r="D58" s="143"/>
      <c r="E58" s="114" t="s">
        <v>2830</v>
      </c>
      <c r="F58" s="584" t="s">
        <v>2831</v>
      </c>
      <c r="G58" s="585"/>
      <c r="H58" s="117">
        <f>SUMIF('pdc2019'!$J$8:$J$1172,'CE statale pluri'!$A58,'pdc2019'!$N$8:$N$1180)</f>
        <v>35806858.189999998</v>
      </c>
      <c r="I58" s="117">
        <f>SUMIF('pdc2019'!$J$8:$J$1172,'CE statale pluri'!$A58,'pdc2019'!P$8:P$1180)</f>
        <v>36601339.013333336</v>
      </c>
      <c r="J58" s="117">
        <f>SUMIF('pdc2019'!$J$8:$J$1172,'CE statale pluri'!$A58,'pdc2019'!Q$8:Q$1180)</f>
        <v>41032990.32</v>
      </c>
      <c r="K58" s="117">
        <f>SUMIF('pdc2019'!$J$8:$J$1172,'CE statale pluri'!$A58,'pdc2019'!R$8:R$1180)</f>
        <v>41071110.323294818</v>
      </c>
      <c r="L58" s="117">
        <f>SUMIF('pdc2019'!$J$8:$J$1172,'CE statale pluri'!$A58,'pdc2019'!S$8:S$1180)</f>
        <v>40831910.323294818</v>
      </c>
      <c r="M58" s="118">
        <f t="shared" si="2"/>
        <v>4431651.3066666648</v>
      </c>
      <c r="N58" s="197">
        <f t="shared" si="1"/>
        <v>0.12107893935389299</v>
      </c>
      <c r="O58" s="101"/>
    </row>
    <row r="59" spans="1:15" s="46" customFormat="1" outlineLevel="1">
      <c r="A59" s="101" t="s">
        <v>2832</v>
      </c>
      <c r="B59" s="140"/>
      <c r="C59" s="142"/>
      <c r="D59" s="143"/>
      <c r="E59" s="114" t="s">
        <v>2833</v>
      </c>
      <c r="F59" s="584" t="s">
        <v>2834</v>
      </c>
      <c r="G59" s="585"/>
      <c r="H59" s="117">
        <f>SUMIF('pdc2019'!$J$8:$J$1172,'CE statale pluri'!$A59,'pdc2019'!$N$8:$N$1180)</f>
        <v>0</v>
      </c>
      <c r="I59" s="117">
        <f>SUMIF('pdc2019'!$J$8:$J$1172,'CE statale pluri'!$A59,'pdc2019'!P$8:P$1180)</f>
        <v>0</v>
      </c>
      <c r="J59" s="117">
        <f>SUMIF('pdc2019'!$J$8:$J$1172,'CE statale pluri'!$A59,'pdc2019'!Q$8:Q$1180)</f>
        <v>0</v>
      </c>
      <c r="K59" s="117">
        <f>SUMIF('pdc2019'!$J$8:$J$1172,'CE statale pluri'!$A59,'pdc2019'!R$8:R$1180)</f>
        <v>0</v>
      </c>
      <c r="L59" s="117">
        <f>SUMIF('pdc2019'!$J$8:$J$1172,'CE statale pluri'!$A59,'pdc2019'!S$8:S$1180)</f>
        <v>0</v>
      </c>
      <c r="M59" s="118">
        <f t="shared" si="2"/>
        <v>0</v>
      </c>
      <c r="N59" s="197" t="str">
        <f t="shared" si="1"/>
        <v xml:space="preserve">-    </v>
      </c>
      <c r="O59" s="101"/>
    </row>
    <row r="60" spans="1:15" s="46" customFormat="1">
      <c r="A60" s="101"/>
      <c r="B60" s="140"/>
      <c r="C60" s="108" t="s">
        <v>2821</v>
      </c>
      <c r="D60" s="579" t="s">
        <v>2835</v>
      </c>
      <c r="E60" s="579"/>
      <c r="F60" s="579"/>
      <c r="G60" s="580"/>
      <c r="H60" s="109">
        <f>SUM(H61:H63)</f>
        <v>95933120.480000004</v>
      </c>
      <c r="I60" s="109">
        <f>SUM(I61:I63)</f>
        <v>99038062.999999985</v>
      </c>
      <c r="J60" s="109">
        <f>SUM(J61:J63)</f>
        <v>110073535.52</v>
      </c>
      <c r="K60" s="109">
        <f>SUM(K61:K63)</f>
        <v>112213160.34999999</v>
      </c>
      <c r="L60" s="109">
        <f>SUM(L61:L63)</f>
        <v>113264695.314</v>
      </c>
      <c r="M60" s="110">
        <f t="shared" si="2"/>
        <v>11035472.520000011</v>
      </c>
      <c r="N60" s="196">
        <f t="shared" si="1"/>
        <v>0.11142657868823638</v>
      </c>
      <c r="O60" s="101"/>
    </row>
    <row r="61" spans="1:15" s="46" customFormat="1" outlineLevel="1">
      <c r="A61" s="101" t="s">
        <v>2836</v>
      </c>
      <c r="B61" s="140"/>
      <c r="C61" s="108"/>
      <c r="D61" s="144"/>
      <c r="E61" s="114" t="s">
        <v>2811</v>
      </c>
      <c r="F61" s="584" t="s">
        <v>2837</v>
      </c>
      <c r="G61" s="585"/>
      <c r="H61" s="117">
        <f>SUMIF('pdc2019'!$J$8:$J$1172,'CE statale pluri'!$A61,'pdc2019'!$N$8:$N$1180)</f>
        <v>89889088.310000002</v>
      </c>
      <c r="I61" s="117">
        <f>SUMIF('pdc2019'!$J$8:$J$1172,'CE statale pluri'!$A61,'pdc2019'!P$8:P$1180)</f>
        <v>91057222.62666665</v>
      </c>
      <c r="J61" s="117">
        <f>SUMIF('pdc2019'!$J$8:$J$1172,'CE statale pluri'!$A61,'pdc2019'!Q$8:Q$1180)</f>
        <v>101846549.52</v>
      </c>
      <c r="K61" s="117">
        <f>SUMIF('pdc2019'!$J$8:$J$1172,'CE statale pluri'!$A61,'pdc2019'!R$8:R$1180)</f>
        <v>103886174.34999999</v>
      </c>
      <c r="L61" s="117">
        <f>SUMIF('pdc2019'!$J$8:$J$1172,'CE statale pluri'!$A61,'pdc2019'!S$8:S$1180)</f>
        <v>104836709.314</v>
      </c>
      <c r="M61" s="118">
        <f t="shared" si="2"/>
        <v>10789326.893333346</v>
      </c>
      <c r="N61" s="197">
        <f t="shared" si="1"/>
        <v>0.11848952320421013</v>
      </c>
      <c r="O61" s="101"/>
    </row>
    <row r="62" spans="1:15" s="46" customFormat="1" ht="30" customHeight="1" outlineLevel="1">
      <c r="A62" s="101" t="s">
        <v>2838</v>
      </c>
      <c r="B62" s="140"/>
      <c r="C62" s="145"/>
      <c r="D62" s="114"/>
      <c r="E62" s="114" t="s">
        <v>2813</v>
      </c>
      <c r="F62" s="584" t="s">
        <v>2839</v>
      </c>
      <c r="G62" s="585"/>
      <c r="H62" s="117">
        <f>SUMIF('pdc2019'!$J$8:$J$1172,'CE statale pluri'!$A62,'pdc2019'!$N$8:$N$1180)</f>
        <v>136447.91</v>
      </c>
      <c r="I62" s="117">
        <f>SUMIF('pdc2019'!$J$8:$J$1172,'CE statale pluri'!$A62,'pdc2019'!P$8:P$1180)</f>
        <v>24224.373333333333</v>
      </c>
      <c r="J62" s="117">
        <f>SUMIF('pdc2019'!$J$8:$J$1172,'CE statale pluri'!$A62,'pdc2019'!Q$8:Q$1180)</f>
        <v>40370</v>
      </c>
      <c r="K62" s="117">
        <f>SUMIF('pdc2019'!$J$8:$J$1172,'CE statale pluri'!$A62,'pdc2019'!R$8:R$1180)</f>
        <v>40370</v>
      </c>
      <c r="L62" s="117">
        <f>SUMIF('pdc2019'!$J$8:$J$1172,'CE statale pluri'!$A62,'pdc2019'!S$8:S$1180)</f>
        <v>41370</v>
      </c>
      <c r="M62" s="118">
        <f t="shared" si="2"/>
        <v>16145.626666666667</v>
      </c>
      <c r="N62" s="197">
        <f t="shared" si="1"/>
        <v>0.66650337841556828</v>
      </c>
      <c r="O62" s="101"/>
    </row>
    <row r="63" spans="1:15" s="46" customFormat="1" outlineLevel="1">
      <c r="A63" s="101" t="s">
        <v>2840</v>
      </c>
      <c r="B63" s="140"/>
      <c r="C63" s="145"/>
      <c r="D63" s="114"/>
      <c r="E63" s="114" t="s">
        <v>3493</v>
      </c>
      <c r="F63" s="584" t="s">
        <v>2841</v>
      </c>
      <c r="G63" s="585"/>
      <c r="H63" s="117">
        <f>SUMIF('pdc2019'!$J$8:$J$1172,'CE statale pluri'!$A63,'pdc2019'!$N$8:$N$1180)</f>
        <v>5907584.2599999998</v>
      </c>
      <c r="I63" s="117">
        <f>SUMIF('pdc2019'!$J$8:$J$1172,'CE statale pluri'!$A63,'pdc2019'!P$8:P$1180)</f>
        <v>7956616</v>
      </c>
      <c r="J63" s="117">
        <f>SUMIF('pdc2019'!$J$8:$J$1172,'CE statale pluri'!$A63,'pdc2019'!Q$8:Q$1180)</f>
        <v>8186616</v>
      </c>
      <c r="K63" s="117">
        <f>SUMIF('pdc2019'!$J$8:$J$1172,'CE statale pluri'!$A63,'pdc2019'!R$8:R$1180)</f>
        <v>8286616</v>
      </c>
      <c r="L63" s="117">
        <f>SUMIF('pdc2019'!$J$8:$J$1172,'CE statale pluri'!$A63,'pdc2019'!S$8:S$1180)</f>
        <v>8386616</v>
      </c>
      <c r="M63" s="118">
        <f t="shared" si="2"/>
        <v>230000</v>
      </c>
      <c r="N63" s="197">
        <f t="shared" si="1"/>
        <v>2.8906761366892658E-2</v>
      </c>
      <c r="O63" s="101"/>
    </row>
    <row r="64" spans="1:15" s="46" customFormat="1">
      <c r="A64" s="101" t="s">
        <v>2842</v>
      </c>
      <c r="B64" s="140"/>
      <c r="C64" s="108" t="s">
        <v>2824</v>
      </c>
      <c r="D64" s="579" t="s">
        <v>2843</v>
      </c>
      <c r="E64" s="579"/>
      <c r="F64" s="579"/>
      <c r="G64" s="580"/>
      <c r="H64" s="109">
        <f>SUMIF('pdc2019'!$J$8:$J$1172,'CE statale pluri'!$A64,'pdc2019'!$N$8:$N$1180)</f>
        <v>43388744.839999996</v>
      </c>
      <c r="I64" s="109">
        <f>SUMIF('pdc2019'!$J$8:$J$1172,'CE statale pluri'!$A64,'pdc2019'!P$8:P$1180)</f>
        <v>43421891.333333336</v>
      </c>
      <c r="J64" s="109">
        <f>SUMIF('pdc2019'!$J$8:$J$1172,'CE statale pluri'!$A64,'pdc2019'!Q$8:Q$1180)</f>
        <v>50873156</v>
      </c>
      <c r="K64" s="109">
        <f>SUMIF('pdc2019'!$J$8:$J$1172,'CE statale pluri'!$A64,'pdc2019'!R$8:R$1180)</f>
        <v>53226988</v>
      </c>
      <c r="L64" s="109">
        <f>SUMIF('pdc2019'!$J$8:$J$1172,'CE statale pluri'!$A64,'pdc2019'!S$8:S$1180)</f>
        <v>53812151.175999999</v>
      </c>
      <c r="M64" s="110">
        <f t="shared" si="2"/>
        <v>7451264.6666666642</v>
      </c>
      <c r="N64" s="196">
        <f t="shared" si="1"/>
        <v>0.17160156865269044</v>
      </c>
      <c r="O64" s="101"/>
    </row>
    <row r="65" spans="1:15" s="70" customFormat="1">
      <c r="A65" s="101" t="s">
        <v>2691</v>
      </c>
      <c r="B65" s="140"/>
      <c r="C65" s="108" t="s">
        <v>3488</v>
      </c>
      <c r="D65" s="579" t="s">
        <v>1460</v>
      </c>
      <c r="E65" s="579"/>
      <c r="F65" s="579"/>
      <c r="G65" s="580"/>
      <c r="H65" s="109">
        <f>SUMIF('pdc2019'!$J$8:$J$1172,'CE statale pluri'!$A65,'pdc2019'!$N$8:$N$1180)</f>
        <v>21455645.869999997</v>
      </c>
      <c r="I65" s="109">
        <f>SUMIF('pdc2019'!$J$8:$J$1172,'CE statale pluri'!$A65,'pdc2019'!P$8:P$1180)</f>
        <v>25023440.013333332</v>
      </c>
      <c r="J65" s="109">
        <f>SUMIF('pdc2019'!$J$8:$J$1172,'CE statale pluri'!$A65,'pdc2019'!Q$8:Q$1180)</f>
        <v>30920140</v>
      </c>
      <c r="K65" s="109">
        <f>SUMIF('pdc2019'!$J$8:$J$1172,'CE statale pluri'!$A65,'pdc2019'!R$8:R$1180)</f>
        <v>30639540</v>
      </c>
      <c r="L65" s="109">
        <f>SUMIF('pdc2019'!$J$8:$J$1172,'CE statale pluri'!$A65,'pdc2019'!S$8:S$1180)</f>
        <v>30865115.199999999</v>
      </c>
      <c r="M65" s="110">
        <f t="shared" si="2"/>
        <v>5896699.9866666682</v>
      </c>
      <c r="N65" s="196">
        <f t="shared" si="1"/>
        <v>0.23564705666066327</v>
      </c>
      <c r="O65" s="106"/>
    </row>
    <row r="66" spans="1:15" s="70" customFormat="1">
      <c r="A66" s="101"/>
      <c r="B66" s="140"/>
      <c r="C66" s="108" t="s">
        <v>3491</v>
      </c>
      <c r="D66" s="579" t="s">
        <v>1462</v>
      </c>
      <c r="E66" s="579"/>
      <c r="F66" s="579"/>
      <c r="G66" s="580"/>
      <c r="H66" s="109">
        <f>SUM(H67:H71)</f>
        <v>798394134.26999998</v>
      </c>
      <c r="I66" s="109">
        <f>SUM(I67:I71)</f>
        <v>878634037</v>
      </c>
      <c r="J66" s="109">
        <f>SUM(J67:J71)</f>
        <v>893737440</v>
      </c>
      <c r="K66" s="109">
        <f>SUM(K67:K71)</f>
        <v>896405131</v>
      </c>
      <c r="L66" s="109">
        <f>SUM(L67:L71)</f>
        <v>899692052</v>
      </c>
      <c r="M66" s="110">
        <f t="shared" si="2"/>
        <v>15103403</v>
      </c>
      <c r="N66" s="196">
        <f t="shared" si="1"/>
        <v>1.7189640241537785E-2</v>
      </c>
      <c r="O66" s="106"/>
    </row>
    <row r="67" spans="1:15" s="46" customFormat="1" outlineLevel="1">
      <c r="A67" s="101" t="s">
        <v>996</v>
      </c>
      <c r="B67" s="140"/>
      <c r="C67" s="114"/>
      <c r="D67" s="146"/>
      <c r="E67" s="114" t="s">
        <v>2811</v>
      </c>
      <c r="F67" s="584" t="s">
        <v>2844</v>
      </c>
      <c r="G67" s="585"/>
      <c r="H67" s="117">
        <f>SUMIF('pdc2019'!$J$8:$J$1172,'CE statale pluri'!$A67,'pdc2019'!$N$8:$N$1180)</f>
        <v>278801040.18000001</v>
      </c>
      <c r="I67" s="117">
        <f>SUMIF('pdc2019'!$J$8:$J$1172,'CE statale pluri'!$A67,'pdc2019'!P$8:P$1180)</f>
        <v>300445769</v>
      </c>
      <c r="J67" s="117">
        <f>SUMIF('pdc2019'!$J$8:$J$1172,'CE statale pluri'!$A67,'pdc2019'!Q$8:Q$1180)</f>
        <v>304862135</v>
      </c>
      <c r="K67" s="117">
        <f>SUMIF('pdc2019'!$J$8:$J$1172,'CE statale pluri'!$A67,'pdc2019'!R$8:R$1180)</f>
        <v>305519884</v>
      </c>
      <c r="L67" s="117">
        <f>SUMIF('pdc2019'!$J$8:$J$1172,'CE statale pluri'!$A67,'pdc2019'!S$8:S$1180)</f>
        <v>306101031</v>
      </c>
      <c r="M67" s="118">
        <f t="shared" si="2"/>
        <v>4416366</v>
      </c>
      <c r="N67" s="197">
        <f t="shared" si="1"/>
        <v>1.4699378242866852E-2</v>
      </c>
      <c r="O67" s="101"/>
    </row>
    <row r="68" spans="1:15" s="46" customFormat="1" outlineLevel="1">
      <c r="A68" s="101" t="s">
        <v>1019</v>
      </c>
      <c r="B68" s="140"/>
      <c r="C68" s="114"/>
      <c r="D68" s="146"/>
      <c r="E68" s="114" t="s">
        <v>2813</v>
      </c>
      <c r="F68" s="584" t="s">
        <v>2845</v>
      </c>
      <c r="G68" s="585"/>
      <c r="H68" s="117">
        <f>SUMIF('pdc2019'!$J$8:$J$1172,'CE statale pluri'!$A68,'pdc2019'!$N$8:$N$1180)</f>
        <v>44961781.870000005</v>
      </c>
      <c r="I68" s="117">
        <f>SUMIF('pdc2019'!$J$8:$J$1172,'CE statale pluri'!$A68,'pdc2019'!P$8:P$1180)</f>
        <v>47099900</v>
      </c>
      <c r="J68" s="117">
        <f>SUMIF('pdc2019'!$J$8:$J$1172,'CE statale pluri'!$A68,'pdc2019'!Q$8:Q$1180)</f>
        <v>47873822</v>
      </c>
      <c r="K68" s="117">
        <f>SUMIF('pdc2019'!$J$8:$J$1172,'CE statale pluri'!$A68,'pdc2019'!R$8:R$1180)</f>
        <v>48016930</v>
      </c>
      <c r="L68" s="117">
        <f>SUMIF('pdc2019'!$J$8:$J$1172,'CE statale pluri'!$A68,'pdc2019'!S$8:S$1180)</f>
        <v>48159584</v>
      </c>
      <c r="M68" s="118">
        <f t="shared" si="2"/>
        <v>773922</v>
      </c>
      <c r="N68" s="197">
        <f t="shared" si="1"/>
        <v>1.6431499854564446E-2</v>
      </c>
      <c r="O68" s="101"/>
    </row>
    <row r="69" spans="1:15" s="46" customFormat="1" outlineLevel="1">
      <c r="A69" s="101" t="s">
        <v>1051</v>
      </c>
      <c r="B69" s="140"/>
      <c r="C69" s="114"/>
      <c r="D69" s="146"/>
      <c r="E69" s="114" t="s">
        <v>3493</v>
      </c>
      <c r="F69" s="584" t="s">
        <v>2846</v>
      </c>
      <c r="G69" s="585"/>
      <c r="H69" s="117">
        <f>SUMIF('pdc2019'!$J$8:$J$1172,'CE statale pluri'!$A69,'pdc2019'!$N$8:$N$1180)</f>
        <v>305193240.99000001</v>
      </c>
      <c r="I69" s="117">
        <f>SUMIF('pdc2019'!$J$8:$J$1172,'CE statale pluri'!$A69,'pdc2019'!P$8:P$1180)</f>
        <v>340640461</v>
      </c>
      <c r="J69" s="117">
        <f>SUMIF('pdc2019'!$J$8:$J$1172,'CE statale pluri'!$A69,'pdc2019'!Q$8:Q$1180)</f>
        <v>347024782</v>
      </c>
      <c r="K69" s="117">
        <f>SUMIF('pdc2019'!$J$8:$J$1172,'CE statale pluri'!$A69,'pdc2019'!R$8:R$1180)</f>
        <v>348284974</v>
      </c>
      <c r="L69" s="117">
        <f>SUMIF('pdc2019'!$J$8:$J$1172,'CE statale pluri'!$A69,'pdc2019'!S$8:S$1180)</f>
        <v>350109113</v>
      </c>
      <c r="M69" s="118">
        <f t="shared" si="2"/>
        <v>6384321</v>
      </c>
      <c r="N69" s="197">
        <f t="shared" si="1"/>
        <v>1.8742110027851332E-2</v>
      </c>
      <c r="O69" s="101"/>
    </row>
    <row r="70" spans="1:15" s="46" customFormat="1" outlineLevel="1">
      <c r="A70" s="101" t="s">
        <v>200</v>
      </c>
      <c r="B70" s="140"/>
      <c r="C70" s="114"/>
      <c r="D70" s="146"/>
      <c r="E70" s="114" t="s">
        <v>3501</v>
      </c>
      <c r="F70" s="584" t="s">
        <v>2847</v>
      </c>
      <c r="G70" s="585"/>
      <c r="H70" s="117">
        <f>SUMIF('pdc2019'!$J$8:$J$1172,'CE statale pluri'!$A70,'pdc2019'!$N$8:$N$1180)</f>
        <v>10627265.360000001</v>
      </c>
      <c r="I70" s="117">
        <f>SUMIF('pdc2019'!$J$8:$J$1172,'CE statale pluri'!$A70,'pdc2019'!P$8:P$1180)</f>
        <v>11769580</v>
      </c>
      <c r="J70" s="117">
        <f>SUMIF('pdc2019'!$J$8:$J$1172,'CE statale pluri'!$A70,'pdc2019'!Q$8:Q$1180)</f>
        <v>11769580</v>
      </c>
      <c r="K70" s="117">
        <f>SUMIF('pdc2019'!$J$8:$J$1172,'CE statale pluri'!$A70,'pdc2019'!R$8:R$1180)</f>
        <v>11769580</v>
      </c>
      <c r="L70" s="117">
        <f>SUMIF('pdc2019'!$J$8:$J$1172,'CE statale pluri'!$A70,'pdc2019'!S$8:S$1180)</f>
        <v>11769580</v>
      </c>
      <c r="M70" s="118">
        <f t="shared" si="2"/>
        <v>0</v>
      </c>
      <c r="N70" s="197">
        <f t="shared" si="1"/>
        <v>0</v>
      </c>
      <c r="O70" s="101"/>
    </row>
    <row r="71" spans="1:15" s="46" customFormat="1" outlineLevel="1">
      <c r="A71" s="101" t="s">
        <v>2848</v>
      </c>
      <c r="B71" s="140"/>
      <c r="C71" s="114"/>
      <c r="D71" s="146"/>
      <c r="E71" s="114" t="s">
        <v>3534</v>
      </c>
      <c r="F71" s="584" t="s">
        <v>2849</v>
      </c>
      <c r="G71" s="585"/>
      <c r="H71" s="117">
        <f>SUMIF('pdc2019'!$J$8:$J$1172,'CE statale pluri'!$A71,'pdc2019'!$N$8:$N$1180)</f>
        <v>158810805.86999997</v>
      </c>
      <c r="I71" s="117">
        <f>SUMIF('pdc2019'!$J$8:$J$1172,'CE statale pluri'!$A71,'pdc2019'!P$8:P$1180)</f>
        <v>178678327</v>
      </c>
      <c r="J71" s="117">
        <f>SUMIF('pdc2019'!$J$8:$J$1172,'CE statale pluri'!$A71,'pdc2019'!Q$8:Q$1180)</f>
        <v>182207121</v>
      </c>
      <c r="K71" s="117">
        <f>SUMIF('pdc2019'!$J$8:$J$1172,'CE statale pluri'!$A71,'pdc2019'!R$8:R$1180)</f>
        <v>182813763</v>
      </c>
      <c r="L71" s="117">
        <f>SUMIF('pdc2019'!$J$8:$J$1172,'CE statale pluri'!$A71,'pdc2019'!S$8:S$1180)</f>
        <v>183552744</v>
      </c>
      <c r="M71" s="118">
        <f t="shared" ref="M71:M88" si="3">J71-I71</f>
        <v>3528794</v>
      </c>
      <c r="N71" s="197">
        <f t="shared" si="1"/>
        <v>1.9749423778744023E-2</v>
      </c>
      <c r="O71" s="101"/>
    </row>
    <row r="72" spans="1:15" s="46" customFormat="1">
      <c r="A72" s="101" t="s">
        <v>192</v>
      </c>
      <c r="B72" s="140"/>
      <c r="C72" s="108" t="s">
        <v>3518</v>
      </c>
      <c r="D72" s="579" t="s">
        <v>2850</v>
      </c>
      <c r="E72" s="579"/>
      <c r="F72" s="579"/>
      <c r="G72" s="580"/>
      <c r="H72" s="109">
        <f>SUMIF('pdc2019'!$J$8:$J$1172,'CE statale pluri'!$A72,'pdc2019'!$N$8:$N$1180)</f>
        <v>4488753.8099999996</v>
      </c>
      <c r="I72" s="109">
        <f>SUMIF('pdc2019'!$J$8:$J$1172,'CE statale pluri'!$A72,'pdc2019'!P$8:P$1180)</f>
        <v>4556349.5600000005</v>
      </c>
      <c r="J72" s="109">
        <f>SUMIF('pdc2019'!$J$8:$J$1172,'CE statale pluri'!$A72,'pdc2019'!Q$8:Q$1180)</f>
        <v>4941874</v>
      </c>
      <c r="K72" s="109">
        <f>SUMIF('pdc2019'!$J$8:$J$1172,'CE statale pluri'!$A72,'pdc2019'!R$8:R$1180)</f>
        <v>4756640.728662</v>
      </c>
      <c r="L72" s="109">
        <f>SUMIF('pdc2019'!$J$8:$J$1172,'CE statale pluri'!$A72,'pdc2019'!S$8:S$1180)</f>
        <v>4932940.728662</v>
      </c>
      <c r="M72" s="110">
        <f t="shared" si="3"/>
        <v>385524.43999999948</v>
      </c>
      <c r="N72" s="196">
        <f t="shared" si="1"/>
        <v>8.4612568663410326E-2</v>
      </c>
      <c r="O72" s="101"/>
    </row>
    <row r="73" spans="1:15" s="70" customFormat="1">
      <c r="A73" s="101"/>
      <c r="B73" s="140"/>
      <c r="C73" s="108" t="s">
        <v>3521</v>
      </c>
      <c r="D73" s="579" t="s">
        <v>964</v>
      </c>
      <c r="E73" s="579"/>
      <c r="F73" s="579"/>
      <c r="G73" s="580"/>
      <c r="H73" s="109">
        <f>SUM(H74:H76)</f>
        <v>34131079.719999999</v>
      </c>
      <c r="I73" s="109">
        <f>SUM(I74:I76)</f>
        <v>34531498.706666663</v>
      </c>
      <c r="J73" s="109">
        <f>SUM(J74:J76)</f>
        <v>36132000</v>
      </c>
      <c r="K73" s="109">
        <f>SUM(K74:K76)</f>
        <v>37297000</v>
      </c>
      <c r="L73" s="109">
        <f>SUM(L74:L76)</f>
        <v>38097000</v>
      </c>
      <c r="M73" s="110">
        <f t="shared" si="3"/>
        <v>1600501.2933333367</v>
      </c>
      <c r="N73" s="196">
        <f t="shared" si="1"/>
        <v>4.6349024898370353E-2</v>
      </c>
      <c r="O73" s="106"/>
    </row>
    <row r="74" spans="1:15" s="46" customFormat="1" outlineLevel="1">
      <c r="A74" s="101" t="s">
        <v>2851</v>
      </c>
      <c r="B74" s="140"/>
      <c r="C74" s="114"/>
      <c r="D74" s="146"/>
      <c r="E74" s="114" t="s">
        <v>2811</v>
      </c>
      <c r="F74" s="584" t="s">
        <v>2852</v>
      </c>
      <c r="G74" s="585"/>
      <c r="H74" s="117">
        <f>SUMIF('pdc2019'!$J$8:$J$1172,'CE statale pluri'!$A74,'pdc2019'!$N$8:$N$1180)</f>
        <v>14633861.030000001</v>
      </c>
      <c r="I74" s="117">
        <f>SUMIF('pdc2019'!$J$8:$J$1172,'CE statale pluri'!$A74,'pdc2019'!P$8:P$1180)</f>
        <v>14634280</v>
      </c>
      <c r="J74" s="117">
        <f>SUMIF('pdc2019'!$J$8:$J$1172,'CE statale pluri'!$A74,'pdc2019'!Q$8:Q$1180)</f>
        <v>15234000</v>
      </c>
      <c r="K74" s="117">
        <f>SUMIF('pdc2019'!$J$8:$J$1172,'CE statale pluri'!$A74,'pdc2019'!R$8:R$1180)</f>
        <v>15634000</v>
      </c>
      <c r="L74" s="117">
        <f>SUMIF('pdc2019'!$J$8:$J$1172,'CE statale pluri'!$A74,'pdc2019'!S$8:S$1180)</f>
        <v>15634000</v>
      </c>
      <c r="M74" s="118">
        <f t="shared" si="3"/>
        <v>599720</v>
      </c>
      <c r="N74" s="197">
        <f t="shared" si="1"/>
        <v>4.0980492378169614E-2</v>
      </c>
      <c r="O74" s="101"/>
    </row>
    <row r="75" spans="1:15" s="70" customFormat="1" outlineLevel="1">
      <c r="A75" s="101" t="s">
        <v>2853</v>
      </c>
      <c r="B75" s="132"/>
      <c r="C75" s="108"/>
      <c r="D75" s="148"/>
      <c r="E75" s="114" t="s">
        <v>2813</v>
      </c>
      <c r="F75" s="584" t="s">
        <v>2854</v>
      </c>
      <c r="G75" s="585"/>
      <c r="H75" s="109">
        <f>SUMIF('pdc2019'!$J$8:$J$1172,'CE statale pluri'!$A75,'pdc2019'!$N$8:$N$1180)</f>
        <v>0</v>
      </c>
      <c r="I75" s="109">
        <f>SUMIF('pdc2019'!$J$8:$J$1172,'CE statale pluri'!$A75,'pdc2019'!P$8:P$1180)</f>
        <v>0</v>
      </c>
      <c r="J75" s="109">
        <f>SUMIF('pdc2019'!$J$8:$J$1172,'CE statale pluri'!$A75,'pdc2019'!Q$8:Q$1180)</f>
        <v>0</v>
      </c>
      <c r="K75" s="109">
        <f>SUMIF('pdc2019'!$J$8:$J$1172,'CE statale pluri'!$A75,'pdc2019'!R$8:R$1180)</f>
        <v>0</v>
      </c>
      <c r="L75" s="109">
        <f>SUMIF('pdc2019'!$J$8:$J$1172,'CE statale pluri'!$A75,'pdc2019'!S$8:S$1180)</f>
        <v>0</v>
      </c>
      <c r="M75" s="110">
        <f t="shared" si="3"/>
        <v>0</v>
      </c>
      <c r="N75" s="196" t="str">
        <f t="shared" ref="N75:N121" si="4">IF(I75=0,"-    ",M75/I75)</f>
        <v xml:space="preserve">-    </v>
      </c>
      <c r="O75" s="106"/>
    </row>
    <row r="76" spans="1:15" s="70" customFormat="1" outlineLevel="1">
      <c r="A76" s="101" t="s">
        <v>2855</v>
      </c>
      <c r="B76" s="132"/>
      <c r="C76" s="108"/>
      <c r="D76" s="148"/>
      <c r="E76" s="114" t="s">
        <v>3493</v>
      </c>
      <c r="F76" s="584" t="s">
        <v>1024</v>
      </c>
      <c r="G76" s="585"/>
      <c r="H76" s="117">
        <f>SUMIF('pdc2019'!$J$8:$J$1172,'CE statale pluri'!$A76,'pdc2019'!$N$8:$N$1180)</f>
        <v>19497218.690000001</v>
      </c>
      <c r="I76" s="117">
        <f>SUMIF('pdc2019'!$J$8:$J$1172,'CE statale pluri'!$A76,'pdc2019'!P$8:P$1180)</f>
        <v>19897218.706666667</v>
      </c>
      <c r="J76" s="117">
        <f>SUMIF('pdc2019'!$J$8:$J$1172,'CE statale pluri'!$A76,'pdc2019'!Q$8:Q$1180)</f>
        <v>20898000</v>
      </c>
      <c r="K76" s="117">
        <f>SUMIF('pdc2019'!$J$8:$J$1172,'CE statale pluri'!$A76,'pdc2019'!R$8:R$1180)</f>
        <v>21663000</v>
      </c>
      <c r="L76" s="117">
        <f>SUMIF('pdc2019'!$J$8:$J$1172,'CE statale pluri'!$A76,'pdc2019'!S$8:S$1180)</f>
        <v>22463000</v>
      </c>
      <c r="M76" s="118">
        <f t="shared" si="3"/>
        <v>1000781.293333333</v>
      </c>
      <c r="N76" s="197">
        <f t="shared" si="4"/>
        <v>5.0297547013342922E-2</v>
      </c>
      <c r="O76" s="106"/>
    </row>
    <row r="77" spans="1:15" s="70" customFormat="1">
      <c r="A77" s="101" t="s">
        <v>1061</v>
      </c>
      <c r="B77" s="132"/>
      <c r="C77" s="108" t="s">
        <v>3524</v>
      </c>
      <c r="D77" s="579" t="s">
        <v>2856</v>
      </c>
      <c r="E77" s="579"/>
      <c r="F77" s="579"/>
      <c r="G77" s="580"/>
      <c r="H77" s="109">
        <f>SUMIF('pdc2019'!$J$8:$J$1172,'CE statale pluri'!$A77,'pdc2019'!$N$8:$N$1180)</f>
        <v>1863074.65</v>
      </c>
      <c r="I77" s="109">
        <f>SUMIF('pdc2019'!$J$8:$J$1172,'CE statale pluri'!$A77,'pdc2019'!P$8:P$1180)</f>
        <v>1450000</v>
      </c>
      <c r="J77" s="109">
        <f>SUMIF('pdc2019'!$J$8:$J$1172,'CE statale pluri'!$A77,'pdc2019'!Q$8:Q$1180)</f>
        <v>1590000</v>
      </c>
      <c r="K77" s="109">
        <f>SUMIF('pdc2019'!$J$8:$J$1172,'CE statale pluri'!$A77,'pdc2019'!R$8:R$1180)</f>
        <v>1590000</v>
      </c>
      <c r="L77" s="109">
        <f>SUMIF('pdc2019'!$J$8:$J$1172,'CE statale pluri'!$A77,'pdc2019'!S$8:S$1180)</f>
        <v>1590000</v>
      </c>
      <c r="M77" s="110">
        <f t="shared" si="3"/>
        <v>140000</v>
      </c>
      <c r="N77" s="196">
        <f t="shared" si="4"/>
        <v>9.6551724137931033E-2</v>
      </c>
      <c r="O77" s="106"/>
    </row>
    <row r="78" spans="1:15" s="70" customFormat="1">
      <c r="A78" s="101"/>
      <c r="B78" s="132"/>
      <c r="C78" s="108" t="s">
        <v>2857</v>
      </c>
      <c r="D78" s="579" t="s">
        <v>1464</v>
      </c>
      <c r="E78" s="579"/>
      <c r="F78" s="579"/>
      <c r="G78" s="580"/>
      <c r="H78" s="109">
        <f>SUM(H79:H80)</f>
        <v>-2048149.6099999996</v>
      </c>
      <c r="I78" s="109">
        <f>SUM(I79:I80)</f>
        <v>5385276.6533333333</v>
      </c>
      <c r="J78" s="109">
        <f>SUM(J79:J80)</f>
        <v>733000</v>
      </c>
      <c r="K78" s="109">
        <f>SUM(K79:K80)</f>
        <v>733000</v>
      </c>
      <c r="L78" s="109">
        <f>SUM(L79:L80)</f>
        <v>733000</v>
      </c>
      <c r="M78" s="110">
        <f t="shared" si="3"/>
        <v>-4652276.6533333333</v>
      </c>
      <c r="N78" s="196">
        <f t="shared" si="4"/>
        <v>-0.86388814406660175</v>
      </c>
      <c r="O78" s="106"/>
    </row>
    <row r="79" spans="1:15" s="46" customFormat="1" outlineLevel="1">
      <c r="A79" s="101" t="s">
        <v>2858</v>
      </c>
      <c r="B79" s="149"/>
      <c r="C79" s="142"/>
      <c r="D79" s="146"/>
      <c r="E79" s="114" t="s">
        <v>2811</v>
      </c>
      <c r="F79" s="584" t="s">
        <v>2859</v>
      </c>
      <c r="G79" s="585"/>
      <c r="H79" s="117">
        <f>SUMIF('pdc2019'!$J$8:$J$1172,'CE statale pluri'!$A79,'pdc2019'!$N$8:$N$1180)</f>
        <v>-2470310.3499999996</v>
      </c>
      <c r="I79" s="117">
        <f>SUMIF('pdc2019'!$J$8:$J$1172,'CE statale pluri'!$A79,'pdc2019'!P$8:P$1180)</f>
        <v>4557694.6933333334</v>
      </c>
      <c r="J79" s="117">
        <f>SUMIF('pdc2019'!$J$8:$J$1172,'CE statale pluri'!$A79,'pdc2019'!Q$8:Q$1180)</f>
        <v>733000</v>
      </c>
      <c r="K79" s="117">
        <f>SUMIF('pdc2019'!$J$8:$J$1172,'CE statale pluri'!$A79,'pdc2019'!R$8:R$1180)</f>
        <v>733000</v>
      </c>
      <c r="L79" s="117">
        <f>SUMIF('pdc2019'!$J$8:$J$1172,'CE statale pluri'!$A79,'pdc2019'!S$8:S$1180)</f>
        <v>733000</v>
      </c>
      <c r="M79" s="118">
        <f t="shared" si="3"/>
        <v>-3824694.6933333334</v>
      </c>
      <c r="N79" s="197">
        <f t="shared" si="4"/>
        <v>-0.83917307996251278</v>
      </c>
      <c r="O79" s="101"/>
    </row>
    <row r="80" spans="1:15" s="46" customFormat="1" outlineLevel="1">
      <c r="A80" s="101" t="s">
        <v>2860</v>
      </c>
      <c r="B80" s="149"/>
      <c r="C80" s="142"/>
      <c r="D80" s="146"/>
      <c r="E80" s="114" t="s">
        <v>2813</v>
      </c>
      <c r="F80" s="584" t="s">
        <v>2861</v>
      </c>
      <c r="G80" s="585"/>
      <c r="H80" s="117">
        <f>SUMIF('pdc2019'!$J$8:$J$1172,'CE statale pluri'!$A80,'pdc2019'!$N$8:$N$1180)</f>
        <v>422160.74</v>
      </c>
      <c r="I80" s="117">
        <f>SUMIF('pdc2019'!$J$8:$J$1172,'CE statale pluri'!$A80,'pdc2019'!P$8:P$1180)</f>
        <v>827581.96000000008</v>
      </c>
      <c r="J80" s="117">
        <f>SUMIF('pdc2019'!$J$8:$J$1172,'CE statale pluri'!$A80,'pdc2019'!Q$8:Q$1180)</f>
        <v>0</v>
      </c>
      <c r="K80" s="117">
        <f>SUMIF('pdc2019'!$J$8:$J$1172,'CE statale pluri'!$A80,'pdc2019'!R$8:R$1180)</f>
        <v>0</v>
      </c>
      <c r="L80" s="117">
        <f>SUMIF('pdc2019'!$J$8:$J$1172,'CE statale pluri'!$A80,'pdc2019'!S$8:S$1180)</f>
        <v>0</v>
      </c>
      <c r="M80" s="118">
        <f t="shared" si="3"/>
        <v>-827581.96000000008</v>
      </c>
      <c r="N80" s="197">
        <f t="shared" si="4"/>
        <v>-1</v>
      </c>
      <c r="O80" s="101"/>
    </row>
    <row r="81" spans="1:15" s="70" customFormat="1">
      <c r="A81" s="101"/>
      <c r="B81" s="149"/>
      <c r="C81" s="108" t="s">
        <v>2862</v>
      </c>
      <c r="D81" s="579" t="s">
        <v>2863</v>
      </c>
      <c r="E81" s="579"/>
      <c r="F81" s="579"/>
      <c r="G81" s="580"/>
      <c r="H81" s="109">
        <f>SUM(H82:H85)</f>
        <v>28184739.400000006</v>
      </c>
      <c r="I81" s="109">
        <f>SUM(I82:I85)</f>
        <v>20684492.536666665</v>
      </c>
      <c r="J81" s="109">
        <f>SUM(J82:J85)</f>
        <v>32358751.089999996</v>
      </c>
      <c r="K81" s="109">
        <f>SUM(K82:K85)</f>
        <v>38161856.250915885</v>
      </c>
      <c r="L81" s="109">
        <f>SUM(L82:L85)</f>
        <v>36601784.612152375</v>
      </c>
      <c r="M81" s="110">
        <f t="shared" si="3"/>
        <v>11674258.553333331</v>
      </c>
      <c r="N81" s="196">
        <f t="shared" si="4"/>
        <v>0.56439666250640608</v>
      </c>
      <c r="O81" s="106"/>
    </row>
    <row r="82" spans="1:15" s="46" customFormat="1" outlineLevel="1">
      <c r="A82" s="101" t="s">
        <v>2864</v>
      </c>
      <c r="B82" s="149"/>
      <c r="C82" s="142"/>
      <c r="D82" s="146"/>
      <c r="E82" s="114" t="s">
        <v>2811</v>
      </c>
      <c r="F82" s="584" t="s">
        <v>1466</v>
      </c>
      <c r="G82" s="585"/>
      <c r="H82" s="117">
        <f>SUMIF('pdc2019'!$J$8:$J$1172,'CE statale pluri'!$A82,'pdc2019'!$N$8:$N$1180)</f>
        <v>3712919.29</v>
      </c>
      <c r="I82" s="117">
        <f>SUMIF('pdc2019'!$J$8:$J$1172,'CE statale pluri'!$A82,'pdc2019'!P$8:P$1180)</f>
        <v>850000</v>
      </c>
      <c r="J82" s="117">
        <f>SUMIF('pdc2019'!$J$8:$J$1172,'CE statale pluri'!$A82,'pdc2019'!Q$8:Q$1180)</f>
        <v>3710000</v>
      </c>
      <c r="K82" s="117">
        <f>SUMIF('pdc2019'!$J$8:$J$1172,'CE statale pluri'!$A82,'pdc2019'!R$8:R$1180)</f>
        <v>3710000</v>
      </c>
      <c r="L82" s="117">
        <f>SUMIF('pdc2019'!$J$8:$J$1172,'CE statale pluri'!$A82,'pdc2019'!S$8:S$1180)</f>
        <v>3710000</v>
      </c>
      <c r="M82" s="118">
        <f t="shared" si="3"/>
        <v>2860000</v>
      </c>
      <c r="N82" s="197">
        <f t="shared" si="4"/>
        <v>3.3647058823529412</v>
      </c>
      <c r="O82" s="101"/>
    </row>
    <row r="83" spans="1:15" s="46" customFormat="1" outlineLevel="1">
      <c r="A83" s="101" t="s">
        <v>2865</v>
      </c>
      <c r="B83" s="149"/>
      <c r="C83" s="142"/>
      <c r="D83" s="146"/>
      <c r="E83" s="114" t="s">
        <v>2813</v>
      </c>
      <c r="F83" s="584" t="s">
        <v>2866</v>
      </c>
      <c r="G83" s="585"/>
      <c r="H83" s="117">
        <f>SUMIF('pdc2019'!$J$8:$J$1172,'CE statale pluri'!$A83,'pdc2019'!$N$8:$N$1180)</f>
        <v>60000</v>
      </c>
      <c r="I83" s="117">
        <f>SUMIF('pdc2019'!$J$8:$J$1172,'CE statale pluri'!$A83,'pdc2019'!P$8:P$1180)</f>
        <v>60000</v>
      </c>
      <c r="J83" s="117">
        <f>SUMIF('pdc2019'!$J$8:$J$1172,'CE statale pluri'!$A83,'pdc2019'!Q$8:Q$1180)</f>
        <v>60000</v>
      </c>
      <c r="K83" s="117">
        <f>SUMIF('pdc2019'!$J$8:$J$1172,'CE statale pluri'!$A83,'pdc2019'!R$8:R$1180)</f>
        <v>50000</v>
      </c>
      <c r="L83" s="117">
        <f>SUMIF('pdc2019'!$J$8:$J$1172,'CE statale pluri'!$A83,'pdc2019'!S$8:S$1180)</f>
        <v>50000</v>
      </c>
      <c r="M83" s="118">
        <f t="shared" si="3"/>
        <v>0</v>
      </c>
      <c r="N83" s="197">
        <f t="shared" si="4"/>
        <v>0</v>
      </c>
      <c r="O83" s="101"/>
    </row>
    <row r="84" spans="1:15" s="46" customFormat="1" outlineLevel="1">
      <c r="A84" s="101" t="s">
        <v>2867</v>
      </c>
      <c r="B84" s="149"/>
      <c r="C84" s="142"/>
      <c r="D84" s="146"/>
      <c r="E84" s="114" t="s">
        <v>3493</v>
      </c>
      <c r="F84" s="584" t="s">
        <v>2868</v>
      </c>
      <c r="G84" s="585"/>
      <c r="H84" s="117">
        <f>SUMIF('pdc2019'!$J$8:$J$1172,'CE statale pluri'!$A84,'pdc2019'!$N$8:$N$1180)</f>
        <v>1322376.99</v>
      </c>
      <c r="I84" s="117">
        <f>SUMIF('pdc2019'!$J$8:$J$1172,'CE statale pluri'!$A84,'pdc2019'!P$8:P$1180)</f>
        <v>14833131.309999999</v>
      </c>
      <c r="J84" s="117">
        <f>SUMIF('pdc2019'!$J$8:$J$1172,'CE statale pluri'!$A84,'pdc2019'!Q$8:Q$1180)</f>
        <v>7796433.2200000007</v>
      </c>
      <c r="K84" s="117">
        <f>SUMIF('pdc2019'!$J$8:$J$1172,'CE statale pluri'!$A84,'pdc2019'!R$8:R$1180)</f>
        <v>6041908.8700000001</v>
      </c>
      <c r="L84" s="117">
        <f>SUMIF('pdc2019'!$J$8:$J$1172,'CE statale pluri'!$A84,'pdc2019'!S$8:S$1180)</f>
        <v>4008082.47</v>
      </c>
      <c r="M84" s="118">
        <f t="shared" si="3"/>
        <v>-7036698.089999998</v>
      </c>
      <c r="N84" s="197">
        <f t="shared" si="4"/>
        <v>-0.47439060188566473</v>
      </c>
      <c r="O84" s="101"/>
    </row>
    <row r="85" spans="1:15" s="46" customFormat="1" outlineLevel="1">
      <c r="A85" s="101" t="s">
        <v>2869</v>
      </c>
      <c r="B85" s="149"/>
      <c r="C85" s="142"/>
      <c r="D85" s="146"/>
      <c r="E85" s="114" t="s">
        <v>3501</v>
      </c>
      <c r="F85" s="584" t="s">
        <v>2701</v>
      </c>
      <c r="G85" s="585"/>
      <c r="H85" s="117">
        <f>SUMIF('pdc2019'!$J$8:$J$1172,'CE statale pluri'!$A85,'pdc2019'!$N$8:$N$1180)</f>
        <v>23089443.120000005</v>
      </c>
      <c r="I85" s="117">
        <f>SUMIF('pdc2019'!$J$8:$J$1172,'CE statale pluri'!$A85,'pdc2019'!P$8:P$1180)</f>
        <v>4941361.2266666666</v>
      </c>
      <c r="J85" s="117">
        <f>SUMIF('pdc2019'!$J$8:$J$1172,'CE statale pluri'!$A85,'pdc2019'!Q$8:Q$1180)</f>
        <v>20792317.869999997</v>
      </c>
      <c r="K85" s="117">
        <f>SUMIF('pdc2019'!$J$8:$J$1172,'CE statale pluri'!$A85,'pdc2019'!R$8:R$1180)</f>
        <v>28359947.38091588</v>
      </c>
      <c r="L85" s="117">
        <f>SUMIF('pdc2019'!$J$8:$J$1172,'CE statale pluri'!$A85,'pdc2019'!S$8:S$1180)</f>
        <v>28833702.142152373</v>
      </c>
      <c r="M85" s="118">
        <f t="shared" si="3"/>
        <v>15850956.643333331</v>
      </c>
      <c r="N85" s="197">
        <f t="shared" si="4"/>
        <v>3.2078117579811174</v>
      </c>
      <c r="O85" s="101"/>
    </row>
    <row r="86" spans="1:15" s="70" customFormat="1">
      <c r="A86" s="101"/>
      <c r="B86" s="133"/>
      <c r="C86" s="134" t="s">
        <v>2870</v>
      </c>
      <c r="D86" s="134"/>
      <c r="E86" s="134"/>
      <c r="F86" s="134"/>
      <c r="G86" s="135"/>
      <c r="H86" s="136">
        <f>H39+H42+H60+H64+H65+H66+H72+H73+H77+H78+H81</f>
        <v>1717104868.8600001</v>
      </c>
      <c r="I86" s="136">
        <f>I39+I42+I60+I64+I65+I66+I72+I73+I77+I78+I81</f>
        <v>1836656883.0733335</v>
      </c>
      <c r="J86" s="136">
        <f>J39+J42+J60+J64+J65+J66+J72+J73+J77+J78+J81</f>
        <v>1942278282.8</v>
      </c>
      <c r="K86" s="136">
        <f>K39+K42+K60+K64+K65+K66+K72+K73+K77+K78+K81</f>
        <v>1986112159.192873</v>
      </c>
      <c r="L86" s="136">
        <f>L39+L42+L60+L64+L65+L66+L72+L73+L77+L78+L81</f>
        <v>2010348514.6541092</v>
      </c>
      <c r="M86" s="137">
        <f t="shared" si="3"/>
        <v>105621399.72666645</v>
      </c>
      <c r="N86" s="201">
        <f t="shared" si="4"/>
        <v>5.750742052044417E-2</v>
      </c>
      <c r="O86" s="106"/>
    </row>
    <row r="87" spans="1:15" s="46" customFormat="1" ht="6.75" customHeight="1" thickBot="1">
      <c r="A87" s="101"/>
      <c r="B87" s="149"/>
      <c r="C87" s="114"/>
      <c r="D87" s="146"/>
      <c r="E87" s="143"/>
      <c r="F87" s="146"/>
      <c r="G87" s="147"/>
      <c r="H87" s="117"/>
      <c r="I87" s="117"/>
      <c r="J87" s="117"/>
      <c r="K87" s="117"/>
      <c r="L87" s="117"/>
      <c r="M87" s="118">
        <f t="shared" si="3"/>
        <v>0</v>
      </c>
      <c r="N87" s="197" t="str">
        <f t="shared" si="4"/>
        <v xml:space="preserve">-    </v>
      </c>
      <c r="O87" s="101"/>
    </row>
    <row r="88" spans="1:15" s="70" customFormat="1" ht="16.5" thickTop="1" thickBot="1">
      <c r="A88" s="101"/>
      <c r="B88" s="581" t="s">
        <v>2871</v>
      </c>
      <c r="C88" s="582"/>
      <c r="D88" s="582"/>
      <c r="E88" s="582"/>
      <c r="F88" s="582"/>
      <c r="G88" s="583"/>
      <c r="H88" s="153">
        <f>H36-H86</f>
        <v>88573731.289999962</v>
      </c>
      <c r="I88" s="153">
        <f>I36-I86</f>
        <v>75575545.366666555</v>
      </c>
      <c r="J88" s="153">
        <f>ROUND(J36-J86,2)</f>
        <v>59172750.880000003</v>
      </c>
      <c r="K88" s="153">
        <f>K36-K86</f>
        <v>48488949.251977205</v>
      </c>
      <c r="L88" s="153">
        <f>L36-L86</f>
        <v>20935430.592724562</v>
      </c>
      <c r="M88" s="154">
        <f t="shared" si="3"/>
        <v>-16402794.486666553</v>
      </c>
      <c r="N88" s="202">
        <f t="shared" si="4"/>
        <v>-0.21703838731279854</v>
      </c>
      <c r="O88" s="106"/>
    </row>
    <row r="89" spans="1:15" s="70" customFormat="1" ht="15.75" thickTop="1">
      <c r="A89" s="101"/>
      <c r="B89" s="157"/>
      <c r="C89" s="158"/>
      <c r="D89" s="158"/>
      <c r="E89" s="159"/>
      <c r="F89" s="160"/>
      <c r="G89" s="161"/>
      <c r="H89" s="162"/>
      <c r="I89" s="162"/>
      <c r="J89" s="162"/>
      <c r="K89" s="162"/>
      <c r="L89" s="162"/>
      <c r="M89" s="163"/>
      <c r="N89" s="203"/>
      <c r="O89" s="106"/>
    </row>
    <row r="90" spans="1:15" s="70" customFormat="1">
      <c r="A90" s="101"/>
      <c r="B90" s="107" t="s">
        <v>2240</v>
      </c>
      <c r="C90" s="586" t="s">
        <v>1469</v>
      </c>
      <c r="D90" s="586"/>
      <c r="E90" s="586"/>
      <c r="F90" s="586"/>
      <c r="G90" s="587"/>
      <c r="H90" s="109"/>
      <c r="I90" s="109"/>
      <c r="J90" s="109"/>
      <c r="K90" s="109"/>
      <c r="L90" s="109"/>
      <c r="M90" s="110"/>
      <c r="N90" s="196"/>
      <c r="O90" s="106"/>
    </row>
    <row r="91" spans="1:15" s="70" customFormat="1">
      <c r="A91" s="101" t="s">
        <v>2872</v>
      </c>
      <c r="B91" s="132"/>
      <c r="C91" s="108" t="s">
        <v>2809</v>
      </c>
      <c r="D91" s="579" t="s">
        <v>2873</v>
      </c>
      <c r="E91" s="579"/>
      <c r="F91" s="579"/>
      <c r="G91" s="580"/>
      <c r="H91" s="109">
        <f>SUMIF('pdc2019'!$J$8:$J$1172,'CE statale pluri'!$A91,'pdc2019'!$N$8:$N$1180)</f>
        <v>92942.819999999992</v>
      </c>
      <c r="I91" s="109">
        <f>SUMIF('pdc2019'!$J$8:$J$1172,'CE statale pluri'!$A91,'pdc2019'!P$8:P$1180)</f>
        <v>51549.173333333332</v>
      </c>
      <c r="J91" s="109">
        <f>SUMIF('pdc2019'!$J$8:$J$1172,'CE statale pluri'!$A91,'pdc2019'!Q$8:Q$1180)</f>
        <v>28000</v>
      </c>
      <c r="K91" s="109">
        <f>SUMIF('pdc2019'!$J$8:$J$1172,'CE statale pluri'!$A91,'pdc2019'!R$8:R$1180)</f>
        <v>28000</v>
      </c>
      <c r="L91" s="109">
        <f>SUMIF('pdc2019'!$J$8:$J$1172,'CE statale pluri'!$A91,'pdc2019'!S$8:S$1180)</f>
        <v>28000</v>
      </c>
      <c r="M91" s="110">
        <f>J91-I91</f>
        <v>-23549.173333333332</v>
      </c>
      <c r="N91" s="196">
        <f t="shared" si="4"/>
        <v>-0.45682931093883689</v>
      </c>
      <c r="O91" s="106"/>
    </row>
    <row r="92" spans="1:15" s="70" customFormat="1">
      <c r="A92" s="101" t="s">
        <v>2874</v>
      </c>
      <c r="B92" s="132"/>
      <c r="C92" s="108" t="s">
        <v>2818</v>
      </c>
      <c r="D92" s="579" t="s">
        <v>2875</v>
      </c>
      <c r="E92" s="579"/>
      <c r="F92" s="579"/>
      <c r="G92" s="580"/>
      <c r="H92" s="109">
        <f>SUMIF('pdc2019'!$J$8:$J$1172,'CE statale pluri'!$A92,'pdc2019'!$N$8:$N$1180)</f>
        <v>36116.869999999995</v>
      </c>
      <c r="I92" s="109">
        <f>SUMIF('pdc2019'!$J$8:$J$1172,'CE statale pluri'!$A92,'pdc2019'!P$8:P$1180)</f>
        <v>6479.6399999999994</v>
      </c>
      <c r="J92" s="109">
        <f>SUMIF('pdc2019'!$J$8:$J$1172,'CE statale pluri'!$A92,'pdc2019'!Q$8:Q$1180)</f>
        <v>48137</v>
      </c>
      <c r="K92" s="109">
        <f>SUMIF('pdc2019'!$J$8:$J$1172,'CE statale pluri'!$A92,'pdc2019'!R$8:R$1180)</f>
        <v>48137</v>
      </c>
      <c r="L92" s="109">
        <f>SUMIF('pdc2019'!$J$8:$J$1172,'CE statale pluri'!$A92,'pdc2019'!S$8:S$1180)</f>
        <v>48137</v>
      </c>
      <c r="M92" s="110">
        <f>J92-I92</f>
        <v>41657.360000000001</v>
      </c>
      <c r="N92" s="196">
        <f t="shared" si="4"/>
        <v>6.4289621028328741</v>
      </c>
      <c r="O92" s="106"/>
    </row>
    <row r="93" spans="1:15" s="70" customFormat="1">
      <c r="A93" s="101"/>
      <c r="B93" s="133"/>
      <c r="C93" s="134" t="s">
        <v>2876</v>
      </c>
      <c r="D93" s="134"/>
      <c r="E93" s="134"/>
      <c r="F93" s="134"/>
      <c r="G93" s="135"/>
      <c r="H93" s="136">
        <f>+H91-H92</f>
        <v>56825.95</v>
      </c>
      <c r="I93" s="136">
        <f>+I91-I92</f>
        <v>45069.533333333333</v>
      </c>
      <c r="J93" s="136">
        <f>+J91-J92</f>
        <v>-20137</v>
      </c>
      <c r="K93" s="136">
        <f>+K91-K92</f>
        <v>-20137</v>
      </c>
      <c r="L93" s="136">
        <f>+L91-L92</f>
        <v>-20137</v>
      </c>
      <c r="M93" s="137">
        <f>J93-I93</f>
        <v>-65206.533333333333</v>
      </c>
      <c r="N93" s="201">
        <f t="shared" si="4"/>
        <v>-1.4467985024621215</v>
      </c>
      <c r="O93" s="106"/>
    </row>
    <row r="94" spans="1:15" s="46" customFormat="1">
      <c r="A94" s="101"/>
      <c r="B94" s="140"/>
      <c r="C94" s="114"/>
      <c r="D94" s="146"/>
      <c r="E94" s="141"/>
      <c r="F94" s="146"/>
      <c r="G94" s="147"/>
      <c r="H94" s="117"/>
      <c r="I94" s="117"/>
      <c r="J94" s="117"/>
      <c r="K94" s="117"/>
      <c r="L94" s="117"/>
      <c r="M94" s="118"/>
      <c r="N94" s="197"/>
      <c r="O94" s="101"/>
    </row>
    <row r="95" spans="1:15" s="70" customFormat="1">
      <c r="A95" s="101"/>
      <c r="B95" s="107" t="s">
        <v>2341</v>
      </c>
      <c r="C95" s="586" t="s">
        <v>1471</v>
      </c>
      <c r="D95" s="586"/>
      <c r="E95" s="586"/>
      <c r="F95" s="586"/>
      <c r="G95" s="587"/>
      <c r="H95" s="109"/>
      <c r="I95" s="109"/>
      <c r="J95" s="109"/>
      <c r="K95" s="109"/>
      <c r="L95" s="109"/>
      <c r="M95" s="110"/>
      <c r="N95" s="196"/>
      <c r="O95" s="106"/>
    </row>
    <row r="96" spans="1:15" s="70" customFormat="1">
      <c r="A96" s="101" t="s">
        <v>760</v>
      </c>
      <c r="B96" s="132"/>
      <c r="C96" s="108" t="s">
        <v>2809</v>
      </c>
      <c r="D96" s="579" t="s">
        <v>759</v>
      </c>
      <c r="E96" s="579"/>
      <c r="F96" s="579"/>
      <c r="G96" s="580"/>
      <c r="H96" s="109">
        <f>SUMIF('pdc2019'!$J$8:$J$1172,'CE statale pluri'!$A96,'pdc2019'!$N$8:$N$1180)</f>
        <v>0</v>
      </c>
      <c r="I96" s="109">
        <f>SUMIF('pdc2019'!$J$8:$J$1172,'CE statale pluri'!$A96,'pdc2019'!P$8:P$1180)</f>
        <v>0</v>
      </c>
      <c r="J96" s="109">
        <f>SUMIF('pdc2019'!$J$8:$J$1172,'CE statale pluri'!$A96,'pdc2019'!Q$8:Q$1180)</f>
        <v>0</v>
      </c>
      <c r="K96" s="109">
        <f>SUMIF('pdc2019'!$J$8:$J$1172,'CE statale pluri'!$A96,'pdc2019'!R$8:R$1180)</f>
        <v>0</v>
      </c>
      <c r="L96" s="109">
        <f>SUMIF('pdc2019'!$J$8:$J$1172,'CE statale pluri'!$A96,'pdc2019'!S$8:S$1180)</f>
        <v>0</v>
      </c>
      <c r="M96" s="110">
        <f>J96-I96</f>
        <v>0</v>
      </c>
      <c r="N96" s="196" t="str">
        <f t="shared" si="4"/>
        <v xml:space="preserve">-    </v>
      </c>
      <c r="O96" s="106"/>
    </row>
    <row r="97" spans="1:15" s="70" customFormat="1">
      <c r="A97" s="101" t="s">
        <v>1784</v>
      </c>
      <c r="B97" s="132"/>
      <c r="C97" s="108" t="s">
        <v>2818</v>
      </c>
      <c r="D97" s="579" t="s">
        <v>1783</v>
      </c>
      <c r="E97" s="579"/>
      <c r="F97" s="579"/>
      <c r="G97" s="580"/>
      <c r="H97" s="109">
        <f>SUMIF('pdc2019'!$J$8:$J$1172,'CE statale pluri'!$A97,'pdc2019'!$N$8:$N$1180)</f>
        <v>0</v>
      </c>
      <c r="I97" s="109">
        <f>SUMIF('pdc2019'!$J$8:$J$1172,'CE statale pluri'!$A97,'pdc2019'!P$8:P$1180)</f>
        <v>0</v>
      </c>
      <c r="J97" s="109">
        <f>SUMIF('pdc2019'!$J$8:$J$1172,'CE statale pluri'!$A97,'pdc2019'!Q$8:Q$1180)</f>
        <v>0</v>
      </c>
      <c r="K97" s="109">
        <f>SUMIF('pdc2019'!$J$8:$J$1172,'CE statale pluri'!$A97,'pdc2019'!R$8:R$1180)</f>
        <v>0</v>
      </c>
      <c r="L97" s="109">
        <f>SUMIF('pdc2019'!$J$8:$J$1172,'CE statale pluri'!$A97,'pdc2019'!S$8:S$1180)</f>
        <v>0</v>
      </c>
      <c r="M97" s="110">
        <f>J97-I97</f>
        <v>0</v>
      </c>
      <c r="N97" s="196" t="str">
        <f t="shared" si="4"/>
        <v xml:space="preserve">-    </v>
      </c>
      <c r="O97" s="106"/>
    </row>
    <row r="98" spans="1:15" s="70" customFormat="1">
      <c r="A98" s="101"/>
      <c r="B98" s="133"/>
      <c r="C98" s="134" t="s">
        <v>2877</v>
      </c>
      <c r="D98" s="134"/>
      <c r="E98" s="134"/>
      <c r="F98" s="134"/>
      <c r="G98" s="135"/>
      <c r="H98" s="136">
        <f>H96-H97</f>
        <v>0</v>
      </c>
      <c r="I98" s="136">
        <f>I96-I97</f>
        <v>0</v>
      </c>
      <c r="J98" s="136">
        <f>J96-J97</f>
        <v>0</v>
      </c>
      <c r="K98" s="136">
        <f>K96-K97</f>
        <v>0</v>
      </c>
      <c r="L98" s="136">
        <f>L96-L97</f>
        <v>0</v>
      </c>
      <c r="M98" s="137">
        <f>J98-I98</f>
        <v>0</v>
      </c>
      <c r="N98" s="201" t="str">
        <f t="shared" si="4"/>
        <v xml:space="preserve">-    </v>
      </c>
      <c r="O98" s="106"/>
    </row>
    <row r="99" spans="1:15" s="46" customFormat="1">
      <c r="A99" s="101"/>
      <c r="B99" s="140"/>
      <c r="C99" s="114"/>
      <c r="D99" s="143"/>
      <c r="E99" s="141"/>
      <c r="F99" s="115"/>
      <c r="G99" s="116"/>
      <c r="H99" s="117"/>
      <c r="I99" s="117"/>
      <c r="J99" s="117"/>
      <c r="K99" s="117"/>
      <c r="L99" s="117"/>
      <c r="M99" s="118"/>
      <c r="N99" s="197"/>
      <c r="O99" s="101"/>
    </row>
    <row r="100" spans="1:15" s="70" customFormat="1">
      <c r="A100" s="101"/>
      <c r="B100" s="107" t="s">
        <v>1474</v>
      </c>
      <c r="C100" s="586" t="s">
        <v>1476</v>
      </c>
      <c r="D100" s="586"/>
      <c r="E100" s="586"/>
      <c r="F100" s="586"/>
      <c r="G100" s="587"/>
      <c r="H100" s="109"/>
      <c r="I100" s="109"/>
      <c r="J100" s="109"/>
      <c r="K100" s="109"/>
      <c r="L100" s="109"/>
      <c r="M100" s="110"/>
      <c r="N100" s="196"/>
      <c r="O100" s="106"/>
    </row>
    <row r="101" spans="1:15" s="70" customFormat="1">
      <c r="A101" s="101"/>
      <c r="B101" s="132"/>
      <c r="C101" s="108" t="s">
        <v>2809</v>
      </c>
      <c r="D101" s="579" t="s">
        <v>2878</v>
      </c>
      <c r="E101" s="579"/>
      <c r="F101" s="579"/>
      <c r="G101" s="580"/>
      <c r="H101" s="109">
        <f>SUM(H102:H103)</f>
        <v>35632823.499999993</v>
      </c>
      <c r="I101" s="109">
        <f>SUM(I102:I103)</f>
        <v>30890088.733333331</v>
      </c>
      <c r="J101" s="109">
        <f>SUM(J102:J103)</f>
        <v>20000</v>
      </c>
      <c r="K101" s="109">
        <f>SUM(K102:K103)</f>
        <v>20000</v>
      </c>
      <c r="L101" s="109">
        <f>SUM(L102:L103)</f>
        <v>20000</v>
      </c>
      <c r="M101" s="110">
        <f t="shared" ref="M101:M107" si="5">J101-I101</f>
        <v>-30870088.733333331</v>
      </c>
      <c r="N101" s="196">
        <f t="shared" si="4"/>
        <v>-0.99935254313535138</v>
      </c>
      <c r="O101" s="106"/>
    </row>
    <row r="102" spans="1:15" s="46" customFormat="1" outlineLevel="1">
      <c r="A102" s="101" t="s">
        <v>2</v>
      </c>
      <c r="B102" s="140"/>
      <c r="C102" s="142"/>
      <c r="D102" s="146"/>
      <c r="E102" s="114" t="s">
        <v>2811</v>
      </c>
      <c r="F102" s="584" t="s">
        <v>1</v>
      </c>
      <c r="G102" s="585"/>
      <c r="H102" s="117">
        <f>SUMIF('pdc2019'!$J$8:$J$1172,'CE statale pluri'!$A102,'pdc2019'!$N$8:$N$1180)</f>
        <v>0</v>
      </c>
      <c r="I102" s="117">
        <f>SUMIF('pdc2019'!$J$8:$J$1172,'CE statale pluri'!$A102,'pdc2019'!P$8:P$1180)</f>
        <v>0</v>
      </c>
      <c r="J102" s="117">
        <f>SUMIF('pdc2019'!$J$8:$J$1172,'CE statale pluri'!$A102,'pdc2019'!Q$8:Q$1180)</f>
        <v>0</v>
      </c>
      <c r="K102" s="117">
        <f>SUMIF('pdc2019'!$J$8:$J$1172,'CE statale pluri'!$A102,'pdc2019'!R$8:R$1180)</f>
        <v>0</v>
      </c>
      <c r="L102" s="117">
        <f>SUMIF('pdc2019'!$J$8:$J$1172,'CE statale pluri'!$A102,'pdc2019'!S$8:S$1180)</f>
        <v>0</v>
      </c>
      <c r="M102" s="118">
        <f t="shared" si="5"/>
        <v>0</v>
      </c>
      <c r="N102" s="197" t="str">
        <f t="shared" si="4"/>
        <v xml:space="preserve">-    </v>
      </c>
      <c r="O102" s="101"/>
    </row>
    <row r="103" spans="1:15" s="46" customFormat="1" outlineLevel="1">
      <c r="A103" s="101" t="s">
        <v>729</v>
      </c>
      <c r="B103" s="140"/>
      <c r="C103" s="142"/>
      <c r="D103" s="146"/>
      <c r="E103" s="114" t="s">
        <v>2813</v>
      </c>
      <c r="F103" s="584" t="s">
        <v>734</v>
      </c>
      <c r="G103" s="585"/>
      <c r="H103" s="117">
        <f>SUMIF('pdc2019'!$J$8:$J$1172,'CE statale pluri'!$A103,'pdc2019'!$N$8:$N$1180)</f>
        <v>35632823.499999993</v>
      </c>
      <c r="I103" s="117">
        <f>SUMIF('pdc2019'!$J$8:$J$1172,'CE statale pluri'!$A103,'pdc2019'!P$8:P$1180)</f>
        <v>30890088.733333331</v>
      </c>
      <c r="J103" s="117">
        <f>SUMIF('pdc2019'!$J$8:$J$1172,'CE statale pluri'!$A103,'pdc2019'!Q$8:Q$1180)</f>
        <v>20000</v>
      </c>
      <c r="K103" s="117">
        <f>SUMIF('pdc2019'!$J$8:$J$1172,'CE statale pluri'!$A103,'pdc2019'!R$8:R$1180)</f>
        <v>20000</v>
      </c>
      <c r="L103" s="117">
        <f>SUMIF('pdc2019'!$J$8:$J$1172,'CE statale pluri'!$A103,'pdc2019'!S$8:S$1180)</f>
        <v>20000</v>
      </c>
      <c r="M103" s="118">
        <f t="shared" si="5"/>
        <v>-30870088.733333331</v>
      </c>
      <c r="N103" s="197">
        <f t="shared" si="4"/>
        <v>-0.99935254313535138</v>
      </c>
      <c r="O103" s="101"/>
    </row>
    <row r="104" spans="1:15" s="70" customFormat="1">
      <c r="A104" s="101"/>
      <c r="B104" s="132"/>
      <c r="C104" s="108" t="s">
        <v>2818</v>
      </c>
      <c r="D104" s="579" t="s">
        <v>2879</v>
      </c>
      <c r="E104" s="579"/>
      <c r="F104" s="579"/>
      <c r="G104" s="580"/>
      <c r="H104" s="109">
        <f>SUM(H105:H106)</f>
        <v>36472794.349999994</v>
      </c>
      <c r="I104" s="109">
        <f>SUM(I105:I106)</f>
        <v>35064166.666666664</v>
      </c>
      <c r="J104" s="109">
        <f>SUM(J105:J106)</f>
        <v>580572.88</v>
      </c>
      <c r="K104" s="109">
        <f>SUM(K105:K106)</f>
        <v>580572.88</v>
      </c>
      <c r="L104" s="109">
        <f>SUM(L105:L106)</f>
        <v>580572.88</v>
      </c>
      <c r="M104" s="110">
        <f t="shared" si="5"/>
        <v>-34483593.786666662</v>
      </c>
      <c r="N104" s="196">
        <f t="shared" si="4"/>
        <v>-0.98344255873755249</v>
      </c>
      <c r="O104" s="106"/>
    </row>
    <row r="105" spans="1:15" s="46" customFormat="1" outlineLevel="1">
      <c r="A105" s="101" t="s">
        <v>1807</v>
      </c>
      <c r="B105" s="140"/>
      <c r="C105" s="142"/>
      <c r="D105" s="146"/>
      <c r="E105" s="114" t="s">
        <v>2811</v>
      </c>
      <c r="F105" s="584" t="s">
        <v>1804</v>
      </c>
      <c r="G105" s="585"/>
      <c r="H105" s="117">
        <f>SUMIF('pdc2019'!$J$8:$J$1172,'CE statale pluri'!$A105,'pdc2019'!$N$8:$N$1180)</f>
        <v>0</v>
      </c>
      <c r="I105" s="117">
        <f>SUMIF('pdc2019'!$J$8:$J$1172,'CE statale pluri'!$A105,'pdc2019'!P$8:P$1180)</f>
        <v>26666.666666666668</v>
      </c>
      <c r="J105" s="117">
        <f>SUMIF('pdc2019'!$J$8:$J$1172,'CE statale pluri'!$A105,'pdc2019'!Q$8:Q$1180)</f>
        <v>0</v>
      </c>
      <c r="K105" s="117">
        <f>SUMIF('pdc2019'!$J$8:$J$1172,'CE statale pluri'!$A105,'pdc2019'!R$8:R$1180)</f>
        <v>0</v>
      </c>
      <c r="L105" s="117">
        <f>SUMIF('pdc2019'!$J$8:$J$1172,'CE statale pluri'!$A105,'pdc2019'!S$8:S$1180)</f>
        <v>0</v>
      </c>
      <c r="M105" s="118">
        <f t="shared" si="5"/>
        <v>-26666.666666666668</v>
      </c>
      <c r="N105" s="197">
        <f t="shared" si="4"/>
        <v>-1</v>
      </c>
      <c r="O105" s="101"/>
    </row>
    <row r="106" spans="1:15" s="46" customFormat="1" outlineLevel="1">
      <c r="A106" s="101" t="s">
        <v>1761</v>
      </c>
      <c r="B106" s="140"/>
      <c r="C106" s="142"/>
      <c r="D106" s="146"/>
      <c r="E106" s="114" t="s">
        <v>2813</v>
      </c>
      <c r="F106" s="584" t="s">
        <v>1765</v>
      </c>
      <c r="G106" s="585"/>
      <c r="H106" s="117">
        <f>SUMIF('pdc2019'!$J$8:$J$1172,'CE statale pluri'!$A106,'pdc2019'!$N$8:$N$1180)</f>
        <v>36472794.349999994</v>
      </c>
      <c r="I106" s="117">
        <f>SUMIF('pdc2019'!$J$8:$J$1172,'CE statale pluri'!$A106,'pdc2019'!P$8:P$1180)</f>
        <v>35037500</v>
      </c>
      <c r="J106" s="117">
        <f>SUMIF('pdc2019'!$J$8:$J$1172,'CE statale pluri'!$A106,'pdc2019'!Q$8:Q$1180)</f>
        <v>580572.88</v>
      </c>
      <c r="K106" s="117">
        <f>SUMIF('pdc2019'!$J$8:$J$1172,'CE statale pluri'!$A106,'pdc2019'!R$8:R$1180)</f>
        <v>580572.88</v>
      </c>
      <c r="L106" s="117">
        <f>SUMIF('pdc2019'!$J$8:$J$1172,'CE statale pluri'!$A106,'pdc2019'!S$8:S$1180)</f>
        <v>580572.88</v>
      </c>
      <c r="M106" s="118">
        <f t="shared" si="5"/>
        <v>-34456927.119999997</v>
      </c>
      <c r="N106" s="197">
        <f t="shared" si="4"/>
        <v>-0.9834299570460221</v>
      </c>
      <c r="O106" s="101"/>
    </row>
    <row r="107" spans="1:15" s="70" customFormat="1">
      <c r="A107" s="101"/>
      <c r="B107" s="133"/>
      <c r="C107" s="134" t="s">
        <v>2880</v>
      </c>
      <c r="D107" s="134"/>
      <c r="E107" s="134"/>
      <c r="F107" s="134"/>
      <c r="G107" s="135"/>
      <c r="H107" s="136">
        <f>H101-H104</f>
        <v>-839970.85000000149</v>
      </c>
      <c r="I107" s="136">
        <f>I101-I104</f>
        <v>-4174077.9333333336</v>
      </c>
      <c r="J107" s="136">
        <f>J101-J104</f>
        <v>-560572.88</v>
      </c>
      <c r="K107" s="136">
        <f>K101-K104</f>
        <v>-560572.88</v>
      </c>
      <c r="L107" s="136">
        <f>L101-L104</f>
        <v>-560572.88</v>
      </c>
      <c r="M107" s="137">
        <f t="shared" si="5"/>
        <v>3613505.0533333337</v>
      </c>
      <c r="N107" s="201">
        <f t="shared" si="4"/>
        <v>-0.86570138628141569</v>
      </c>
      <c r="O107" s="106"/>
    </row>
    <row r="108" spans="1:15" s="46" customFormat="1" ht="15.75" thickBot="1">
      <c r="A108" s="101"/>
      <c r="B108" s="149"/>
      <c r="C108" s="114"/>
      <c r="D108" s="146"/>
      <c r="E108" s="143"/>
      <c r="F108" s="146"/>
      <c r="G108" s="147"/>
      <c r="H108" s="117"/>
      <c r="I108" s="117"/>
      <c r="J108" s="117"/>
      <c r="K108" s="117"/>
      <c r="L108" s="117"/>
      <c r="M108" s="118"/>
      <c r="N108" s="197"/>
      <c r="O108" s="101"/>
    </row>
    <row r="109" spans="1:15" s="70" customFormat="1" ht="16.5" thickTop="1" thickBot="1">
      <c r="A109" s="101"/>
      <c r="B109" s="150" t="s">
        <v>2881</v>
      </c>
      <c r="C109" s="151"/>
      <c r="D109" s="151"/>
      <c r="E109" s="151"/>
      <c r="F109" s="151"/>
      <c r="G109" s="152"/>
      <c r="H109" s="153">
        <f>H88+H93+H98+H107</f>
        <v>87790586.389999956</v>
      </c>
      <c r="I109" s="153">
        <f>I88+I93+I98+I107</f>
        <v>71446536.966666549</v>
      </c>
      <c r="J109" s="153">
        <f>J88+J93+J98+J107</f>
        <v>58592041</v>
      </c>
      <c r="K109" s="153">
        <f>K88+K93+K98+K107</f>
        <v>47908239.371977203</v>
      </c>
      <c r="L109" s="153">
        <f>L88+L93+L98+L107</f>
        <v>20354720.712724563</v>
      </c>
      <c r="M109" s="154">
        <f>J109-I109</f>
        <v>-12854495.966666549</v>
      </c>
      <c r="N109" s="202">
        <f t="shared" si="4"/>
        <v>-0.17991769107946864</v>
      </c>
      <c r="O109" s="106"/>
    </row>
    <row r="110" spans="1:15" s="70" customFormat="1" ht="15.75" thickTop="1">
      <c r="A110" s="101"/>
      <c r="B110" s="157"/>
      <c r="C110" s="158"/>
      <c r="D110" s="158"/>
      <c r="E110" s="159"/>
      <c r="F110" s="160"/>
      <c r="G110" s="161"/>
      <c r="H110" s="162"/>
      <c r="I110" s="162"/>
      <c r="J110" s="162"/>
      <c r="K110" s="162"/>
      <c r="L110" s="162"/>
      <c r="M110" s="163"/>
      <c r="N110" s="203"/>
      <c r="O110" s="106"/>
    </row>
    <row r="111" spans="1:15" s="70" customFormat="1">
      <c r="A111" s="101"/>
      <c r="B111" s="107" t="s">
        <v>2882</v>
      </c>
      <c r="C111" s="586" t="s">
        <v>2883</v>
      </c>
      <c r="D111" s="586"/>
      <c r="E111" s="586"/>
      <c r="F111" s="586"/>
      <c r="G111" s="587"/>
      <c r="H111" s="109"/>
      <c r="I111" s="109"/>
      <c r="J111" s="109"/>
      <c r="K111" s="109"/>
      <c r="L111" s="109"/>
      <c r="M111" s="110"/>
      <c r="N111" s="196"/>
      <c r="O111" s="106"/>
    </row>
    <row r="112" spans="1:15" s="70" customFormat="1">
      <c r="A112" s="101"/>
      <c r="B112" s="132"/>
      <c r="C112" s="108" t="s">
        <v>2809</v>
      </c>
      <c r="D112" s="579" t="s">
        <v>1827</v>
      </c>
      <c r="E112" s="579"/>
      <c r="F112" s="579"/>
      <c r="G112" s="580"/>
      <c r="H112" s="109">
        <f>SUM(H113:H116)</f>
        <v>51730870.619999997</v>
      </c>
      <c r="I112" s="109">
        <f>SUM(I113:I116)</f>
        <v>57218189.242349997</v>
      </c>
      <c r="J112" s="109">
        <f>SUM(J113:J116)</f>
        <v>58592041</v>
      </c>
      <c r="K112" s="109">
        <f>SUM(K113:K116)</f>
        <v>58807140</v>
      </c>
      <c r="L112" s="109">
        <f>SUM(L113:L116)</f>
        <v>59022884</v>
      </c>
      <c r="M112" s="110">
        <f t="shared" ref="M112:M119" si="6">J112-I112</f>
        <v>1373851.7576500028</v>
      </c>
      <c r="N112" s="196">
        <f t="shared" si="4"/>
        <v>2.401075210246513E-2</v>
      </c>
      <c r="O112" s="106"/>
    </row>
    <row r="113" spans="1:15" s="46" customFormat="1" outlineLevel="1">
      <c r="A113" s="101" t="s">
        <v>2884</v>
      </c>
      <c r="B113" s="149"/>
      <c r="C113" s="142"/>
      <c r="D113" s="146"/>
      <c r="E113" s="114" t="s">
        <v>2811</v>
      </c>
      <c r="F113" s="584" t="s">
        <v>2499</v>
      </c>
      <c r="G113" s="585"/>
      <c r="H113" s="117">
        <f>SUMIF('pdc2019'!$J$8:$J$1172,'CE statale pluri'!$A113,'pdc2019'!$N$8:$N$1180)</f>
        <v>51216954.899999999</v>
      </c>
      <c r="I113" s="117">
        <f>SUMIF('pdc2019'!$J$8:$J$1172,'CE statale pluri'!$A113,'pdc2019'!P$8:P$1180)</f>
        <v>56663580</v>
      </c>
      <c r="J113" s="117">
        <f>SUMIF('pdc2019'!$J$8:$J$1172,'CE statale pluri'!$A113,'pdc2019'!Q$8:Q$1180)</f>
        <v>58012548</v>
      </c>
      <c r="K113" s="117">
        <f>SUMIF('pdc2019'!$J$8:$J$1172,'CE statale pluri'!$A113,'pdc2019'!R$8:R$1180)</f>
        <v>58187647</v>
      </c>
      <c r="L113" s="117">
        <f>SUMIF('pdc2019'!$J$8:$J$1172,'CE statale pluri'!$A113,'pdc2019'!S$8:S$1180)</f>
        <v>58403391</v>
      </c>
      <c r="M113" s="118">
        <f t="shared" si="6"/>
        <v>1348968</v>
      </c>
      <c r="N113" s="197">
        <f t="shared" si="4"/>
        <v>2.3806614407349484E-2</v>
      </c>
      <c r="O113" s="101"/>
    </row>
    <row r="114" spans="1:15" s="46" customFormat="1" outlineLevel="1">
      <c r="A114" s="101" t="s">
        <v>2885</v>
      </c>
      <c r="B114" s="149"/>
      <c r="C114" s="142"/>
      <c r="D114" s="146"/>
      <c r="E114" s="114" t="s">
        <v>2813</v>
      </c>
      <c r="F114" s="584" t="s">
        <v>2502</v>
      </c>
      <c r="G114" s="585"/>
      <c r="H114" s="117">
        <f>SUMIF('pdc2019'!$J$8:$J$1172,'CE statale pluri'!$A114,'pdc2019'!$N$8:$N$1180)</f>
        <v>259687.1</v>
      </c>
      <c r="I114" s="117">
        <f>SUMIF('pdc2019'!$J$8:$J$1172,'CE statale pluri'!$A114,'pdc2019'!P$8:P$1180)</f>
        <v>266224.24235000001</v>
      </c>
      <c r="J114" s="117">
        <f>SUMIF('pdc2019'!$J$8:$J$1172,'CE statale pluri'!$A114,'pdc2019'!Q$8:Q$1180)</f>
        <v>291108</v>
      </c>
      <c r="K114" s="117">
        <f>SUMIF('pdc2019'!$J$8:$J$1172,'CE statale pluri'!$A114,'pdc2019'!R$8:R$1180)</f>
        <v>331108</v>
      </c>
      <c r="L114" s="117">
        <f>SUMIF('pdc2019'!$J$8:$J$1172,'CE statale pluri'!$A114,'pdc2019'!S$8:S$1180)</f>
        <v>331108</v>
      </c>
      <c r="M114" s="118">
        <f t="shared" si="6"/>
        <v>24883.757649999985</v>
      </c>
      <c r="N114" s="197">
        <f t="shared" si="4"/>
        <v>9.3469165055546574E-2</v>
      </c>
      <c r="O114" s="101"/>
    </row>
    <row r="115" spans="1:15" s="46" customFormat="1" outlineLevel="1">
      <c r="A115" s="101" t="s">
        <v>2886</v>
      </c>
      <c r="B115" s="149"/>
      <c r="C115" s="142"/>
      <c r="D115" s="146"/>
      <c r="E115" s="114" t="s">
        <v>3493</v>
      </c>
      <c r="F115" s="584" t="s">
        <v>1850</v>
      </c>
      <c r="G115" s="585"/>
      <c r="H115" s="117">
        <f>SUMIF('pdc2019'!$J$8:$J$1172,'CE statale pluri'!$A115,'pdc2019'!$N$8:$N$1180)</f>
        <v>254228.62</v>
      </c>
      <c r="I115" s="117">
        <f>SUMIF('pdc2019'!$J$8:$J$1172,'CE statale pluri'!$A115,'pdc2019'!P$8:P$1180)</f>
        <v>288385</v>
      </c>
      <c r="J115" s="117">
        <f>SUMIF('pdc2019'!$J$8:$J$1172,'CE statale pluri'!$A115,'pdc2019'!Q$8:Q$1180)</f>
        <v>288385</v>
      </c>
      <c r="K115" s="117">
        <f>SUMIF('pdc2019'!$J$8:$J$1172,'CE statale pluri'!$A115,'pdc2019'!R$8:R$1180)</f>
        <v>288385</v>
      </c>
      <c r="L115" s="117">
        <f>SUMIF('pdc2019'!$J$8:$J$1172,'CE statale pluri'!$A115,'pdc2019'!S$8:S$1180)</f>
        <v>288385</v>
      </c>
      <c r="M115" s="118">
        <f t="shared" si="6"/>
        <v>0</v>
      </c>
      <c r="N115" s="197">
        <f t="shared" si="4"/>
        <v>0</v>
      </c>
      <c r="O115" s="101"/>
    </row>
    <row r="116" spans="1:15" s="46" customFormat="1" outlineLevel="1">
      <c r="A116" s="101" t="s">
        <v>2887</v>
      </c>
      <c r="B116" s="149"/>
      <c r="C116" s="142"/>
      <c r="D116" s="146"/>
      <c r="E116" s="114" t="s">
        <v>3501</v>
      </c>
      <c r="F116" s="584" t="s">
        <v>2506</v>
      </c>
      <c r="G116" s="585"/>
      <c r="H116" s="117">
        <f>SUMIF('pdc2019'!$J$8:$J$1172,'CE statale pluri'!$A116,'pdc2019'!$N$8:$N$1180)</f>
        <v>0</v>
      </c>
      <c r="I116" s="117">
        <f>SUMIF('pdc2019'!$J$8:$J$1172,'CE statale pluri'!$A116,'pdc2019'!P$8:P$1180)</f>
        <v>0</v>
      </c>
      <c r="J116" s="117">
        <f>SUMIF('pdc2019'!$J$8:$J$1172,'CE statale pluri'!$A116,'pdc2019'!Q$8:Q$1180)</f>
        <v>0</v>
      </c>
      <c r="K116" s="117">
        <f>SUMIF('pdc2019'!$J$8:$J$1172,'CE statale pluri'!$A116,'pdc2019'!R$8:R$1180)</f>
        <v>0</v>
      </c>
      <c r="L116" s="117">
        <f>SUMIF('pdc2019'!$J$8:$J$1172,'CE statale pluri'!$A116,'pdc2019'!S$8:S$1180)</f>
        <v>0</v>
      </c>
      <c r="M116" s="118">
        <f t="shared" si="6"/>
        <v>0</v>
      </c>
      <c r="N116" s="197" t="str">
        <f t="shared" si="4"/>
        <v xml:space="preserve">-    </v>
      </c>
      <c r="O116" s="101"/>
    </row>
    <row r="117" spans="1:15" s="70" customFormat="1" outlineLevel="1">
      <c r="A117" s="101" t="s">
        <v>2888</v>
      </c>
      <c r="B117" s="132"/>
      <c r="C117" s="108" t="s">
        <v>2818</v>
      </c>
      <c r="D117" s="579" t="s">
        <v>1813</v>
      </c>
      <c r="E117" s="579"/>
      <c r="F117" s="579"/>
      <c r="G117" s="580"/>
      <c r="H117" s="109">
        <f>SUMIF('pdc2019'!$J$8:$J$1172,'CE statale pluri'!$A117,'pdc2019'!$N$8:$N$1180)</f>
        <v>0</v>
      </c>
      <c r="I117" s="109">
        <f>SUMIF('pdc2019'!$J$8:$J$1172,'CE statale pluri'!$A117,'pdc2019'!P$8:P$1180)</f>
        <v>0</v>
      </c>
      <c r="J117" s="109">
        <f>SUMIF('pdc2019'!$J$8:$J$1172,'CE statale pluri'!$A117,'pdc2019'!Q$8:Q$1180)</f>
        <v>0</v>
      </c>
      <c r="K117" s="109">
        <f>SUMIF('pdc2019'!$J$8:$J$1172,'CE statale pluri'!$A117,'pdc2019'!R$8:R$1180)</f>
        <v>0</v>
      </c>
      <c r="L117" s="109">
        <f>SUMIF('pdc2019'!$J$8:$J$1172,'CE statale pluri'!$A117,'pdc2019'!S$8:S$1180)</f>
        <v>0</v>
      </c>
      <c r="M117" s="110">
        <f t="shared" si="6"/>
        <v>0</v>
      </c>
      <c r="N117" s="196" t="str">
        <f t="shared" si="4"/>
        <v xml:space="preserve">-    </v>
      </c>
      <c r="O117" s="106"/>
    </row>
    <row r="118" spans="1:15" s="70" customFormat="1">
      <c r="A118" s="101" t="s">
        <v>1060</v>
      </c>
      <c r="B118" s="132"/>
      <c r="C118" s="108" t="s">
        <v>2821</v>
      </c>
      <c r="D118" s="579" t="s">
        <v>2889</v>
      </c>
      <c r="E118" s="579"/>
      <c r="F118" s="579"/>
      <c r="G118" s="580"/>
      <c r="H118" s="109">
        <f>SUMIF('pdc2019'!$J$8:$J$1172,'CE statale pluri'!$A118,'pdc2019'!$N$8:$N$1180)</f>
        <v>0</v>
      </c>
      <c r="I118" s="109">
        <f>SUMIF('pdc2019'!$J$8:$J$1172,'CE statale pluri'!$A118,'pdc2019'!P$8:P$1180)</f>
        <v>0</v>
      </c>
      <c r="J118" s="109">
        <f>SUMIF('pdc2019'!$J$8:$J$1172,'CE statale pluri'!$A118,'pdc2019'!Q$8:Q$1180)</f>
        <v>0</v>
      </c>
      <c r="K118" s="109">
        <f>SUMIF('pdc2019'!$J$8:$J$1172,'CE statale pluri'!$A118,'pdc2019'!R$8:R$1180)</f>
        <v>0</v>
      </c>
      <c r="L118" s="109">
        <f>SUMIF('pdc2019'!$J$8:$J$1172,'CE statale pluri'!$A118,'pdc2019'!S$8:S$1180)</f>
        <v>0</v>
      </c>
      <c r="M118" s="110">
        <f t="shared" si="6"/>
        <v>0</v>
      </c>
      <c r="N118" s="196" t="str">
        <f t="shared" si="4"/>
        <v xml:space="preserve">-    </v>
      </c>
      <c r="O118" s="106"/>
    </row>
    <row r="119" spans="1:15" s="70" customFormat="1">
      <c r="A119" s="101"/>
      <c r="B119" s="133"/>
      <c r="C119" s="134" t="s">
        <v>2890</v>
      </c>
      <c r="D119" s="134"/>
      <c r="E119" s="134"/>
      <c r="F119" s="134"/>
      <c r="G119" s="135"/>
      <c r="H119" s="136">
        <f>H112+H117+H118</f>
        <v>51730870.619999997</v>
      </c>
      <c r="I119" s="136">
        <f>I112+I117+I118</f>
        <v>57218189.242349997</v>
      </c>
      <c r="J119" s="136">
        <f>J112+J117+J118</f>
        <v>58592041</v>
      </c>
      <c r="K119" s="136">
        <f>K112+K117+K118</f>
        <v>58807140</v>
      </c>
      <c r="L119" s="136">
        <f>L112+L117+L118</f>
        <v>59022884</v>
      </c>
      <c r="M119" s="137">
        <f t="shared" si="6"/>
        <v>1373851.7576500028</v>
      </c>
      <c r="N119" s="201">
        <f t="shared" si="4"/>
        <v>2.401075210246513E-2</v>
      </c>
      <c r="O119" s="106"/>
    </row>
    <row r="120" spans="1:15" s="46" customFormat="1">
      <c r="A120" s="101"/>
      <c r="B120" s="149"/>
      <c r="C120" s="114"/>
      <c r="D120" s="146"/>
      <c r="E120" s="143"/>
      <c r="F120" s="146"/>
      <c r="G120" s="147"/>
      <c r="H120" s="117"/>
      <c r="I120" s="117"/>
      <c r="J120" s="117"/>
      <c r="K120" s="117"/>
      <c r="L120" s="117"/>
      <c r="M120" s="118"/>
      <c r="N120" s="197"/>
      <c r="O120" s="101"/>
    </row>
    <row r="121" spans="1:15" s="70" customFormat="1" ht="15.75" thickBot="1">
      <c r="A121" s="101"/>
      <c r="B121" s="166" t="s">
        <v>1477</v>
      </c>
      <c r="C121" s="167"/>
      <c r="D121" s="168"/>
      <c r="E121" s="167"/>
      <c r="F121" s="169"/>
      <c r="G121" s="170"/>
      <c r="H121" s="171">
        <f>H109-H119</f>
        <v>36059715.769999959</v>
      </c>
      <c r="I121" s="171">
        <f>I109-I119</f>
        <v>14228347.724316552</v>
      </c>
      <c r="J121" s="171">
        <f>J109-J119</f>
        <v>0</v>
      </c>
      <c r="K121" s="171">
        <f>K109-K119</f>
        <v>-10898900.628022797</v>
      </c>
      <c r="L121" s="171">
        <f>L109-L119</f>
        <v>-38668163.287275434</v>
      </c>
      <c r="M121" s="172">
        <f>J121-I121</f>
        <v>-14228347.724316552</v>
      </c>
      <c r="N121" s="204">
        <f t="shared" si="4"/>
        <v>-1</v>
      </c>
      <c r="O121" s="106"/>
    </row>
    <row r="122" spans="1:15" s="46" customFormat="1">
      <c r="B122" s="72"/>
      <c r="C122" s="72"/>
      <c r="D122" s="73"/>
      <c r="E122" s="73"/>
      <c r="F122" s="74"/>
      <c r="G122" s="74"/>
      <c r="H122" s="75"/>
      <c r="I122" s="75"/>
      <c r="J122" s="75"/>
      <c r="K122" s="75"/>
      <c r="L122" s="75"/>
      <c r="M122" s="76"/>
      <c r="N122" s="205"/>
    </row>
    <row r="123" spans="1:15">
      <c r="B123" s="78"/>
      <c r="C123" s="78"/>
      <c r="D123" s="45"/>
      <c r="E123" s="45"/>
      <c r="F123" s="45"/>
      <c r="G123" s="45"/>
      <c r="H123" s="43"/>
      <c r="I123" s="79"/>
      <c r="J123" s="79"/>
      <c r="K123" s="79"/>
      <c r="L123" s="79"/>
    </row>
    <row r="124" spans="1:15">
      <c r="B124" s="80"/>
      <c r="C124" s="80"/>
      <c r="D124" s="81"/>
      <c r="E124" s="81"/>
      <c r="F124" s="81"/>
      <c r="G124" s="82"/>
      <c r="H124" s="79"/>
      <c r="I124" s="79"/>
      <c r="J124" s="382"/>
      <c r="K124" s="382"/>
      <c r="L124" s="382"/>
    </row>
    <row r="125" spans="1:15">
      <c r="B125" s="80"/>
      <c r="C125" s="80"/>
      <c r="D125" s="81"/>
      <c r="E125" s="81"/>
      <c r="F125" s="81"/>
      <c r="G125" s="82"/>
      <c r="H125" s="79"/>
      <c r="I125" s="79"/>
      <c r="J125" s="79"/>
      <c r="K125" s="79"/>
      <c r="L125" s="79"/>
    </row>
    <row r="126" spans="1:15">
      <c r="B126" s="80"/>
      <c r="C126" s="80"/>
      <c r="D126" s="81"/>
      <c r="E126" s="81"/>
      <c r="F126" s="81"/>
      <c r="G126" s="82"/>
      <c r="H126" s="79"/>
      <c r="I126" s="79"/>
      <c r="J126" s="79"/>
      <c r="K126" s="79"/>
      <c r="L126" s="79"/>
    </row>
    <row r="127" spans="1:15">
      <c r="B127" s="80"/>
      <c r="C127" s="80"/>
      <c r="D127" s="81"/>
      <c r="E127" s="81"/>
      <c r="F127" s="81"/>
      <c r="G127" s="82"/>
      <c r="H127" s="79"/>
      <c r="I127" s="79"/>
      <c r="J127" s="79"/>
      <c r="K127" s="79"/>
      <c r="L127" s="79"/>
    </row>
    <row r="128" spans="1:15">
      <c r="B128" s="80"/>
      <c r="C128" s="80"/>
      <c r="D128" s="81"/>
      <c r="E128" s="81"/>
      <c r="F128" s="81"/>
      <c r="G128" s="82"/>
      <c r="H128" s="79"/>
      <c r="I128" s="79"/>
      <c r="J128" s="79"/>
      <c r="K128" s="79"/>
      <c r="L128" s="79"/>
    </row>
    <row r="129" spans="2:15">
      <c r="B129" s="80"/>
      <c r="C129" s="80"/>
      <c r="D129" s="81"/>
      <c r="E129" s="81"/>
      <c r="F129" s="81"/>
      <c r="G129" s="82"/>
      <c r="H129" s="79"/>
      <c r="I129" s="79"/>
      <c r="J129" s="79"/>
      <c r="K129" s="79"/>
      <c r="L129" s="79"/>
    </row>
    <row r="130" spans="2:15">
      <c r="B130" s="80"/>
      <c r="C130" s="80"/>
      <c r="D130" s="81"/>
      <c r="E130" s="81"/>
      <c r="F130" s="81"/>
      <c r="G130" s="82"/>
      <c r="H130" s="79"/>
      <c r="I130" s="79"/>
      <c r="J130" s="79"/>
      <c r="K130" s="79"/>
      <c r="L130" s="79"/>
    </row>
    <row r="131" spans="2:15">
      <c r="B131" s="80"/>
      <c r="C131" s="80"/>
      <c r="D131" s="81"/>
      <c r="E131" s="81"/>
      <c r="F131" s="81"/>
      <c r="G131" s="82"/>
      <c r="H131" s="79"/>
      <c r="I131" s="79"/>
      <c r="J131" s="79"/>
      <c r="K131" s="79"/>
      <c r="L131" s="79"/>
    </row>
    <row r="132" spans="2:15">
      <c r="B132" s="80"/>
      <c r="C132" s="80"/>
      <c r="D132" s="81"/>
      <c r="E132" s="81"/>
      <c r="F132" s="81"/>
      <c r="G132" s="82"/>
      <c r="H132" s="79"/>
      <c r="I132" s="79"/>
      <c r="J132" s="79"/>
      <c r="K132" s="79"/>
      <c r="L132" s="79"/>
    </row>
    <row r="133" spans="2:15">
      <c r="B133" s="80"/>
      <c r="C133" s="80"/>
      <c r="D133" s="81"/>
      <c r="E133" s="81"/>
      <c r="F133" s="81"/>
      <c r="G133" s="82"/>
      <c r="H133" s="79"/>
      <c r="I133" s="79"/>
      <c r="J133" s="79"/>
      <c r="K133" s="79"/>
      <c r="L133" s="79"/>
    </row>
    <row r="134" spans="2:15">
      <c r="B134" s="80"/>
      <c r="C134" s="80"/>
      <c r="D134" s="81"/>
      <c r="E134" s="81"/>
      <c r="F134" s="81"/>
      <c r="G134" s="82"/>
      <c r="H134" s="79"/>
      <c r="I134" s="79"/>
      <c r="J134" s="79"/>
      <c r="K134" s="79"/>
      <c r="L134" s="79"/>
    </row>
    <row r="135" spans="2:15">
      <c r="B135" s="80"/>
      <c r="C135" s="80"/>
      <c r="D135" s="81"/>
      <c r="E135" s="81"/>
      <c r="F135" s="81"/>
      <c r="G135" s="82"/>
    </row>
    <row r="136" spans="2:15">
      <c r="B136" s="80"/>
      <c r="C136" s="80"/>
      <c r="D136" s="81"/>
      <c r="E136" s="81"/>
      <c r="F136" s="81"/>
      <c r="G136" s="82"/>
    </row>
    <row r="137" spans="2:15">
      <c r="B137" s="80"/>
      <c r="C137" s="80"/>
      <c r="D137" s="81"/>
      <c r="E137" s="81"/>
      <c r="F137" s="81"/>
      <c r="G137" s="82"/>
    </row>
    <row r="138" spans="2:15">
      <c r="B138" s="80"/>
      <c r="C138" s="80"/>
      <c r="D138" s="81"/>
      <c r="E138" s="81"/>
      <c r="F138" s="81"/>
      <c r="G138" s="82"/>
    </row>
    <row r="139" spans="2:15">
      <c r="B139" s="80"/>
      <c r="C139" s="80"/>
      <c r="D139" s="81"/>
      <c r="E139" s="81"/>
      <c r="F139" s="81"/>
      <c r="G139" s="82"/>
    </row>
    <row r="140" spans="2:15">
      <c r="B140" s="80"/>
      <c r="C140" s="80"/>
      <c r="D140" s="81"/>
      <c r="E140" s="81"/>
      <c r="F140" s="81"/>
      <c r="G140" s="82"/>
    </row>
    <row r="141" spans="2:15">
      <c r="B141" s="80"/>
      <c r="C141" s="80"/>
      <c r="D141" s="81"/>
      <c r="E141" s="81"/>
      <c r="F141" s="81"/>
      <c r="G141" s="82"/>
    </row>
    <row r="142" spans="2:15">
      <c r="B142" s="80"/>
      <c r="C142" s="80"/>
      <c r="D142" s="81"/>
      <c r="E142" s="81"/>
      <c r="F142" s="81"/>
      <c r="G142" s="82"/>
    </row>
    <row r="143" spans="2:15" s="83" customFormat="1">
      <c r="B143" s="80"/>
      <c r="C143" s="80"/>
      <c r="D143" s="81"/>
      <c r="E143" s="81"/>
      <c r="F143" s="81"/>
      <c r="G143" s="82"/>
      <c r="H143" s="55"/>
      <c r="I143" s="55"/>
      <c r="J143" s="55"/>
      <c r="K143" s="55"/>
      <c r="L143" s="55"/>
      <c r="M143" s="55"/>
      <c r="N143" s="55"/>
      <c r="O143" s="55"/>
    </row>
    <row r="144" spans="2:15" s="83" customFormat="1">
      <c r="B144" s="80"/>
      <c r="C144" s="80"/>
      <c r="D144" s="81"/>
      <c r="E144" s="81"/>
      <c r="F144" s="81"/>
      <c r="G144" s="82"/>
      <c r="H144" s="55"/>
      <c r="I144" s="55"/>
      <c r="J144" s="55"/>
      <c r="K144" s="55"/>
      <c r="L144" s="55"/>
      <c r="M144" s="55"/>
      <c r="N144" s="55"/>
      <c r="O144" s="55"/>
    </row>
    <row r="145" spans="2:15" s="83" customFormat="1">
      <c r="B145" s="80"/>
      <c r="C145" s="80"/>
      <c r="D145" s="81"/>
      <c r="E145" s="81"/>
      <c r="F145" s="81"/>
      <c r="G145" s="82"/>
      <c r="H145" s="55"/>
      <c r="I145" s="55"/>
      <c r="J145" s="55"/>
      <c r="K145" s="55"/>
      <c r="L145" s="55"/>
      <c r="M145" s="55"/>
      <c r="N145" s="55"/>
      <c r="O145" s="55"/>
    </row>
    <row r="146" spans="2:15" s="83" customFormat="1">
      <c r="B146" s="80"/>
      <c r="C146" s="80"/>
      <c r="D146" s="81"/>
      <c r="E146" s="81"/>
      <c r="F146" s="81"/>
      <c r="G146" s="82"/>
      <c r="H146" s="55"/>
      <c r="I146" s="55"/>
      <c r="J146" s="55"/>
      <c r="K146" s="55"/>
      <c r="L146" s="55"/>
      <c r="M146" s="55"/>
      <c r="N146" s="55"/>
      <c r="O146" s="55"/>
    </row>
    <row r="147" spans="2:15" s="83" customFormat="1">
      <c r="B147" s="80"/>
      <c r="C147" s="80"/>
      <c r="D147" s="81"/>
      <c r="E147" s="81"/>
      <c r="F147" s="81"/>
      <c r="G147" s="82"/>
      <c r="H147" s="55"/>
      <c r="I147" s="55"/>
      <c r="J147" s="55"/>
      <c r="K147" s="55"/>
      <c r="L147" s="55"/>
      <c r="M147" s="55"/>
      <c r="N147" s="55"/>
      <c r="O147" s="55"/>
    </row>
    <row r="148" spans="2:15" s="83" customFormat="1">
      <c r="B148" s="80"/>
      <c r="C148" s="80"/>
      <c r="D148" s="81"/>
      <c r="E148" s="81"/>
      <c r="F148" s="81"/>
      <c r="G148" s="82"/>
      <c r="H148" s="55"/>
      <c r="I148" s="55"/>
      <c r="J148" s="55"/>
      <c r="K148" s="55"/>
      <c r="L148" s="55"/>
      <c r="M148" s="55"/>
      <c r="N148" s="55"/>
      <c r="O148" s="55"/>
    </row>
    <row r="149" spans="2:15" s="83" customFormat="1">
      <c r="B149" s="80"/>
      <c r="C149" s="80"/>
      <c r="D149" s="81"/>
      <c r="E149" s="81"/>
      <c r="F149" s="81"/>
      <c r="G149" s="82"/>
      <c r="H149" s="55"/>
      <c r="I149" s="55"/>
      <c r="J149" s="55"/>
      <c r="K149" s="55"/>
      <c r="L149" s="55"/>
      <c r="M149" s="55"/>
      <c r="N149" s="55"/>
      <c r="O149" s="55"/>
    </row>
    <row r="150" spans="2:15" s="83" customFormat="1">
      <c r="B150" s="80"/>
      <c r="C150" s="80"/>
      <c r="D150" s="81"/>
      <c r="E150" s="81"/>
      <c r="F150" s="81"/>
      <c r="G150" s="82"/>
      <c r="H150" s="55"/>
      <c r="I150" s="55"/>
      <c r="J150" s="55"/>
      <c r="K150" s="55"/>
      <c r="L150" s="55"/>
      <c r="M150" s="55"/>
      <c r="N150" s="55"/>
      <c r="O150" s="55"/>
    </row>
    <row r="151" spans="2:15" s="83" customFormat="1">
      <c r="B151" s="80"/>
      <c r="C151" s="80"/>
      <c r="D151" s="81"/>
      <c r="E151" s="81"/>
      <c r="F151" s="81"/>
      <c r="G151" s="82"/>
      <c r="H151" s="55"/>
      <c r="I151" s="55"/>
      <c r="J151" s="55"/>
      <c r="K151" s="55"/>
      <c r="L151" s="55"/>
      <c r="M151" s="55"/>
      <c r="N151" s="55"/>
      <c r="O151" s="55"/>
    </row>
    <row r="152" spans="2:15" s="83" customFormat="1">
      <c r="B152" s="80"/>
      <c r="C152" s="80"/>
      <c r="D152" s="81"/>
      <c r="E152" s="81"/>
      <c r="F152" s="81"/>
      <c r="G152" s="82"/>
      <c r="H152" s="55"/>
      <c r="I152" s="55"/>
      <c r="J152" s="55"/>
      <c r="K152" s="55"/>
      <c r="L152" s="55"/>
      <c r="M152" s="55"/>
      <c r="N152" s="55"/>
      <c r="O152" s="55"/>
    </row>
    <row r="153" spans="2:15" s="83" customFormat="1">
      <c r="B153" s="80"/>
      <c r="C153" s="80"/>
      <c r="D153" s="81"/>
      <c r="E153" s="81"/>
      <c r="F153" s="81"/>
      <c r="G153" s="82"/>
      <c r="H153" s="55"/>
      <c r="I153" s="55"/>
      <c r="J153" s="55"/>
      <c r="K153" s="55"/>
      <c r="L153" s="55"/>
      <c r="M153" s="55"/>
      <c r="N153" s="55"/>
      <c r="O153" s="55"/>
    </row>
    <row r="154" spans="2:15" s="83" customFormat="1">
      <c r="B154" s="80"/>
      <c r="C154" s="80"/>
      <c r="D154" s="81"/>
      <c r="E154" s="81"/>
      <c r="F154" s="81"/>
      <c r="G154" s="82"/>
      <c r="H154" s="55"/>
      <c r="I154" s="55"/>
      <c r="J154" s="55"/>
      <c r="K154" s="55"/>
      <c r="L154" s="55"/>
      <c r="M154" s="55"/>
      <c r="N154" s="55"/>
      <c r="O154" s="55"/>
    </row>
    <row r="155" spans="2:15" s="83" customFormat="1">
      <c r="B155" s="80"/>
      <c r="C155" s="80"/>
      <c r="D155" s="81"/>
      <c r="E155" s="81"/>
      <c r="F155" s="81"/>
      <c r="G155" s="82"/>
      <c r="H155" s="55"/>
      <c r="I155" s="55"/>
      <c r="J155" s="55"/>
      <c r="K155" s="55"/>
      <c r="L155" s="55"/>
      <c r="M155" s="55"/>
      <c r="N155" s="55"/>
      <c r="O155" s="55"/>
    </row>
    <row r="156" spans="2:15" s="83" customFormat="1">
      <c r="B156" s="80"/>
      <c r="C156" s="80"/>
      <c r="D156" s="81"/>
      <c r="E156" s="81"/>
      <c r="F156" s="81"/>
      <c r="G156" s="82"/>
      <c r="H156" s="55"/>
      <c r="I156" s="55"/>
      <c r="J156" s="55"/>
      <c r="K156" s="55"/>
      <c r="L156" s="55"/>
      <c r="M156" s="55"/>
      <c r="N156" s="55"/>
      <c r="O156" s="55"/>
    </row>
    <row r="157" spans="2:15" s="83" customFormat="1">
      <c r="B157" s="80"/>
      <c r="C157" s="80"/>
      <c r="D157" s="81"/>
      <c r="E157" s="81"/>
      <c r="F157" s="81"/>
      <c r="G157" s="82"/>
      <c r="H157" s="55"/>
      <c r="I157" s="55"/>
      <c r="J157" s="55"/>
      <c r="K157" s="55"/>
      <c r="L157" s="55"/>
      <c r="M157" s="55"/>
      <c r="N157" s="55"/>
      <c r="O157" s="55"/>
    </row>
    <row r="158" spans="2:15" s="83" customFormat="1">
      <c r="B158" s="80"/>
      <c r="C158" s="80"/>
      <c r="D158" s="81"/>
      <c r="E158" s="81"/>
      <c r="F158" s="81"/>
      <c r="G158" s="82"/>
      <c r="H158" s="55"/>
      <c r="I158" s="55"/>
      <c r="J158" s="55"/>
      <c r="K158" s="55"/>
      <c r="L158" s="55"/>
      <c r="M158" s="55"/>
      <c r="N158" s="55"/>
      <c r="O158" s="55"/>
    </row>
    <row r="159" spans="2:15" s="83" customFormat="1">
      <c r="B159" s="80"/>
      <c r="C159" s="80"/>
      <c r="D159" s="81"/>
      <c r="E159" s="81"/>
      <c r="F159" s="81"/>
      <c r="G159" s="82"/>
      <c r="H159" s="55"/>
      <c r="I159" s="55"/>
      <c r="J159" s="55"/>
      <c r="K159" s="55"/>
      <c r="L159" s="55"/>
      <c r="M159" s="55"/>
      <c r="N159" s="55"/>
      <c r="O159" s="55"/>
    </row>
    <row r="160" spans="2:15" s="83" customFormat="1">
      <c r="B160" s="80"/>
      <c r="C160" s="80"/>
      <c r="D160" s="81"/>
      <c r="E160" s="81"/>
      <c r="F160" s="81"/>
      <c r="G160" s="82"/>
      <c r="H160" s="55"/>
      <c r="I160" s="55"/>
      <c r="J160" s="55"/>
      <c r="K160" s="55"/>
      <c r="L160" s="55"/>
      <c r="M160" s="55"/>
      <c r="N160" s="55"/>
      <c r="O160" s="55"/>
    </row>
    <row r="161" spans="2:15" s="83" customFormat="1">
      <c r="B161" s="80"/>
      <c r="C161" s="80"/>
      <c r="D161" s="81"/>
      <c r="E161" s="81"/>
      <c r="F161" s="81"/>
      <c r="G161" s="82"/>
      <c r="H161" s="55"/>
      <c r="I161" s="55"/>
      <c r="J161" s="55"/>
      <c r="K161" s="55"/>
      <c r="L161" s="55"/>
      <c r="M161" s="55"/>
      <c r="N161" s="55"/>
      <c r="O161" s="55"/>
    </row>
    <row r="162" spans="2:15" s="83" customFormat="1">
      <c r="B162" s="80"/>
      <c r="C162" s="80"/>
      <c r="D162" s="81"/>
      <c r="E162" s="81"/>
      <c r="F162" s="81"/>
      <c r="G162" s="82"/>
      <c r="H162" s="55"/>
      <c r="I162" s="55"/>
      <c r="J162" s="55"/>
      <c r="K162" s="55"/>
      <c r="L162" s="55"/>
      <c r="M162" s="55"/>
      <c r="N162" s="55"/>
      <c r="O162" s="55"/>
    </row>
    <row r="163" spans="2:15" s="83" customFormat="1">
      <c r="B163" s="80"/>
      <c r="C163" s="80"/>
      <c r="D163" s="81"/>
      <c r="E163" s="81"/>
      <c r="F163" s="81"/>
      <c r="G163" s="82"/>
      <c r="H163" s="55"/>
      <c r="I163" s="55"/>
      <c r="J163" s="55"/>
      <c r="K163" s="55"/>
      <c r="L163" s="55"/>
      <c r="M163" s="55"/>
      <c r="N163" s="55"/>
      <c r="O163" s="55"/>
    </row>
    <row r="164" spans="2:15" s="83" customFormat="1">
      <c r="B164" s="80"/>
      <c r="C164" s="80"/>
      <c r="D164" s="81"/>
      <c r="E164" s="81"/>
      <c r="F164" s="81"/>
      <c r="G164" s="82"/>
      <c r="H164" s="55"/>
      <c r="I164" s="55"/>
      <c r="J164" s="55"/>
      <c r="K164" s="55"/>
      <c r="L164" s="55"/>
      <c r="M164" s="55"/>
      <c r="N164" s="55"/>
      <c r="O164" s="55"/>
    </row>
    <row r="165" spans="2:15" s="83" customFormat="1">
      <c r="B165" s="80"/>
      <c r="C165" s="80"/>
      <c r="D165" s="81"/>
      <c r="E165" s="81"/>
      <c r="F165" s="81"/>
      <c r="G165" s="82"/>
      <c r="H165" s="55"/>
      <c r="I165" s="55"/>
      <c r="J165" s="55"/>
      <c r="K165" s="55"/>
      <c r="L165" s="55"/>
      <c r="M165" s="55"/>
      <c r="N165" s="55"/>
      <c r="O165" s="55"/>
    </row>
    <row r="166" spans="2:15" s="83" customFormat="1">
      <c r="B166" s="80"/>
      <c r="C166" s="80"/>
      <c r="D166" s="81"/>
      <c r="E166" s="81"/>
      <c r="F166" s="81"/>
      <c r="G166" s="82"/>
      <c r="H166" s="55"/>
      <c r="I166" s="55"/>
      <c r="J166" s="55"/>
      <c r="K166" s="55"/>
      <c r="L166" s="55"/>
      <c r="M166" s="55"/>
      <c r="N166" s="55"/>
      <c r="O166" s="55"/>
    </row>
    <row r="167" spans="2:15" s="83" customFormat="1">
      <c r="B167" s="80"/>
      <c r="C167" s="80"/>
      <c r="D167" s="81"/>
      <c r="E167" s="81"/>
      <c r="F167" s="81"/>
      <c r="G167" s="82"/>
      <c r="H167" s="55"/>
      <c r="I167" s="55"/>
      <c r="J167" s="55"/>
      <c r="K167" s="55"/>
      <c r="L167" s="55"/>
      <c r="M167" s="55"/>
      <c r="N167" s="55"/>
      <c r="O167" s="55"/>
    </row>
    <row r="168" spans="2:15" s="83" customFormat="1">
      <c r="B168" s="84"/>
      <c r="C168" s="84"/>
      <c r="G168" s="55"/>
      <c r="H168" s="55"/>
      <c r="I168" s="55"/>
      <c r="J168" s="55"/>
      <c r="K168" s="55"/>
      <c r="L168" s="55"/>
      <c r="M168" s="55"/>
      <c r="N168" s="55"/>
      <c r="O168" s="55"/>
    </row>
    <row r="169" spans="2:15" s="83" customFormat="1">
      <c r="B169" s="84"/>
      <c r="C169" s="84"/>
      <c r="G169" s="55"/>
      <c r="H169" s="55"/>
      <c r="I169" s="55"/>
      <c r="J169" s="55"/>
      <c r="K169" s="55"/>
      <c r="L169" s="55"/>
      <c r="M169" s="55"/>
      <c r="N169" s="55"/>
      <c r="O169" s="55"/>
    </row>
    <row r="170" spans="2:15" s="83" customFormat="1">
      <c r="B170" s="84"/>
      <c r="C170" s="84"/>
      <c r="G170" s="55"/>
      <c r="H170" s="55"/>
      <c r="I170" s="55"/>
      <c r="J170" s="55"/>
      <c r="K170" s="55"/>
      <c r="L170" s="55"/>
      <c r="M170" s="55"/>
      <c r="N170" s="55"/>
      <c r="O170" s="55"/>
    </row>
    <row r="171" spans="2:15" s="83" customFormat="1">
      <c r="B171" s="84"/>
      <c r="C171" s="84"/>
      <c r="G171" s="55"/>
      <c r="H171" s="55"/>
      <c r="I171" s="55"/>
      <c r="J171" s="55"/>
      <c r="K171" s="55"/>
      <c r="L171" s="55"/>
      <c r="M171" s="55"/>
      <c r="N171" s="55"/>
      <c r="O171" s="55"/>
    </row>
    <row r="172" spans="2:15" s="83" customFormat="1">
      <c r="B172" s="84"/>
      <c r="C172" s="84"/>
      <c r="G172" s="55"/>
      <c r="H172" s="55"/>
      <c r="I172" s="55"/>
      <c r="J172" s="55"/>
      <c r="K172" s="55"/>
      <c r="L172" s="55"/>
      <c r="M172" s="55"/>
      <c r="N172" s="55"/>
      <c r="O172" s="55"/>
    </row>
    <row r="173" spans="2:15" s="83" customFormat="1">
      <c r="B173" s="84"/>
      <c r="C173" s="84"/>
      <c r="G173" s="55"/>
      <c r="H173" s="55"/>
      <c r="I173" s="55"/>
      <c r="J173" s="55"/>
      <c r="K173" s="55"/>
      <c r="L173" s="55"/>
      <c r="M173" s="55"/>
      <c r="N173" s="55"/>
      <c r="O173" s="55"/>
    </row>
    <row r="174" spans="2:15" s="83" customFormat="1">
      <c r="B174" s="84"/>
      <c r="C174" s="84"/>
      <c r="G174" s="55"/>
      <c r="H174" s="55"/>
      <c r="I174" s="55"/>
      <c r="J174" s="55"/>
      <c r="K174" s="55"/>
      <c r="L174" s="55"/>
      <c r="M174" s="55"/>
      <c r="N174" s="55"/>
      <c r="O174" s="55"/>
    </row>
    <row r="175" spans="2:15" s="83" customFormat="1">
      <c r="B175" s="84"/>
      <c r="C175" s="84"/>
      <c r="G175" s="55"/>
      <c r="H175" s="55"/>
      <c r="I175" s="55"/>
      <c r="J175" s="55"/>
      <c r="K175" s="55"/>
      <c r="L175" s="55"/>
      <c r="M175" s="55"/>
      <c r="N175" s="55"/>
      <c r="O175" s="55"/>
    </row>
    <row r="176" spans="2:15" s="83" customFormat="1">
      <c r="B176" s="84"/>
      <c r="C176" s="84"/>
      <c r="G176" s="55"/>
      <c r="H176" s="55"/>
      <c r="I176" s="55"/>
      <c r="J176" s="55"/>
      <c r="K176" s="55"/>
      <c r="L176" s="55"/>
      <c r="M176" s="55"/>
      <c r="N176" s="55"/>
      <c r="O176" s="55"/>
    </row>
    <row r="177" spans="2:15" s="83" customFormat="1">
      <c r="B177" s="84"/>
      <c r="C177" s="84"/>
      <c r="G177" s="55"/>
      <c r="H177" s="55"/>
      <c r="I177" s="55"/>
      <c r="J177" s="55"/>
      <c r="K177" s="55"/>
      <c r="L177" s="55"/>
      <c r="M177" s="55"/>
      <c r="N177" s="55"/>
      <c r="O177" s="55"/>
    </row>
    <row r="178" spans="2:15" s="83" customFormat="1">
      <c r="B178" s="84"/>
      <c r="C178" s="84"/>
      <c r="G178" s="55"/>
      <c r="H178" s="55"/>
      <c r="I178" s="55"/>
      <c r="J178" s="55"/>
      <c r="K178" s="55"/>
      <c r="L178" s="55"/>
      <c r="M178" s="55"/>
      <c r="N178" s="55"/>
      <c r="O178" s="55"/>
    </row>
    <row r="179" spans="2:15" s="83" customFormat="1">
      <c r="B179" s="84"/>
      <c r="C179" s="84"/>
      <c r="G179" s="55"/>
      <c r="H179" s="55"/>
      <c r="I179" s="55"/>
      <c r="J179" s="55"/>
      <c r="K179" s="55"/>
      <c r="L179" s="55"/>
      <c r="M179" s="55"/>
      <c r="N179" s="55"/>
      <c r="O179" s="55"/>
    </row>
    <row r="180" spans="2:15" s="83" customFormat="1">
      <c r="B180" s="84"/>
      <c r="C180" s="84"/>
      <c r="G180" s="55"/>
      <c r="H180" s="55"/>
      <c r="I180" s="55"/>
      <c r="J180" s="55"/>
      <c r="K180" s="55"/>
      <c r="L180" s="55"/>
      <c r="M180" s="55"/>
      <c r="N180" s="55"/>
      <c r="O180" s="55"/>
    </row>
    <row r="181" spans="2:15" s="83" customFormat="1">
      <c r="B181" s="84"/>
      <c r="C181" s="84"/>
      <c r="G181" s="55"/>
      <c r="H181" s="55"/>
      <c r="I181" s="55"/>
      <c r="J181" s="55"/>
      <c r="K181" s="55"/>
      <c r="L181" s="55"/>
      <c r="M181" s="55"/>
      <c r="N181" s="55"/>
      <c r="O181" s="55"/>
    </row>
    <row r="182" spans="2:15" s="83" customFormat="1">
      <c r="B182" s="84"/>
      <c r="C182" s="84"/>
      <c r="G182" s="55"/>
      <c r="H182" s="55"/>
      <c r="I182" s="55"/>
      <c r="J182" s="55"/>
      <c r="K182" s="55"/>
      <c r="L182" s="55"/>
      <c r="M182" s="55"/>
      <c r="N182" s="55"/>
      <c r="O182" s="55"/>
    </row>
    <row r="183" spans="2:15" s="83" customFormat="1">
      <c r="B183" s="84"/>
      <c r="C183" s="84"/>
      <c r="G183" s="55"/>
      <c r="H183" s="55"/>
      <c r="I183" s="55"/>
      <c r="J183" s="55"/>
      <c r="K183" s="55"/>
      <c r="L183" s="55"/>
      <c r="M183" s="55"/>
      <c r="N183" s="55"/>
      <c r="O183" s="55"/>
    </row>
    <row r="184" spans="2:15" s="83" customFormat="1">
      <c r="B184" s="84"/>
      <c r="C184" s="84"/>
      <c r="G184" s="55"/>
      <c r="H184" s="55"/>
      <c r="I184" s="55"/>
      <c r="J184" s="55"/>
      <c r="K184" s="55"/>
      <c r="L184" s="55"/>
      <c r="M184" s="55"/>
      <c r="N184" s="55"/>
      <c r="O184" s="55"/>
    </row>
    <row r="185" spans="2:15" s="83" customFormat="1">
      <c r="B185" s="84"/>
      <c r="C185" s="84"/>
      <c r="G185" s="55"/>
      <c r="H185" s="55"/>
      <c r="I185" s="55"/>
      <c r="J185" s="55"/>
      <c r="K185" s="55"/>
      <c r="L185" s="55"/>
      <c r="M185" s="55"/>
      <c r="N185" s="55"/>
      <c r="O185" s="55"/>
    </row>
    <row r="186" spans="2:15" s="83" customFormat="1">
      <c r="B186" s="84"/>
      <c r="C186" s="84"/>
      <c r="G186" s="55"/>
      <c r="H186" s="55"/>
      <c r="I186" s="55"/>
      <c r="J186" s="55"/>
      <c r="K186" s="55"/>
      <c r="L186" s="55"/>
      <c r="M186" s="55"/>
      <c r="N186" s="55"/>
      <c r="O186" s="55"/>
    </row>
    <row r="187" spans="2:15" s="83" customFormat="1">
      <c r="B187" s="84"/>
      <c r="C187" s="84"/>
      <c r="G187" s="55"/>
      <c r="H187" s="55"/>
      <c r="I187" s="55"/>
      <c r="J187" s="55"/>
      <c r="K187" s="55"/>
      <c r="L187" s="55"/>
      <c r="M187" s="55"/>
      <c r="N187" s="55"/>
      <c r="O187" s="55"/>
    </row>
    <row r="188" spans="2:15" s="83" customFormat="1">
      <c r="B188" s="84"/>
      <c r="C188" s="84"/>
      <c r="G188" s="55"/>
      <c r="H188" s="55"/>
      <c r="I188" s="55"/>
      <c r="J188" s="55"/>
      <c r="K188" s="55"/>
      <c r="L188" s="55"/>
      <c r="M188" s="55"/>
      <c r="N188" s="55"/>
      <c r="O188" s="55"/>
    </row>
    <row r="189" spans="2:15" s="83" customFormat="1">
      <c r="B189" s="84"/>
      <c r="C189" s="84"/>
      <c r="G189" s="55"/>
      <c r="H189" s="55"/>
      <c r="I189" s="55"/>
      <c r="J189" s="55"/>
      <c r="K189" s="55"/>
      <c r="L189" s="55"/>
      <c r="M189" s="55"/>
      <c r="N189" s="55"/>
      <c r="O189" s="55"/>
    </row>
    <row r="190" spans="2:15" s="83" customFormat="1">
      <c r="B190" s="84"/>
      <c r="C190" s="84"/>
      <c r="G190" s="55"/>
      <c r="H190" s="55"/>
      <c r="I190" s="55"/>
      <c r="J190" s="55"/>
      <c r="K190" s="55"/>
      <c r="L190" s="55"/>
      <c r="M190" s="55"/>
      <c r="N190" s="55"/>
      <c r="O190" s="55"/>
    </row>
    <row r="191" spans="2:15" s="83" customFormat="1">
      <c r="B191" s="84"/>
      <c r="C191" s="84"/>
      <c r="G191" s="55"/>
      <c r="H191" s="55"/>
      <c r="I191" s="55"/>
      <c r="J191" s="55"/>
      <c r="K191" s="55"/>
      <c r="L191" s="55"/>
      <c r="M191" s="55"/>
      <c r="N191" s="55"/>
      <c r="O191" s="55"/>
    </row>
    <row r="192" spans="2:15" s="83" customFormat="1">
      <c r="B192" s="84"/>
      <c r="C192" s="84"/>
      <c r="G192" s="55"/>
      <c r="H192" s="55"/>
      <c r="I192" s="55"/>
      <c r="J192" s="55"/>
      <c r="K192" s="55"/>
      <c r="L192" s="55"/>
      <c r="M192" s="55"/>
      <c r="N192" s="55"/>
      <c r="O192" s="55"/>
    </row>
    <row r="193" spans="2:15" s="83" customFormat="1">
      <c r="B193" s="84"/>
      <c r="C193" s="84"/>
      <c r="G193" s="55"/>
      <c r="H193" s="55"/>
      <c r="I193" s="55"/>
      <c r="J193" s="55"/>
      <c r="K193" s="55"/>
      <c r="L193" s="55"/>
      <c r="M193" s="55"/>
      <c r="N193" s="55"/>
      <c r="O193" s="55"/>
    </row>
    <row r="194" spans="2:15" s="83" customFormat="1">
      <c r="B194" s="84"/>
      <c r="C194" s="84"/>
      <c r="G194" s="55"/>
      <c r="H194" s="55"/>
      <c r="I194" s="55"/>
      <c r="J194" s="55"/>
      <c r="K194" s="55"/>
      <c r="L194" s="55"/>
      <c r="M194" s="55"/>
      <c r="N194" s="55"/>
      <c r="O194" s="55"/>
    </row>
    <row r="195" spans="2:15" s="83" customFormat="1">
      <c r="B195" s="84"/>
      <c r="C195" s="84"/>
      <c r="G195" s="55"/>
      <c r="H195" s="55"/>
      <c r="I195" s="55"/>
      <c r="J195" s="55"/>
      <c r="K195" s="55"/>
      <c r="L195" s="55"/>
      <c r="M195" s="55"/>
      <c r="N195" s="55"/>
      <c r="O195" s="55"/>
    </row>
    <row r="196" spans="2:15" s="83" customFormat="1">
      <c r="B196" s="84"/>
      <c r="C196" s="84"/>
      <c r="G196" s="55"/>
      <c r="H196" s="55"/>
      <c r="I196" s="55"/>
      <c r="J196" s="55"/>
      <c r="K196" s="55"/>
      <c r="L196" s="55"/>
      <c r="M196" s="55"/>
      <c r="N196" s="55"/>
      <c r="O196" s="55"/>
    </row>
    <row r="197" spans="2:15" s="83" customFormat="1">
      <c r="B197" s="84"/>
      <c r="G197" s="55"/>
      <c r="H197" s="55"/>
      <c r="I197" s="55"/>
      <c r="J197" s="55"/>
      <c r="K197" s="55"/>
      <c r="L197" s="55"/>
      <c r="M197" s="55"/>
      <c r="N197" s="55"/>
      <c r="O197" s="55"/>
    </row>
    <row r="198" spans="2:15" s="83" customFormat="1">
      <c r="B198" s="84"/>
      <c r="G198" s="55"/>
      <c r="H198" s="55"/>
      <c r="I198" s="55"/>
      <c r="J198" s="55"/>
      <c r="K198" s="55"/>
      <c r="L198" s="55"/>
      <c r="M198" s="55"/>
      <c r="N198" s="55"/>
      <c r="O198" s="55"/>
    </row>
    <row r="199" spans="2:15" s="83" customFormat="1">
      <c r="B199" s="84"/>
      <c r="G199" s="55"/>
      <c r="H199" s="55"/>
      <c r="I199" s="55"/>
      <c r="J199" s="55"/>
      <c r="K199" s="55"/>
      <c r="L199" s="55"/>
      <c r="M199" s="55"/>
      <c r="N199" s="55"/>
      <c r="O199" s="55"/>
    </row>
    <row r="200" spans="2:15" s="83" customFormat="1">
      <c r="B200" s="84"/>
      <c r="G200" s="55"/>
      <c r="H200" s="55"/>
      <c r="I200" s="55"/>
      <c r="J200" s="55"/>
      <c r="K200" s="55"/>
      <c r="L200" s="55"/>
      <c r="M200" s="55"/>
      <c r="N200" s="55"/>
      <c r="O200" s="55"/>
    </row>
    <row r="201" spans="2:15" s="83" customFormat="1">
      <c r="B201" s="84"/>
      <c r="G201" s="55"/>
      <c r="H201" s="55"/>
      <c r="I201" s="55"/>
      <c r="J201" s="55"/>
      <c r="K201" s="55"/>
      <c r="L201" s="55"/>
      <c r="M201" s="55"/>
      <c r="N201" s="55"/>
      <c r="O201" s="55"/>
    </row>
    <row r="202" spans="2:15" s="83" customFormat="1">
      <c r="B202" s="84"/>
      <c r="G202" s="55"/>
      <c r="H202" s="55"/>
      <c r="I202" s="55"/>
      <c r="J202" s="55"/>
      <c r="K202" s="55"/>
      <c r="L202" s="55"/>
      <c r="M202" s="55"/>
      <c r="N202" s="55"/>
      <c r="O202" s="55"/>
    </row>
    <row r="203" spans="2:15" s="83" customFormat="1">
      <c r="B203" s="84"/>
      <c r="G203" s="55"/>
      <c r="H203" s="55"/>
      <c r="I203" s="55"/>
      <c r="J203" s="55"/>
      <c r="K203" s="55"/>
      <c r="L203" s="55"/>
      <c r="M203" s="55"/>
      <c r="N203" s="55"/>
      <c r="O203" s="55"/>
    </row>
    <row r="204" spans="2:15" s="83" customFormat="1">
      <c r="B204" s="84"/>
      <c r="G204" s="55"/>
      <c r="H204" s="55"/>
      <c r="I204" s="55"/>
      <c r="J204" s="55"/>
      <c r="K204" s="55"/>
      <c r="L204" s="55"/>
      <c r="M204" s="55"/>
      <c r="N204" s="55"/>
      <c r="O204" s="55"/>
    </row>
    <row r="205" spans="2:15" s="83" customFormat="1">
      <c r="B205" s="84"/>
      <c r="G205" s="55"/>
      <c r="H205" s="55"/>
      <c r="I205" s="55"/>
      <c r="J205" s="55"/>
      <c r="K205" s="55"/>
      <c r="L205" s="55"/>
      <c r="M205" s="55"/>
      <c r="N205" s="55"/>
      <c r="O205" s="55"/>
    </row>
    <row r="206" spans="2:15" s="83" customFormat="1">
      <c r="B206" s="84"/>
      <c r="G206" s="55"/>
      <c r="H206" s="55"/>
      <c r="I206" s="55"/>
      <c r="J206" s="55"/>
      <c r="K206" s="55"/>
      <c r="L206" s="55"/>
      <c r="M206" s="55"/>
      <c r="N206" s="55"/>
      <c r="O206" s="55"/>
    </row>
    <row r="207" spans="2:15" s="83" customFormat="1">
      <c r="B207" s="84"/>
      <c r="G207" s="55"/>
      <c r="H207" s="55"/>
      <c r="I207" s="55"/>
      <c r="J207" s="55"/>
      <c r="K207" s="55"/>
      <c r="L207" s="55"/>
      <c r="M207" s="55"/>
      <c r="N207" s="55"/>
      <c r="O207" s="55"/>
    </row>
    <row r="208" spans="2:15" s="83" customFormat="1">
      <c r="B208" s="84"/>
      <c r="G208" s="55"/>
      <c r="H208" s="55"/>
      <c r="I208" s="55"/>
      <c r="J208" s="55"/>
      <c r="K208" s="55"/>
      <c r="L208" s="55"/>
      <c r="M208" s="55"/>
      <c r="N208" s="55"/>
      <c r="O208" s="55"/>
    </row>
    <row r="209" spans="2:15" s="83" customFormat="1">
      <c r="B209" s="84"/>
      <c r="G209" s="55"/>
      <c r="H209" s="55"/>
      <c r="I209" s="55"/>
      <c r="J209" s="55"/>
      <c r="K209" s="55"/>
      <c r="L209" s="55"/>
      <c r="M209" s="55"/>
      <c r="N209" s="55"/>
      <c r="O209" s="55"/>
    </row>
    <row r="210" spans="2:15" s="83" customFormat="1">
      <c r="B210" s="84"/>
      <c r="G210" s="55"/>
      <c r="H210" s="55"/>
      <c r="I210" s="55"/>
      <c r="J210" s="55"/>
      <c r="K210" s="55"/>
      <c r="L210" s="55"/>
      <c r="M210" s="55"/>
      <c r="N210" s="55"/>
      <c r="O210" s="55"/>
    </row>
    <row r="211" spans="2:15" s="83" customFormat="1">
      <c r="B211" s="84"/>
      <c r="G211" s="55"/>
      <c r="H211" s="55"/>
      <c r="I211" s="55"/>
      <c r="J211" s="55"/>
      <c r="K211" s="55"/>
      <c r="L211" s="55"/>
      <c r="M211" s="55"/>
      <c r="N211" s="55"/>
      <c r="O211" s="55"/>
    </row>
    <row r="212" spans="2:15" s="83" customFormat="1">
      <c r="B212" s="84"/>
      <c r="G212" s="55"/>
      <c r="H212" s="55"/>
      <c r="I212" s="55"/>
      <c r="J212" s="55"/>
      <c r="K212" s="55"/>
      <c r="L212" s="55"/>
      <c r="M212" s="55"/>
      <c r="N212" s="55"/>
      <c r="O212" s="55"/>
    </row>
    <row r="213" spans="2:15" s="83" customFormat="1">
      <c r="B213" s="84"/>
      <c r="G213" s="55"/>
      <c r="H213" s="55"/>
      <c r="I213" s="55"/>
      <c r="J213" s="55"/>
      <c r="K213" s="55"/>
      <c r="L213" s="55"/>
      <c r="M213" s="55"/>
      <c r="N213" s="55"/>
      <c r="O213" s="55"/>
    </row>
    <row r="214" spans="2:15" s="83" customFormat="1">
      <c r="B214" s="84"/>
      <c r="G214" s="55"/>
      <c r="H214" s="55"/>
      <c r="I214" s="55"/>
      <c r="J214" s="55"/>
      <c r="K214" s="55"/>
      <c r="L214" s="55"/>
      <c r="M214" s="55"/>
      <c r="N214" s="55"/>
      <c r="O214" s="55"/>
    </row>
    <row r="215" spans="2:15" s="83" customFormat="1">
      <c r="B215" s="84"/>
      <c r="G215" s="55"/>
      <c r="H215" s="55"/>
      <c r="I215" s="55"/>
      <c r="J215" s="55"/>
      <c r="K215" s="55"/>
      <c r="L215" s="55"/>
      <c r="M215" s="55"/>
      <c r="N215" s="55"/>
      <c r="O215" s="55"/>
    </row>
    <row r="216" spans="2:15" s="83" customFormat="1">
      <c r="B216" s="84"/>
      <c r="G216" s="55"/>
      <c r="H216" s="55"/>
      <c r="I216" s="55"/>
      <c r="J216" s="55"/>
      <c r="K216" s="55"/>
      <c r="L216" s="55"/>
      <c r="M216" s="55"/>
      <c r="N216" s="55"/>
      <c r="O216" s="55"/>
    </row>
    <row r="217" spans="2:15" s="83" customFormat="1">
      <c r="B217" s="84"/>
      <c r="G217" s="55"/>
      <c r="H217" s="55"/>
      <c r="I217" s="55"/>
      <c r="J217" s="55"/>
      <c r="K217" s="55"/>
      <c r="L217" s="55"/>
      <c r="M217" s="55"/>
      <c r="N217" s="55"/>
      <c r="O217" s="55"/>
    </row>
    <row r="218" spans="2:15" s="83" customFormat="1">
      <c r="B218" s="84"/>
      <c r="G218" s="55"/>
      <c r="H218" s="55"/>
      <c r="I218" s="55"/>
      <c r="J218" s="55"/>
      <c r="K218" s="55"/>
      <c r="L218" s="55"/>
      <c r="M218" s="55"/>
      <c r="N218" s="55"/>
      <c r="O218" s="55"/>
    </row>
    <row r="219" spans="2:15" s="83" customFormat="1">
      <c r="B219" s="84"/>
      <c r="G219" s="55"/>
      <c r="H219" s="55"/>
      <c r="I219" s="55"/>
      <c r="J219" s="55"/>
      <c r="K219" s="55"/>
      <c r="L219" s="55"/>
      <c r="M219" s="55"/>
      <c r="N219" s="55"/>
      <c r="O219" s="55"/>
    </row>
    <row r="220" spans="2:15" s="83" customFormat="1">
      <c r="B220" s="84"/>
      <c r="G220" s="55"/>
      <c r="H220" s="55"/>
      <c r="I220" s="55"/>
      <c r="J220" s="55"/>
      <c r="K220" s="55"/>
      <c r="L220" s="55"/>
      <c r="M220" s="55"/>
      <c r="N220" s="55"/>
      <c r="O220" s="55"/>
    </row>
    <row r="221" spans="2:15" s="83" customFormat="1">
      <c r="B221" s="84"/>
      <c r="G221" s="55"/>
      <c r="H221" s="55"/>
      <c r="I221" s="55"/>
      <c r="J221" s="55"/>
      <c r="K221" s="55"/>
      <c r="L221" s="55"/>
      <c r="M221" s="55"/>
      <c r="N221" s="55"/>
      <c r="O221" s="55"/>
    </row>
    <row r="222" spans="2:15" s="83" customFormat="1">
      <c r="B222" s="84"/>
      <c r="G222" s="55"/>
      <c r="H222" s="55"/>
      <c r="I222" s="55"/>
      <c r="J222" s="55"/>
      <c r="K222" s="55"/>
      <c r="L222" s="55"/>
      <c r="M222" s="55"/>
      <c r="N222" s="55"/>
      <c r="O222" s="55"/>
    </row>
    <row r="223" spans="2:15" s="83" customFormat="1">
      <c r="B223" s="84"/>
      <c r="G223" s="55"/>
      <c r="H223" s="55"/>
      <c r="I223" s="55"/>
      <c r="J223" s="55"/>
      <c r="K223" s="55"/>
      <c r="L223" s="55"/>
      <c r="M223" s="55"/>
      <c r="N223" s="55"/>
      <c r="O223" s="55"/>
    </row>
    <row r="224" spans="2:15" s="83" customFormat="1">
      <c r="B224" s="84"/>
      <c r="G224" s="55"/>
      <c r="H224" s="55"/>
      <c r="I224" s="55"/>
      <c r="J224" s="55"/>
      <c r="K224" s="55"/>
      <c r="L224" s="55"/>
      <c r="M224" s="55"/>
      <c r="N224" s="55"/>
      <c r="O224" s="55"/>
    </row>
    <row r="225" spans="2:15" s="83" customFormat="1">
      <c r="B225" s="84"/>
      <c r="G225" s="55"/>
      <c r="H225" s="55"/>
      <c r="I225" s="55"/>
      <c r="J225" s="55"/>
      <c r="K225" s="55"/>
      <c r="L225" s="55"/>
      <c r="M225" s="55"/>
      <c r="N225" s="55"/>
      <c r="O225" s="55"/>
    </row>
    <row r="226" spans="2:15" s="83" customFormat="1">
      <c r="B226" s="84"/>
      <c r="G226" s="55"/>
      <c r="H226" s="55"/>
      <c r="I226" s="55"/>
      <c r="J226" s="55"/>
      <c r="K226" s="55"/>
      <c r="L226" s="55"/>
      <c r="M226" s="55"/>
      <c r="N226" s="55"/>
      <c r="O226" s="55"/>
    </row>
    <row r="227" spans="2:15" s="83" customFormat="1">
      <c r="B227" s="84"/>
      <c r="G227" s="55"/>
      <c r="H227" s="55"/>
      <c r="I227" s="55"/>
      <c r="J227" s="55"/>
      <c r="K227" s="55"/>
      <c r="L227" s="55"/>
      <c r="M227" s="55"/>
      <c r="N227" s="55"/>
      <c r="O227" s="55"/>
    </row>
    <row r="228" spans="2:15" s="83" customFormat="1">
      <c r="B228" s="84"/>
      <c r="G228" s="55"/>
      <c r="H228" s="55"/>
      <c r="I228" s="55"/>
      <c r="J228" s="55"/>
      <c r="K228" s="55"/>
      <c r="L228" s="55"/>
      <c r="M228" s="55"/>
      <c r="N228" s="55"/>
      <c r="O228" s="55"/>
    </row>
    <row r="229" spans="2:15" s="83" customFormat="1">
      <c r="B229" s="84"/>
      <c r="G229" s="55"/>
      <c r="H229" s="55"/>
      <c r="I229" s="55"/>
      <c r="J229" s="55"/>
      <c r="K229" s="55"/>
      <c r="L229" s="55"/>
      <c r="M229" s="55"/>
      <c r="N229" s="55"/>
      <c r="O229" s="55"/>
    </row>
    <row r="230" spans="2:15" s="83" customFormat="1">
      <c r="B230" s="84"/>
      <c r="G230" s="55"/>
      <c r="H230" s="55"/>
      <c r="I230" s="55"/>
      <c r="J230" s="55"/>
      <c r="K230" s="55"/>
      <c r="L230" s="55"/>
      <c r="M230" s="55"/>
      <c r="N230" s="55"/>
      <c r="O230" s="55"/>
    </row>
    <row r="231" spans="2:15" s="83" customFormat="1">
      <c r="B231" s="84"/>
      <c r="G231" s="55"/>
      <c r="H231" s="55"/>
      <c r="I231" s="55"/>
      <c r="J231" s="55"/>
      <c r="K231" s="55"/>
      <c r="L231" s="55"/>
      <c r="M231" s="55"/>
      <c r="N231" s="55"/>
      <c r="O231" s="55"/>
    </row>
    <row r="232" spans="2:15" s="83" customFormat="1">
      <c r="B232" s="84"/>
      <c r="G232" s="55"/>
      <c r="H232" s="55"/>
      <c r="I232" s="55"/>
      <c r="J232" s="55"/>
      <c r="K232" s="55"/>
      <c r="L232" s="55"/>
      <c r="M232" s="55"/>
      <c r="N232" s="55"/>
      <c r="O232" s="55"/>
    </row>
    <row r="233" spans="2:15" s="83" customFormat="1">
      <c r="B233" s="84"/>
      <c r="G233" s="55"/>
      <c r="H233" s="55"/>
      <c r="I233" s="55"/>
      <c r="J233" s="55"/>
      <c r="K233" s="55"/>
      <c r="L233" s="55"/>
      <c r="M233" s="55"/>
      <c r="N233" s="55"/>
      <c r="O233" s="55"/>
    </row>
    <row r="234" spans="2:15" s="83" customFormat="1">
      <c r="B234" s="84"/>
      <c r="G234" s="55"/>
      <c r="H234" s="55"/>
      <c r="I234" s="55"/>
      <c r="J234" s="55"/>
      <c r="K234" s="55"/>
      <c r="L234" s="55"/>
      <c r="M234" s="55"/>
      <c r="N234" s="55"/>
      <c r="O234" s="55"/>
    </row>
    <row r="235" spans="2:15" s="83" customFormat="1">
      <c r="B235" s="84"/>
      <c r="G235" s="55"/>
      <c r="H235" s="55"/>
      <c r="I235" s="55"/>
      <c r="J235" s="55"/>
      <c r="K235" s="55"/>
      <c r="L235" s="55"/>
      <c r="M235" s="55"/>
      <c r="N235" s="55"/>
      <c r="O235" s="55"/>
    </row>
    <row r="236" spans="2:15" s="83" customFormat="1">
      <c r="B236" s="84"/>
      <c r="G236" s="55"/>
      <c r="H236" s="55"/>
      <c r="I236" s="55"/>
      <c r="J236" s="55"/>
      <c r="K236" s="55"/>
      <c r="L236" s="55"/>
      <c r="M236" s="55"/>
      <c r="N236" s="55"/>
      <c r="O236" s="55"/>
    </row>
    <row r="237" spans="2:15" s="83" customFormat="1">
      <c r="B237" s="84"/>
      <c r="G237" s="55"/>
      <c r="H237" s="55"/>
      <c r="I237" s="55"/>
      <c r="J237" s="55"/>
      <c r="K237" s="55"/>
      <c r="L237" s="55"/>
      <c r="M237" s="55"/>
      <c r="N237" s="55"/>
      <c r="O237" s="55"/>
    </row>
    <row r="238" spans="2:15" s="83" customFormat="1">
      <c r="B238" s="84"/>
      <c r="G238" s="55"/>
      <c r="H238" s="55"/>
      <c r="I238" s="55"/>
      <c r="J238" s="55"/>
      <c r="K238" s="55"/>
      <c r="L238" s="55"/>
      <c r="M238" s="55"/>
      <c r="N238" s="55"/>
      <c r="O238" s="55"/>
    </row>
    <row r="239" spans="2:15" s="83" customFormat="1">
      <c r="B239" s="84"/>
      <c r="G239" s="55"/>
      <c r="H239" s="55"/>
      <c r="I239" s="55"/>
      <c r="J239" s="55"/>
      <c r="K239" s="55"/>
      <c r="L239" s="55"/>
      <c r="M239" s="55"/>
      <c r="N239" s="55"/>
      <c r="O239" s="55"/>
    </row>
    <row r="240" spans="2:15" s="83" customFormat="1">
      <c r="B240" s="84"/>
      <c r="G240" s="55"/>
      <c r="H240" s="55"/>
      <c r="I240" s="55"/>
      <c r="J240" s="55"/>
      <c r="K240" s="55"/>
      <c r="L240" s="55"/>
      <c r="M240" s="55"/>
      <c r="N240" s="55"/>
      <c r="O240" s="55"/>
    </row>
    <row r="241" spans="2:15" s="83" customFormat="1">
      <c r="B241" s="84"/>
      <c r="G241" s="55"/>
      <c r="H241" s="55"/>
      <c r="I241" s="55"/>
      <c r="J241" s="55"/>
      <c r="K241" s="55"/>
      <c r="L241" s="55"/>
      <c r="M241" s="55"/>
      <c r="N241" s="55"/>
      <c r="O241" s="55"/>
    </row>
    <row r="242" spans="2:15" s="83" customFormat="1">
      <c r="B242" s="84"/>
      <c r="G242" s="55"/>
      <c r="H242" s="55"/>
      <c r="I242" s="55"/>
      <c r="J242" s="55"/>
      <c r="K242" s="55"/>
      <c r="L242" s="55"/>
      <c r="M242" s="55"/>
      <c r="N242" s="55"/>
      <c r="O242" s="55"/>
    </row>
    <row r="243" spans="2:15" s="83" customFormat="1">
      <c r="B243" s="84"/>
      <c r="G243" s="55"/>
      <c r="H243" s="55"/>
      <c r="I243" s="55"/>
      <c r="J243" s="55"/>
      <c r="K243" s="55"/>
      <c r="L243" s="55"/>
      <c r="M243" s="55"/>
      <c r="N243" s="55"/>
      <c r="O243" s="55"/>
    </row>
    <row r="244" spans="2:15" s="83" customFormat="1">
      <c r="B244" s="84"/>
      <c r="G244" s="55"/>
      <c r="H244" s="55"/>
      <c r="I244" s="55"/>
      <c r="J244" s="55"/>
      <c r="K244" s="55"/>
      <c r="L244" s="55"/>
      <c r="M244" s="55"/>
      <c r="N244" s="55"/>
      <c r="O244" s="55"/>
    </row>
    <row r="245" spans="2:15" s="83" customFormat="1">
      <c r="B245" s="84"/>
      <c r="G245" s="55"/>
      <c r="H245" s="55"/>
      <c r="I245" s="55"/>
      <c r="J245" s="55"/>
      <c r="K245" s="55"/>
      <c r="L245" s="55"/>
      <c r="M245" s="55"/>
      <c r="N245" s="55"/>
      <c r="O245" s="55"/>
    </row>
    <row r="246" spans="2:15" s="83" customFormat="1">
      <c r="B246" s="84"/>
      <c r="G246" s="55"/>
      <c r="H246" s="55"/>
      <c r="I246" s="55"/>
      <c r="J246" s="55"/>
      <c r="K246" s="55"/>
      <c r="L246" s="55"/>
      <c r="M246" s="55"/>
      <c r="N246" s="55"/>
      <c r="O246" s="55"/>
    </row>
    <row r="247" spans="2:15" s="83" customFormat="1">
      <c r="B247" s="84"/>
      <c r="G247" s="55"/>
      <c r="H247" s="55"/>
      <c r="I247" s="55"/>
      <c r="J247" s="55"/>
      <c r="K247" s="55"/>
      <c r="L247" s="55"/>
      <c r="M247" s="55"/>
      <c r="N247" s="55"/>
      <c r="O247" s="55"/>
    </row>
    <row r="248" spans="2:15" s="83" customFormat="1">
      <c r="B248" s="84"/>
      <c r="G248" s="55"/>
      <c r="H248" s="55"/>
      <c r="I248" s="55"/>
      <c r="J248" s="55"/>
      <c r="K248" s="55"/>
      <c r="L248" s="55"/>
      <c r="M248" s="55"/>
      <c r="N248" s="55"/>
      <c r="O248" s="55"/>
    </row>
    <row r="249" spans="2:15" s="83" customFormat="1">
      <c r="B249" s="84"/>
      <c r="G249" s="55"/>
      <c r="H249" s="55"/>
      <c r="I249" s="55"/>
      <c r="J249" s="55"/>
      <c r="K249" s="55"/>
      <c r="L249" s="55"/>
      <c r="M249" s="55"/>
      <c r="N249" s="55"/>
      <c r="O249" s="55"/>
    </row>
    <row r="250" spans="2:15" s="83" customFormat="1">
      <c r="B250" s="84"/>
      <c r="G250" s="55"/>
      <c r="H250" s="55"/>
      <c r="I250" s="55"/>
      <c r="J250" s="55"/>
      <c r="K250" s="55"/>
      <c r="L250" s="55"/>
      <c r="M250" s="55"/>
      <c r="N250" s="55"/>
      <c r="O250" s="55"/>
    </row>
    <row r="251" spans="2:15" s="83" customFormat="1">
      <c r="B251" s="84"/>
      <c r="G251" s="55"/>
      <c r="H251" s="55"/>
      <c r="I251" s="55"/>
      <c r="J251" s="55"/>
      <c r="K251" s="55"/>
      <c r="L251" s="55"/>
      <c r="M251" s="55"/>
      <c r="N251" s="55"/>
      <c r="O251" s="55"/>
    </row>
    <row r="252" spans="2:15" s="83" customFormat="1">
      <c r="B252" s="84"/>
      <c r="G252" s="55"/>
      <c r="H252" s="55"/>
      <c r="I252" s="55"/>
      <c r="J252" s="55"/>
      <c r="K252" s="55"/>
      <c r="L252" s="55"/>
      <c r="M252" s="55"/>
      <c r="N252" s="55"/>
      <c r="O252" s="55"/>
    </row>
    <row r="253" spans="2:15" s="83" customFormat="1">
      <c r="B253" s="84"/>
      <c r="G253" s="55"/>
      <c r="H253" s="55"/>
      <c r="I253" s="55"/>
      <c r="J253" s="55"/>
      <c r="K253" s="55"/>
      <c r="L253" s="55"/>
      <c r="M253" s="55"/>
      <c r="N253" s="55"/>
      <c r="O253" s="55"/>
    </row>
    <row r="254" spans="2:15" s="83" customFormat="1">
      <c r="B254" s="84"/>
      <c r="G254" s="55"/>
      <c r="H254" s="55"/>
      <c r="I254" s="55"/>
      <c r="J254" s="55"/>
      <c r="K254" s="55"/>
      <c r="L254" s="55"/>
      <c r="M254" s="55"/>
      <c r="N254" s="55"/>
      <c r="O254" s="55"/>
    </row>
    <row r="255" spans="2:15" s="83" customFormat="1">
      <c r="B255" s="84"/>
      <c r="G255" s="55"/>
      <c r="H255" s="55"/>
      <c r="I255" s="55"/>
      <c r="J255" s="55"/>
      <c r="K255" s="55"/>
      <c r="L255" s="55"/>
      <c r="M255" s="55"/>
      <c r="N255" s="55"/>
      <c r="O255" s="55"/>
    </row>
    <row r="256" spans="2:15" s="83" customFormat="1">
      <c r="B256" s="84"/>
      <c r="G256" s="55"/>
      <c r="H256" s="55"/>
      <c r="I256" s="55"/>
      <c r="J256" s="55"/>
      <c r="K256" s="55"/>
      <c r="L256" s="55"/>
      <c r="M256" s="55"/>
      <c r="N256" s="55"/>
      <c r="O256" s="55"/>
    </row>
    <row r="257" spans="2:15" s="83" customFormat="1">
      <c r="B257" s="84"/>
      <c r="G257" s="55"/>
      <c r="H257" s="55"/>
      <c r="I257" s="55"/>
      <c r="J257" s="55"/>
      <c r="K257" s="55"/>
      <c r="L257" s="55"/>
      <c r="M257" s="55"/>
      <c r="N257" s="55"/>
      <c r="O257" s="55"/>
    </row>
    <row r="258" spans="2:15" s="83" customFormat="1">
      <c r="B258" s="84"/>
      <c r="G258" s="55"/>
      <c r="H258" s="55"/>
      <c r="I258" s="55"/>
      <c r="J258" s="55"/>
      <c r="K258" s="55"/>
      <c r="L258" s="55"/>
      <c r="M258" s="55"/>
      <c r="N258" s="55"/>
      <c r="O258" s="55"/>
    </row>
    <row r="259" spans="2:15" s="83" customFormat="1">
      <c r="B259" s="84"/>
      <c r="G259" s="55"/>
      <c r="H259" s="55"/>
      <c r="I259" s="55"/>
      <c r="J259" s="55"/>
      <c r="K259" s="55"/>
      <c r="L259" s="55"/>
      <c r="M259" s="55"/>
      <c r="N259" s="55"/>
      <c r="O259" s="55"/>
    </row>
    <row r="260" spans="2:15" s="83" customFormat="1">
      <c r="B260" s="84"/>
      <c r="G260" s="55"/>
      <c r="H260" s="55"/>
      <c r="I260" s="55"/>
      <c r="J260" s="55"/>
      <c r="K260" s="55"/>
      <c r="L260" s="55"/>
      <c r="M260" s="55"/>
      <c r="N260" s="55"/>
      <c r="O260" s="55"/>
    </row>
    <row r="261" spans="2:15" s="83" customFormat="1">
      <c r="B261" s="84"/>
      <c r="G261" s="55"/>
      <c r="H261" s="55"/>
      <c r="I261" s="55"/>
      <c r="J261" s="55"/>
      <c r="K261" s="55"/>
      <c r="L261" s="55"/>
      <c r="M261" s="55"/>
      <c r="N261" s="55"/>
      <c r="O261" s="55"/>
    </row>
    <row r="262" spans="2:15" s="83" customFormat="1">
      <c r="B262" s="84"/>
      <c r="G262" s="55"/>
      <c r="H262" s="55"/>
      <c r="I262" s="55"/>
      <c r="J262" s="55"/>
      <c r="K262" s="55"/>
      <c r="L262" s="55"/>
      <c r="M262" s="55"/>
      <c r="N262" s="55"/>
      <c r="O262" s="55"/>
    </row>
    <row r="263" spans="2:15" s="83" customFormat="1">
      <c r="B263" s="84"/>
      <c r="G263" s="55"/>
      <c r="H263" s="55"/>
      <c r="I263" s="55"/>
      <c r="J263" s="55"/>
      <c r="K263" s="55"/>
      <c r="L263" s="55"/>
      <c r="M263" s="55"/>
      <c r="N263" s="55"/>
      <c r="O263" s="55"/>
    </row>
    <row r="264" spans="2:15" s="83" customFormat="1">
      <c r="B264" s="84"/>
      <c r="G264" s="55"/>
      <c r="H264" s="55"/>
      <c r="I264" s="55"/>
      <c r="J264" s="55"/>
      <c r="K264" s="55"/>
      <c r="L264" s="55"/>
      <c r="M264" s="55"/>
      <c r="N264" s="55"/>
      <c r="O264" s="55"/>
    </row>
    <row r="265" spans="2:15" s="83" customFormat="1">
      <c r="B265" s="84"/>
      <c r="G265" s="55"/>
      <c r="H265" s="55"/>
      <c r="I265" s="55"/>
      <c r="J265" s="55"/>
      <c r="K265" s="55"/>
      <c r="L265" s="55"/>
      <c r="M265" s="55"/>
      <c r="N265" s="55"/>
      <c r="O265" s="55"/>
    </row>
    <row r="266" spans="2:15" s="83" customFormat="1">
      <c r="B266" s="84"/>
      <c r="G266" s="55"/>
      <c r="H266" s="55"/>
      <c r="I266" s="55"/>
      <c r="J266" s="55"/>
      <c r="K266" s="55"/>
      <c r="L266" s="55"/>
      <c r="M266" s="55"/>
      <c r="N266" s="55"/>
      <c r="O266" s="55"/>
    </row>
    <row r="267" spans="2:15" s="83" customFormat="1">
      <c r="B267" s="84"/>
      <c r="G267" s="55"/>
      <c r="H267" s="55"/>
      <c r="I267" s="55"/>
      <c r="J267" s="55"/>
      <c r="K267" s="55"/>
      <c r="L267" s="55"/>
      <c r="M267" s="55"/>
      <c r="N267" s="55"/>
      <c r="O267" s="55"/>
    </row>
    <row r="268" spans="2:15" s="83" customFormat="1">
      <c r="B268" s="84"/>
      <c r="G268" s="55"/>
      <c r="H268" s="55"/>
      <c r="I268" s="55"/>
      <c r="J268" s="55"/>
      <c r="K268" s="55"/>
      <c r="L268" s="55"/>
      <c r="M268" s="55"/>
      <c r="N268" s="55"/>
      <c r="O268" s="55"/>
    </row>
    <row r="269" spans="2:15" s="83" customFormat="1">
      <c r="B269" s="84"/>
      <c r="G269" s="55"/>
      <c r="H269" s="55"/>
      <c r="I269" s="55"/>
      <c r="J269" s="55"/>
      <c r="K269" s="55"/>
      <c r="L269" s="55"/>
      <c r="M269" s="55"/>
      <c r="N269" s="55"/>
      <c r="O269" s="55"/>
    </row>
    <row r="270" spans="2:15" s="83" customFormat="1">
      <c r="B270" s="84"/>
      <c r="G270" s="55"/>
      <c r="H270" s="55"/>
      <c r="I270" s="55"/>
      <c r="J270" s="55"/>
      <c r="K270" s="55"/>
      <c r="L270" s="55"/>
      <c r="M270" s="55"/>
      <c r="N270" s="55"/>
      <c r="O270" s="55"/>
    </row>
    <row r="271" spans="2:15" s="83" customFormat="1">
      <c r="B271" s="84"/>
      <c r="G271" s="55"/>
      <c r="H271" s="55"/>
      <c r="I271" s="55"/>
      <c r="J271" s="55"/>
      <c r="K271" s="55"/>
      <c r="L271" s="55"/>
      <c r="M271" s="55"/>
      <c r="N271" s="55"/>
      <c r="O271" s="55"/>
    </row>
    <row r="272" spans="2:15" s="83" customFormat="1">
      <c r="B272" s="84"/>
      <c r="G272" s="55"/>
      <c r="H272" s="55"/>
      <c r="I272" s="55"/>
      <c r="J272" s="55"/>
      <c r="K272" s="55"/>
      <c r="L272" s="55"/>
      <c r="M272" s="55"/>
      <c r="N272" s="55"/>
      <c r="O272" s="55"/>
    </row>
    <row r="273" spans="2:15" s="83" customFormat="1">
      <c r="B273" s="84"/>
      <c r="G273" s="55"/>
      <c r="H273" s="55"/>
      <c r="I273" s="55"/>
      <c r="J273" s="55"/>
      <c r="K273" s="55"/>
      <c r="L273" s="55"/>
      <c r="M273" s="55"/>
      <c r="N273" s="55"/>
      <c r="O273" s="55"/>
    </row>
    <row r="274" spans="2:15" s="83" customFormat="1">
      <c r="B274" s="84"/>
      <c r="G274" s="55"/>
      <c r="H274" s="55"/>
      <c r="I274" s="55"/>
      <c r="J274" s="55"/>
      <c r="K274" s="55"/>
      <c r="L274" s="55"/>
      <c r="M274" s="55"/>
      <c r="N274" s="55"/>
      <c r="O274" s="55"/>
    </row>
    <row r="275" spans="2:15" s="83" customFormat="1">
      <c r="B275" s="84"/>
      <c r="G275" s="55"/>
      <c r="H275" s="55"/>
      <c r="I275" s="55"/>
      <c r="J275" s="55"/>
      <c r="K275" s="55"/>
      <c r="L275" s="55"/>
      <c r="M275" s="55"/>
      <c r="N275" s="55"/>
      <c r="O275" s="55"/>
    </row>
    <row r="276" spans="2:15" s="83" customFormat="1">
      <c r="B276" s="84"/>
      <c r="G276" s="55"/>
      <c r="H276" s="55"/>
      <c r="I276" s="55"/>
      <c r="J276" s="55"/>
      <c r="K276" s="55"/>
      <c r="L276" s="55"/>
      <c r="M276" s="55"/>
      <c r="N276" s="55"/>
      <c r="O276" s="55"/>
    </row>
    <row r="277" spans="2:15" s="83" customFormat="1">
      <c r="B277" s="84"/>
      <c r="G277" s="55"/>
      <c r="H277" s="55"/>
      <c r="I277" s="55"/>
      <c r="J277" s="55"/>
      <c r="K277" s="55"/>
      <c r="L277" s="55"/>
      <c r="M277" s="55"/>
      <c r="N277" s="55"/>
      <c r="O277" s="55"/>
    </row>
    <row r="278" spans="2:15" s="83" customFormat="1">
      <c r="B278" s="84"/>
      <c r="G278" s="55"/>
      <c r="H278" s="55"/>
      <c r="I278" s="55"/>
      <c r="J278" s="55"/>
      <c r="K278" s="55"/>
      <c r="L278" s="55"/>
      <c r="M278" s="55"/>
      <c r="N278" s="55"/>
      <c r="O278" s="55"/>
    </row>
    <row r="279" spans="2:15" s="83" customFormat="1">
      <c r="B279" s="84"/>
      <c r="G279" s="55"/>
      <c r="H279" s="55"/>
      <c r="I279" s="55"/>
      <c r="J279" s="55"/>
      <c r="K279" s="55"/>
      <c r="L279" s="55"/>
      <c r="M279" s="55"/>
      <c r="N279" s="55"/>
      <c r="O279" s="55"/>
    </row>
    <row r="280" spans="2:15" s="83" customFormat="1">
      <c r="B280" s="84"/>
      <c r="G280" s="55"/>
      <c r="H280" s="55"/>
      <c r="I280" s="55"/>
      <c r="J280" s="55"/>
      <c r="K280" s="55"/>
      <c r="L280" s="55"/>
      <c r="M280" s="55"/>
      <c r="N280" s="55"/>
      <c r="O280" s="55"/>
    </row>
    <row r="281" spans="2:15" s="83" customFormat="1">
      <c r="B281" s="84"/>
      <c r="G281" s="55"/>
      <c r="H281" s="55"/>
      <c r="I281" s="55"/>
      <c r="J281" s="55"/>
      <c r="K281" s="55"/>
      <c r="L281" s="55"/>
      <c r="M281" s="55"/>
      <c r="N281" s="55"/>
      <c r="O281" s="55"/>
    </row>
    <row r="282" spans="2:15" s="83" customFormat="1">
      <c r="B282" s="84"/>
      <c r="G282" s="55"/>
      <c r="H282" s="55"/>
      <c r="I282" s="55"/>
      <c r="J282" s="55"/>
      <c r="K282" s="55"/>
      <c r="L282" s="55"/>
      <c r="M282" s="55"/>
      <c r="N282" s="55"/>
      <c r="O282" s="55"/>
    </row>
    <row r="283" spans="2:15" s="83" customFormat="1">
      <c r="B283" s="84"/>
      <c r="G283" s="55"/>
      <c r="H283" s="55"/>
      <c r="I283" s="55"/>
      <c r="J283" s="55"/>
      <c r="K283" s="55"/>
      <c r="L283" s="55"/>
      <c r="M283" s="55"/>
      <c r="N283" s="55"/>
      <c r="O283" s="55"/>
    </row>
    <row r="284" spans="2:15" s="83" customFormat="1">
      <c r="B284" s="84"/>
      <c r="G284" s="55"/>
      <c r="H284" s="55"/>
      <c r="I284" s="55"/>
      <c r="J284" s="55"/>
      <c r="K284" s="55"/>
      <c r="L284" s="55"/>
      <c r="M284" s="55"/>
      <c r="N284" s="55"/>
      <c r="O284" s="55"/>
    </row>
    <row r="285" spans="2:15" s="83" customFormat="1">
      <c r="B285" s="84"/>
      <c r="G285" s="55"/>
      <c r="H285" s="55"/>
      <c r="I285" s="55"/>
      <c r="J285" s="55"/>
      <c r="K285" s="55"/>
      <c r="L285" s="55"/>
      <c r="M285" s="55"/>
      <c r="N285" s="55"/>
      <c r="O285" s="55"/>
    </row>
    <row r="286" spans="2:15" s="83" customFormat="1">
      <c r="B286" s="84"/>
      <c r="G286" s="55"/>
      <c r="H286" s="55"/>
      <c r="I286" s="55"/>
      <c r="J286" s="55"/>
      <c r="K286" s="55"/>
      <c r="L286" s="55"/>
      <c r="M286" s="55"/>
      <c r="N286" s="55"/>
      <c r="O286" s="55"/>
    </row>
    <row r="287" spans="2:15" s="83" customFormat="1">
      <c r="B287" s="84"/>
      <c r="G287" s="55"/>
      <c r="H287" s="55"/>
      <c r="I287" s="55"/>
      <c r="J287" s="55"/>
      <c r="K287" s="55"/>
      <c r="L287" s="55"/>
      <c r="M287" s="55"/>
      <c r="N287" s="55"/>
      <c r="O287" s="55"/>
    </row>
    <row r="288" spans="2:15" s="83" customFormat="1">
      <c r="B288" s="84"/>
      <c r="G288" s="55"/>
      <c r="H288" s="55"/>
      <c r="I288" s="55"/>
      <c r="J288" s="55"/>
      <c r="K288" s="55"/>
      <c r="L288" s="55"/>
      <c r="M288" s="55"/>
      <c r="N288" s="55"/>
      <c r="O288" s="55"/>
    </row>
    <row r="289" spans="2:15" s="83" customFormat="1">
      <c r="B289" s="84"/>
      <c r="G289" s="55"/>
      <c r="H289" s="55"/>
      <c r="I289" s="55"/>
      <c r="J289" s="55"/>
      <c r="K289" s="55"/>
      <c r="L289" s="55"/>
      <c r="M289" s="55"/>
      <c r="N289" s="55"/>
      <c r="O289" s="55"/>
    </row>
  </sheetData>
  <mergeCells count="92">
    <mergeCell ref="D117:G117"/>
    <mergeCell ref="D118:G118"/>
    <mergeCell ref="C111:G111"/>
    <mergeCell ref="D112:G112"/>
    <mergeCell ref="F113:G113"/>
    <mergeCell ref="F114:G114"/>
    <mergeCell ref="F115:G115"/>
    <mergeCell ref="F116:G116"/>
    <mergeCell ref="F106:G106"/>
    <mergeCell ref="D91:G91"/>
    <mergeCell ref="D92:G92"/>
    <mergeCell ref="C95:G95"/>
    <mergeCell ref="D96:G96"/>
    <mergeCell ref="D97:G97"/>
    <mergeCell ref="C100:G100"/>
    <mergeCell ref="D101:G101"/>
    <mergeCell ref="F102:G102"/>
    <mergeCell ref="F103:G103"/>
    <mergeCell ref="D104:G104"/>
    <mergeCell ref="F105:G105"/>
    <mergeCell ref="C90:G90"/>
    <mergeCell ref="F76:G76"/>
    <mergeCell ref="D77:G77"/>
    <mergeCell ref="D78:G78"/>
    <mergeCell ref="F79:G79"/>
    <mergeCell ref="F80:G80"/>
    <mergeCell ref="D81:G81"/>
    <mergeCell ref="F82:G82"/>
    <mergeCell ref="F83:G83"/>
    <mergeCell ref="F84:G84"/>
    <mergeCell ref="F85:G85"/>
    <mergeCell ref="B88:G88"/>
    <mergeCell ref="F75:G75"/>
    <mergeCell ref="D64:G64"/>
    <mergeCell ref="D65:G65"/>
    <mergeCell ref="D66:G66"/>
    <mergeCell ref="F67:G67"/>
    <mergeCell ref="F68:G68"/>
    <mergeCell ref="F69:G69"/>
    <mergeCell ref="F70:G70"/>
    <mergeCell ref="F71:G71"/>
    <mergeCell ref="D72:G72"/>
    <mergeCell ref="D73:G73"/>
    <mergeCell ref="F74:G74"/>
    <mergeCell ref="F63:G63"/>
    <mergeCell ref="F52:G52"/>
    <mergeCell ref="F53:G53"/>
    <mergeCell ref="F54:G54"/>
    <mergeCell ref="F55:G55"/>
    <mergeCell ref="F56:G56"/>
    <mergeCell ref="F57:G57"/>
    <mergeCell ref="F58:G58"/>
    <mergeCell ref="F59:G59"/>
    <mergeCell ref="D60:G60"/>
    <mergeCell ref="F61:G61"/>
    <mergeCell ref="F62:G62"/>
    <mergeCell ref="F51:G51"/>
    <mergeCell ref="F40:G40"/>
    <mergeCell ref="F41:G41"/>
    <mergeCell ref="D42:G42"/>
    <mergeCell ref="F43:G43"/>
    <mergeCell ref="F44:G44"/>
    <mergeCell ref="F45:G45"/>
    <mergeCell ref="F46:G46"/>
    <mergeCell ref="F47:G47"/>
    <mergeCell ref="F48:G48"/>
    <mergeCell ref="F49:G49"/>
    <mergeCell ref="F50:G50"/>
    <mergeCell ref="D39:G39"/>
    <mergeCell ref="D26:G26"/>
    <mergeCell ref="D27:G27"/>
    <mergeCell ref="F28:G28"/>
    <mergeCell ref="F29:G29"/>
    <mergeCell ref="F30:G30"/>
    <mergeCell ref="D31:G31"/>
    <mergeCell ref="D32:G32"/>
    <mergeCell ref="D33:G33"/>
    <mergeCell ref="D34:G34"/>
    <mergeCell ref="D35:G35"/>
    <mergeCell ref="C38:G38"/>
    <mergeCell ref="D25:G25"/>
    <mergeCell ref="B1:N1"/>
    <mergeCell ref="B4:G5"/>
    <mergeCell ref="H4:N5"/>
    <mergeCell ref="B7:G7"/>
    <mergeCell ref="B8:G8"/>
    <mergeCell ref="C9:G9"/>
    <mergeCell ref="D10:G10"/>
    <mergeCell ref="F11:G11"/>
    <mergeCell ref="F12:G12"/>
    <mergeCell ref="F19:G19"/>
    <mergeCell ref="F24:G24"/>
  </mergeCells>
  <printOptions horizontalCentered="1"/>
  <pageMargins left="0.59055118110236227" right="0.62992125984251968" top="0.39370078740157483" bottom="0.39370078740157483" header="0.19685039370078741" footer="0.19685039370078741"/>
  <pageSetup paperSize="9" scale="59" fitToHeight="0" orientation="landscape" r:id="rId1"/>
  <headerFooter alignWithMargins="0">
    <oddFooter>&amp;C&amp;"Garamond,Corsivo"&amp;P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DB957-867A-40DA-A81F-2FD62B366BD3}">
  <sheetPr>
    <tabColor rgb="FF92D050"/>
    <pageSetUpPr fitToPage="1"/>
  </sheetPr>
  <dimension ref="A1:O289"/>
  <sheetViews>
    <sheetView showGridLines="0" view="pageBreakPreview" zoomScale="84" zoomScaleNormal="100" zoomScaleSheetLayoutView="84" workbookViewId="0">
      <pane xSplit="7" ySplit="8" topLeftCell="H9" activePane="bottomRight" state="frozen"/>
      <selection activeCell="F40" sqref="F40:G40"/>
      <selection pane="topRight" activeCell="F40" sqref="F40:G40"/>
      <selection pane="bottomLeft" activeCell="F40" sqref="F40:G40"/>
      <selection pane="bottomRight" activeCell="I121" sqref="I121"/>
    </sheetView>
  </sheetViews>
  <sheetFormatPr defaultColWidth="10.42578125" defaultRowHeight="15" outlineLevelRow="2" outlineLevelCol="1"/>
  <cols>
    <col min="1" max="1" width="10.42578125" style="55"/>
    <col min="2" max="2" width="4" style="83" customWidth="1"/>
    <col min="3" max="3" width="4.5703125" style="83" customWidth="1"/>
    <col min="4" max="4" width="2.5703125" style="83" customWidth="1"/>
    <col min="5" max="6" width="4" style="83" customWidth="1"/>
    <col min="7" max="7" width="59.5703125" style="55" customWidth="1"/>
    <col min="8" max="8" width="23.140625" style="55" customWidth="1" outlineLevel="1"/>
    <col min="9" max="10" width="23.140625" style="55" customWidth="1"/>
    <col min="11" max="12" width="23.140625" style="55" customWidth="1" outlineLevel="1"/>
    <col min="13" max="13" width="20.42578125" style="55" bestFit="1" customWidth="1"/>
    <col min="14" max="14" width="15.85546875" style="55" bestFit="1" customWidth="1"/>
    <col min="15" max="15" width="22.28515625" style="55" bestFit="1" customWidth="1"/>
    <col min="16" max="16384" width="10.42578125" style="55"/>
  </cols>
  <sheetData>
    <row r="1" spans="1:15" s="43" customFormat="1" ht="36.75" customHeight="1">
      <c r="B1" s="588" t="s">
        <v>5992</v>
      </c>
      <c r="C1" s="588" t="s">
        <v>1424</v>
      </c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44"/>
    </row>
    <row r="2" spans="1:15" s="43" customFormat="1">
      <c r="B2" s="45"/>
      <c r="C2" s="45"/>
      <c r="D2" s="45"/>
      <c r="E2" s="45"/>
      <c r="F2" s="45"/>
      <c r="G2" s="45"/>
    </row>
    <row r="3" spans="1:15" s="43" customFormat="1" ht="15.75" thickBot="1">
      <c r="B3" s="45"/>
      <c r="C3" s="45"/>
      <c r="D3" s="45"/>
      <c r="E3" s="45"/>
      <c r="F3" s="45"/>
      <c r="G3" s="45"/>
    </row>
    <row r="4" spans="1:15" s="46" customFormat="1">
      <c r="B4" s="589" t="s">
        <v>3051</v>
      </c>
      <c r="C4" s="590"/>
      <c r="D4" s="590"/>
      <c r="E4" s="590"/>
      <c r="F4" s="590"/>
      <c r="G4" s="604"/>
      <c r="H4" s="606" t="s">
        <v>4565</v>
      </c>
      <c r="I4" s="607"/>
      <c r="J4" s="607"/>
      <c r="K4" s="607"/>
      <c r="L4" s="607"/>
      <c r="M4" s="607"/>
      <c r="N4" s="608"/>
    </row>
    <row r="5" spans="1:15" s="46" customFormat="1" ht="15.75" thickBot="1">
      <c r="B5" s="591"/>
      <c r="C5" s="592"/>
      <c r="D5" s="592"/>
      <c r="E5" s="592"/>
      <c r="F5" s="592"/>
      <c r="G5" s="605"/>
      <c r="H5" s="609"/>
      <c r="I5" s="610"/>
      <c r="J5" s="610"/>
      <c r="K5" s="610"/>
      <c r="L5" s="610"/>
      <c r="M5" s="610"/>
      <c r="N5" s="611"/>
    </row>
    <row r="6" spans="1:15" ht="15" customHeight="1" thickBot="1">
      <c r="B6" s="56"/>
      <c r="C6" s="56"/>
      <c r="D6" s="56"/>
      <c r="E6" s="56"/>
      <c r="F6" s="56"/>
      <c r="G6" s="56"/>
      <c r="H6" s="57"/>
    </row>
    <row r="7" spans="1:15" ht="18">
      <c r="B7" s="598" t="s">
        <v>4566</v>
      </c>
      <c r="C7" s="599"/>
      <c r="D7" s="599"/>
      <c r="E7" s="599"/>
      <c r="F7" s="599"/>
      <c r="G7" s="600"/>
      <c r="H7" s="174" t="s">
        <v>4317</v>
      </c>
      <c r="I7" s="174" t="s">
        <v>3725</v>
      </c>
      <c r="J7" s="174" t="s">
        <v>3725</v>
      </c>
      <c r="K7" s="174" t="s">
        <v>3725</v>
      </c>
      <c r="L7" s="174" t="s">
        <v>3725</v>
      </c>
      <c r="M7" s="62" t="str">
        <f>CONCATENATE("ABWEICHUNG ",  I8, " / ", J8)</f>
        <v>ABWEICHUNG 2025 / 2026</v>
      </c>
      <c r="N7" s="63"/>
    </row>
    <row r="8" spans="1:15" ht="22.5" customHeight="1">
      <c r="B8" s="601" t="s">
        <v>4567</v>
      </c>
      <c r="C8" s="602"/>
      <c r="D8" s="602"/>
      <c r="E8" s="602"/>
      <c r="F8" s="602"/>
      <c r="G8" s="603"/>
      <c r="H8" s="67">
        <f>IF('CE statale pluri'!H8=0,"",'CE statale pluri'!H8)</f>
        <v>2024</v>
      </c>
      <c r="I8" s="67">
        <f>IF('CE statale pluri'!I8=0,"",'CE statale pluri'!I8)</f>
        <v>2025</v>
      </c>
      <c r="J8" s="67">
        <f>IF('CE statale pluri'!J8=0,"",'CE statale pluri'!J8)</f>
        <v>2026</v>
      </c>
      <c r="K8" s="67">
        <f>IF('CE statale pluri'!K8=0,"",'CE statale pluri'!K8)</f>
        <v>2027</v>
      </c>
      <c r="L8" s="67">
        <f>IF('CE statale pluri'!L8=0,"",'CE statale pluri'!L8)</f>
        <v>2028</v>
      </c>
      <c r="M8" s="68" t="s">
        <v>2891</v>
      </c>
      <c r="N8" s="69" t="s">
        <v>3130</v>
      </c>
    </row>
    <row r="9" spans="1:15" s="70" customFormat="1">
      <c r="A9" s="101"/>
      <c r="B9" s="102" t="s">
        <v>3137</v>
      </c>
      <c r="C9" s="586" t="s">
        <v>1426</v>
      </c>
      <c r="D9" s="586"/>
      <c r="E9" s="586"/>
      <c r="F9" s="586"/>
      <c r="G9" s="587"/>
      <c r="H9" s="103" t="str">
        <f>IF('CE statale pluri'!H9=0,"",'CE statale pluri'!H9)</f>
        <v/>
      </c>
      <c r="I9" s="103" t="str">
        <f>IF('CE statale pluri'!I9=0,"",'CE statale pluri'!I9)</f>
        <v/>
      </c>
      <c r="J9" s="103" t="str">
        <f>IF('CE statale pluri'!J9=0,"",'CE statale pluri'!J9)</f>
        <v/>
      </c>
      <c r="K9" s="103" t="str">
        <f>IF('CE statale pluri'!K9=0,"",'CE statale pluri'!K9)</f>
        <v/>
      </c>
      <c r="L9" s="103" t="str">
        <f>IF('CE statale pluri'!L9=0,"",'CE statale pluri'!L9)</f>
        <v/>
      </c>
      <c r="M9" s="104" t="str">
        <f>IF('CE statale pluri'!M9=0,"",'CE statale pluri'!M9)</f>
        <v/>
      </c>
      <c r="N9" s="195" t="str">
        <f>IF('CE statale pluri'!N9=0,"",'CE statale pluri'!N9)</f>
        <v/>
      </c>
    </row>
    <row r="10" spans="1:15" s="70" customFormat="1">
      <c r="A10" s="101"/>
      <c r="B10" s="107"/>
      <c r="C10" s="108" t="s">
        <v>2809</v>
      </c>
      <c r="D10" s="579" t="s">
        <v>1428</v>
      </c>
      <c r="E10" s="579"/>
      <c r="F10" s="579"/>
      <c r="G10" s="580"/>
      <c r="H10" s="109">
        <f>IF('CE statale pluri'!H10=0,"",'CE statale pluri'!H10)</f>
        <v>1642807038.2900002</v>
      </c>
      <c r="I10" s="109">
        <f>IF('CE statale pluri'!I10=0,"",'CE statale pluri'!I10)</f>
        <v>1751397201.8000002</v>
      </c>
      <c r="J10" s="109">
        <f>IF('CE statale pluri'!J10=0,"",'CE statale pluri'!J10)</f>
        <v>1835757267.3499999</v>
      </c>
      <c r="K10" s="109">
        <f>IF('CE statale pluri'!K10=0,"",'CE statale pluri'!K10)</f>
        <v>1868144084.1900001</v>
      </c>
      <c r="L10" s="109">
        <f>IF('CE statale pluri'!L10=0,"",'CE statale pluri'!L10)</f>
        <v>1864209257.79</v>
      </c>
      <c r="M10" s="110">
        <f>IF('CE statale pluri'!M10=0,"",'CE statale pluri'!M10)</f>
        <v>84360065.549999714</v>
      </c>
      <c r="N10" s="196">
        <f>IF('CE statale pluri'!N10=0,"",'CE statale pluri'!N10)</f>
        <v>4.8167294925045318E-2</v>
      </c>
    </row>
    <row r="11" spans="1:15" s="46" customFormat="1" ht="30" customHeight="1" outlineLevel="1">
      <c r="A11" s="101" t="s">
        <v>443</v>
      </c>
      <c r="B11" s="113"/>
      <c r="C11" s="114"/>
      <c r="D11" s="115"/>
      <c r="E11" s="114" t="s">
        <v>2811</v>
      </c>
      <c r="F11" s="584" t="s">
        <v>2343</v>
      </c>
      <c r="G11" s="585"/>
      <c r="H11" s="117">
        <f>IF('CE statale pluri'!H11=0,"",'CE statale pluri'!H11)</f>
        <v>1582202892.5300002</v>
      </c>
      <c r="I11" s="117">
        <f>IF('CE statale pluri'!I11=0,"",'CE statale pluri'!I11)</f>
        <v>1685958920.1066668</v>
      </c>
      <c r="J11" s="117">
        <f>IF('CE statale pluri'!J11=0,"",'CE statale pluri'!J11)</f>
        <v>1122848288.22</v>
      </c>
      <c r="K11" s="117">
        <f>IF('CE statale pluri'!K11=0,"",'CE statale pluri'!K11)</f>
        <v>1122848288.22</v>
      </c>
      <c r="L11" s="117">
        <f>IF('CE statale pluri'!L11=0,"",'CE statale pluri'!L11)</f>
        <v>1122848288.22</v>
      </c>
      <c r="M11" s="118">
        <f>IF('CE statale pluri'!M11=0,"",'CE statale pluri'!M11)</f>
        <v>-563110631.88666677</v>
      </c>
      <c r="N11" s="197">
        <f>IF('CE statale pluri'!N11=0,"",'CE statale pluri'!N11)</f>
        <v>-0.33400020912196371</v>
      </c>
    </row>
    <row r="12" spans="1:15" s="46" customFormat="1" outlineLevel="1">
      <c r="A12" s="101"/>
      <c r="B12" s="113"/>
      <c r="C12" s="114"/>
      <c r="D12" s="115"/>
      <c r="E12" s="114" t="s">
        <v>2813</v>
      </c>
      <c r="F12" s="584" t="s">
        <v>2344</v>
      </c>
      <c r="G12" s="585"/>
      <c r="H12" s="117">
        <f>IF('CE statale pluri'!H12=0,"",'CE statale pluri'!H12)</f>
        <v>60446880.340000004</v>
      </c>
      <c r="I12" s="117">
        <f>IF('CE statale pluri'!I12=0,"",'CE statale pluri'!I12)</f>
        <v>64995345.946666665</v>
      </c>
      <c r="J12" s="117">
        <f>IF('CE statale pluri'!J12=0,"",'CE statale pluri'!J12)</f>
        <v>712248979.13</v>
      </c>
      <c r="K12" s="117">
        <f>IF('CE statale pluri'!K12=0,"",'CE statale pluri'!K12)</f>
        <v>744695795.97000003</v>
      </c>
      <c r="L12" s="117">
        <f>IF('CE statale pluri'!L12=0,"",'CE statale pluri'!L12)</f>
        <v>740760969.57000005</v>
      </c>
      <c r="M12" s="118">
        <f>IF('CE statale pluri'!M12=0,"",'CE statale pluri'!M12)</f>
        <v>647253633.18333328</v>
      </c>
      <c r="N12" s="197">
        <f>IF('CE statale pluri'!N12=0,"",'CE statale pluri'!N12)</f>
        <v>9.9584612368161132</v>
      </c>
    </row>
    <row r="13" spans="1:15" s="71" customFormat="1" ht="30" customHeight="1" outlineLevel="1">
      <c r="A13" s="101" t="s">
        <v>2815</v>
      </c>
      <c r="B13" s="121"/>
      <c r="C13" s="122"/>
      <c r="D13" s="123"/>
      <c r="E13" s="122"/>
      <c r="F13" s="124" t="s">
        <v>2809</v>
      </c>
      <c r="G13" s="128" t="s">
        <v>2345</v>
      </c>
      <c r="H13" s="198" t="str">
        <f>IF('CE statale pluri'!H13=0,"",'CE statale pluri'!H13)</f>
        <v/>
      </c>
      <c r="I13" s="198" t="str">
        <f>IF('CE statale pluri'!I13=0,"",'CE statale pluri'!I13)</f>
        <v/>
      </c>
      <c r="J13" s="198">
        <f>IF('CE statale pluri'!J13=0,"",'CE statale pluri'!J13)</f>
        <v>320000</v>
      </c>
      <c r="K13" s="198">
        <f>IF('CE statale pluri'!K13=0,"",'CE statale pluri'!K13)</f>
        <v>320000</v>
      </c>
      <c r="L13" s="198">
        <f>IF('CE statale pluri'!L13=0,"",'CE statale pluri'!L13)</f>
        <v>320000</v>
      </c>
      <c r="M13" s="198">
        <f>IF('CE statale pluri'!M13=0,"",'CE statale pluri'!M13)</f>
        <v>320000</v>
      </c>
      <c r="N13" s="197" t="str">
        <f>IF('CE statale pluri'!N13=0,"",'CE statale pluri'!N13)</f>
        <v xml:space="preserve">-    </v>
      </c>
    </row>
    <row r="14" spans="1:15" s="71" customFormat="1" ht="30" customHeight="1" outlineLevel="1">
      <c r="A14" s="126" t="s">
        <v>2817</v>
      </c>
      <c r="B14" s="121"/>
      <c r="C14" s="122"/>
      <c r="D14" s="123"/>
      <c r="E14" s="122"/>
      <c r="F14" s="124" t="s">
        <v>2818</v>
      </c>
      <c r="G14" s="128" t="s">
        <v>2346</v>
      </c>
      <c r="H14" s="198" t="str">
        <f>IF('CE statale pluri'!H14=0,"",'CE statale pluri'!H14)</f>
        <v/>
      </c>
      <c r="I14" s="198" t="str">
        <f>IF('CE statale pluri'!I14=0,"",'CE statale pluri'!I14)</f>
        <v/>
      </c>
      <c r="J14" s="198">
        <f>IF('CE statale pluri'!J14=0,"",'CE statale pluri'!J14)</f>
        <v>665692919.87</v>
      </c>
      <c r="K14" s="198">
        <f>IF('CE statale pluri'!K14=0,"",'CE statale pluri'!K14)</f>
        <v>698139736.71000004</v>
      </c>
      <c r="L14" s="198">
        <f>IF('CE statale pluri'!L14=0,"",'CE statale pluri'!L14)</f>
        <v>694204910.31000006</v>
      </c>
      <c r="M14" s="198">
        <f>IF('CE statale pluri'!M14=0,"",'CE statale pluri'!M14)</f>
        <v>665692919.87</v>
      </c>
      <c r="N14" s="197" t="str">
        <f>IF('CE statale pluri'!N14=0,"",'CE statale pluri'!N14)</f>
        <v xml:space="preserve">-    </v>
      </c>
    </row>
    <row r="15" spans="1:15" s="71" customFormat="1" ht="30" customHeight="1" outlineLevel="1">
      <c r="A15" s="101" t="s">
        <v>2820</v>
      </c>
      <c r="B15" s="121"/>
      <c r="C15" s="122"/>
      <c r="D15" s="123"/>
      <c r="E15" s="122"/>
      <c r="F15" s="124" t="s">
        <v>2821</v>
      </c>
      <c r="G15" s="128" t="s">
        <v>2347</v>
      </c>
      <c r="H15" s="198">
        <f>IF('CE statale pluri'!H15=0,"",'CE statale pluri'!H15)</f>
        <v>45802021.670000002</v>
      </c>
      <c r="I15" s="198">
        <f>IF('CE statale pluri'!I15=0,"",'CE statale pluri'!I15)</f>
        <v>48894000</v>
      </c>
      <c r="J15" s="198">
        <f>IF('CE statale pluri'!J15=0,"",'CE statale pluri'!J15)</f>
        <v>45400000</v>
      </c>
      <c r="K15" s="198">
        <f>IF('CE statale pluri'!K15=0,"",'CE statale pluri'!K15)</f>
        <v>45400000</v>
      </c>
      <c r="L15" s="198">
        <f>IF('CE statale pluri'!L15=0,"",'CE statale pluri'!L15)</f>
        <v>45400000</v>
      </c>
      <c r="M15" s="198">
        <f>IF('CE statale pluri'!M15=0,"",'CE statale pluri'!M15)</f>
        <v>-3494000</v>
      </c>
      <c r="N15" s="197">
        <f>IF('CE statale pluri'!N15=0,"",'CE statale pluri'!N15)</f>
        <v>-7.1460710925675949E-2</v>
      </c>
    </row>
    <row r="16" spans="1:15" s="71" customFormat="1" ht="30" customHeight="1" outlineLevel="1">
      <c r="A16" s="126" t="s">
        <v>2823</v>
      </c>
      <c r="B16" s="121"/>
      <c r="C16" s="122"/>
      <c r="D16" s="123"/>
      <c r="E16" s="122"/>
      <c r="F16" s="124" t="s">
        <v>2824</v>
      </c>
      <c r="G16" s="128" t="s">
        <v>2348</v>
      </c>
      <c r="H16" s="198" t="str">
        <f>IF('CE statale pluri'!H16=0,"",'CE statale pluri'!H16)</f>
        <v/>
      </c>
      <c r="I16" s="198" t="str">
        <f>IF('CE statale pluri'!I16=0,"",'CE statale pluri'!I16)</f>
        <v/>
      </c>
      <c r="J16" s="198" t="str">
        <f>IF('CE statale pluri'!J16=0,"",'CE statale pluri'!J16)</f>
        <v/>
      </c>
      <c r="K16" s="198" t="str">
        <f>IF('CE statale pluri'!K16=0,"",'CE statale pluri'!K16)</f>
        <v/>
      </c>
      <c r="L16" s="198" t="str">
        <f>IF('CE statale pluri'!L16=0,"",'CE statale pluri'!L16)</f>
        <v/>
      </c>
      <c r="M16" s="198" t="str">
        <f>IF('CE statale pluri'!M16=0,"",'CE statale pluri'!M16)</f>
        <v/>
      </c>
      <c r="N16" s="197" t="str">
        <f>IF('CE statale pluri'!N16=0,"",'CE statale pluri'!N16)</f>
        <v xml:space="preserve">-    </v>
      </c>
    </row>
    <row r="17" spans="1:14" s="71" customFormat="1" ht="30" customHeight="1" outlineLevel="1">
      <c r="A17" s="101" t="s">
        <v>3487</v>
      </c>
      <c r="B17" s="121"/>
      <c r="C17" s="122"/>
      <c r="D17" s="123"/>
      <c r="E17" s="122"/>
      <c r="F17" s="124" t="s">
        <v>3488</v>
      </c>
      <c r="G17" s="128" t="s">
        <v>2349</v>
      </c>
      <c r="H17" s="198" t="str">
        <f>IF('CE statale pluri'!H17=0,"",'CE statale pluri'!H17)</f>
        <v/>
      </c>
      <c r="I17" s="198" t="str">
        <f>IF('CE statale pluri'!I17=0,"",'CE statale pluri'!I17)</f>
        <v/>
      </c>
      <c r="J17" s="198" t="str">
        <f>IF('CE statale pluri'!J17=0,"",'CE statale pluri'!J17)</f>
        <v/>
      </c>
      <c r="K17" s="198" t="str">
        <f>IF('CE statale pluri'!K17=0,"",'CE statale pluri'!K17)</f>
        <v/>
      </c>
      <c r="L17" s="198" t="str">
        <f>IF('CE statale pluri'!L17=0,"",'CE statale pluri'!L17)</f>
        <v/>
      </c>
      <c r="M17" s="198" t="str">
        <f>IF('CE statale pluri'!M17=0,"",'CE statale pluri'!M17)</f>
        <v/>
      </c>
      <c r="N17" s="199" t="str">
        <f>IF('CE statale pluri'!N17=0,"",'CE statale pluri'!N17)</f>
        <v xml:space="preserve">-    </v>
      </c>
    </row>
    <row r="18" spans="1:14" s="71" customFormat="1" outlineLevel="1">
      <c r="A18" s="126" t="s">
        <v>3490</v>
      </c>
      <c r="B18" s="121"/>
      <c r="C18" s="122"/>
      <c r="D18" s="123"/>
      <c r="E18" s="122"/>
      <c r="F18" s="124" t="s">
        <v>3491</v>
      </c>
      <c r="G18" s="128" t="s">
        <v>3637</v>
      </c>
      <c r="H18" s="198">
        <f>IF('CE statale pluri'!H18=0,"",'CE statale pluri'!H18)</f>
        <v>14644858.67</v>
      </c>
      <c r="I18" s="198">
        <f>IF('CE statale pluri'!I18=0,"",'CE statale pluri'!I18)</f>
        <v>16101345.946666667</v>
      </c>
      <c r="J18" s="198">
        <f>IF('CE statale pluri'!J18=0,"",'CE statale pluri'!J18)</f>
        <v>836059.26</v>
      </c>
      <c r="K18" s="198">
        <f>IF('CE statale pluri'!K18=0,"",'CE statale pluri'!K18)</f>
        <v>836059.26</v>
      </c>
      <c r="L18" s="198">
        <f>IF('CE statale pluri'!L18=0,"",'CE statale pluri'!L18)</f>
        <v>836059.26</v>
      </c>
      <c r="M18" s="198">
        <f>IF('CE statale pluri'!M18=0,"",'CE statale pluri'!M18)</f>
        <v>-15265286.686666667</v>
      </c>
      <c r="N18" s="197">
        <f>IF('CE statale pluri'!N18=0,"",'CE statale pluri'!N18)</f>
        <v>-0.94807519428690479</v>
      </c>
    </row>
    <row r="19" spans="1:14" s="46" customFormat="1" outlineLevel="1">
      <c r="A19" s="101"/>
      <c r="B19" s="113"/>
      <c r="C19" s="114"/>
      <c r="D19" s="115"/>
      <c r="E19" s="114" t="s">
        <v>3493</v>
      </c>
      <c r="F19" s="584" t="s">
        <v>2350</v>
      </c>
      <c r="G19" s="585"/>
      <c r="H19" s="117">
        <f>IF('CE statale pluri'!H19=0,"",'CE statale pluri'!H19)</f>
        <v>157265.41999999998</v>
      </c>
      <c r="I19" s="117">
        <f>IF('CE statale pluri'!I19=0,"",'CE statale pluri'!I19)</f>
        <v>442935.74666666664</v>
      </c>
      <c r="J19" s="117">
        <f>IF('CE statale pluri'!J19=0,"",'CE statale pluri'!J19)</f>
        <v>660000</v>
      </c>
      <c r="K19" s="117">
        <f>IF('CE statale pluri'!K19=0,"",'CE statale pluri'!K19)</f>
        <v>600000</v>
      </c>
      <c r="L19" s="117">
        <f>IF('CE statale pluri'!L19=0,"",'CE statale pluri'!L19)</f>
        <v>600000</v>
      </c>
      <c r="M19" s="118">
        <f>IF('CE statale pluri'!M19=0,"",'CE statale pluri'!M19)</f>
        <v>217064.25333333336</v>
      </c>
      <c r="N19" s="197">
        <f>IF('CE statale pluri'!N19=0,"",'CE statale pluri'!N19)</f>
        <v>0.49005810654674042</v>
      </c>
    </row>
    <row r="20" spans="1:14" s="46" customFormat="1" outlineLevel="1">
      <c r="A20" s="101" t="s">
        <v>3495</v>
      </c>
      <c r="B20" s="113"/>
      <c r="C20" s="114"/>
      <c r="D20" s="115"/>
      <c r="E20" s="115"/>
      <c r="F20" s="130" t="s">
        <v>2809</v>
      </c>
      <c r="G20" s="128" t="s">
        <v>2351</v>
      </c>
      <c r="H20" s="198" t="str">
        <f>IF('CE statale pluri'!H20=0,"",'CE statale pluri'!H20)</f>
        <v/>
      </c>
      <c r="I20" s="198" t="str">
        <f>IF('CE statale pluri'!I20=0,"",'CE statale pluri'!I20)</f>
        <v/>
      </c>
      <c r="J20" s="198" t="str">
        <f>IF('CE statale pluri'!J20=0,"",'CE statale pluri'!J20)</f>
        <v/>
      </c>
      <c r="K20" s="198" t="str">
        <f>IF('CE statale pluri'!K20=0,"",'CE statale pluri'!K20)</f>
        <v/>
      </c>
      <c r="L20" s="198" t="str">
        <f>IF('CE statale pluri'!L20=0,"",'CE statale pluri'!L20)</f>
        <v/>
      </c>
      <c r="M20" s="198" t="str">
        <f>IF('CE statale pluri'!M20=0,"",'CE statale pluri'!M20)</f>
        <v/>
      </c>
      <c r="N20" s="200" t="str">
        <f>IF('CE statale pluri'!N20=0,"",'CE statale pluri'!N20)</f>
        <v xml:space="preserve">-    </v>
      </c>
    </row>
    <row r="21" spans="1:14" s="46" customFormat="1" outlineLevel="1">
      <c r="A21" s="101" t="s">
        <v>3442</v>
      </c>
      <c r="B21" s="113"/>
      <c r="C21" s="114"/>
      <c r="D21" s="115"/>
      <c r="E21" s="115"/>
      <c r="F21" s="130" t="s">
        <v>2818</v>
      </c>
      <c r="G21" s="128" t="s">
        <v>2352</v>
      </c>
      <c r="H21" s="198" t="str">
        <f>IF('CE statale pluri'!H21=0,"",'CE statale pluri'!H21)</f>
        <v/>
      </c>
      <c r="I21" s="198" t="str">
        <f>IF('CE statale pluri'!I21=0,"",'CE statale pluri'!I21)</f>
        <v/>
      </c>
      <c r="J21" s="198" t="str">
        <f>IF('CE statale pluri'!J21=0,"",'CE statale pluri'!J21)</f>
        <v/>
      </c>
      <c r="K21" s="198" t="str">
        <f>IF('CE statale pluri'!K21=0,"",'CE statale pluri'!K21)</f>
        <v/>
      </c>
      <c r="L21" s="198" t="str">
        <f>IF('CE statale pluri'!L21=0,"",'CE statale pluri'!L21)</f>
        <v/>
      </c>
      <c r="M21" s="198" t="str">
        <f>IF('CE statale pluri'!M21=0,"",'CE statale pluri'!M21)</f>
        <v/>
      </c>
      <c r="N21" s="200" t="str">
        <f>IF('CE statale pluri'!N21=0,"",'CE statale pluri'!N21)</f>
        <v xml:space="preserve">-    </v>
      </c>
    </row>
    <row r="22" spans="1:14" s="46" customFormat="1" outlineLevel="1">
      <c r="A22" s="101" t="s">
        <v>3003</v>
      </c>
      <c r="B22" s="113"/>
      <c r="C22" s="114"/>
      <c r="D22" s="115"/>
      <c r="E22" s="115"/>
      <c r="F22" s="130" t="s">
        <v>2821</v>
      </c>
      <c r="G22" s="128" t="s">
        <v>2353</v>
      </c>
      <c r="H22" s="198">
        <f>IF('CE statale pluri'!H22=0,"",'CE statale pluri'!H22)</f>
        <v>29468</v>
      </c>
      <c r="I22" s="198">
        <f>IF('CE statale pluri'!I22=0,"",'CE statale pluri'!I22)</f>
        <v>350000</v>
      </c>
      <c r="J22" s="198">
        <f>IF('CE statale pluri'!J22=0,"",'CE statale pluri'!J22)</f>
        <v>660000</v>
      </c>
      <c r="K22" s="198">
        <f>IF('CE statale pluri'!K22=0,"",'CE statale pluri'!K22)</f>
        <v>600000</v>
      </c>
      <c r="L22" s="198">
        <f>IF('CE statale pluri'!L22=0,"",'CE statale pluri'!L22)</f>
        <v>600000</v>
      </c>
      <c r="M22" s="198">
        <f>IF('CE statale pluri'!M22=0,"",'CE statale pluri'!M22)</f>
        <v>310000</v>
      </c>
      <c r="N22" s="200">
        <f>IF('CE statale pluri'!N22=0,"",'CE statale pluri'!N22)</f>
        <v>0.88571428571428568</v>
      </c>
    </row>
    <row r="23" spans="1:14" s="46" customFormat="1" outlineLevel="1">
      <c r="A23" s="101" t="s">
        <v>3451</v>
      </c>
      <c r="B23" s="113"/>
      <c r="C23" s="114"/>
      <c r="D23" s="115"/>
      <c r="E23" s="115"/>
      <c r="F23" s="130" t="s">
        <v>2824</v>
      </c>
      <c r="G23" s="128" t="s">
        <v>2354</v>
      </c>
      <c r="H23" s="198">
        <f>IF('CE statale pluri'!H23=0,"",'CE statale pluri'!H23)</f>
        <v>127797.42</v>
      </c>
      <c r="I23" s="198">
        <f>IF('CE statale pluri'!I23=0,"",'CE statale pluri'!I23)</f>
        <v>92935.746666666659</v>
      </c>
      <c r="J23" s="198" t="str">
        <f>IF('CE statale pluri'!J23=0,"",'CE statale pluri'!J23)</f>
        <v/>
      </c>
      <c r="K23" s="198" t="str">
        <f>IF('CE statale pluri'!K23=0,"",'CE statale pluri'!K23)</f>
        <v/>
      </c>
      <c r="L23" s="198" t="str">
        <f>IF('CE statale pluri'!L23=0,"",'CE statale pluri'!L23)</f>
        <v/>
      </c>
      <c r="M23" s="198">
        <f>IF('CE statale pluri'!M23=0,"",'CE statale pluri'!M23)</f>
        <v>-92935.746666666659</v>
      </c>
      <c r="N23" s="200">
        <f>IF('CE statale pluri'!N23=0,"",'CE statale pluri'!N23)</f>
        <v>-1</v>
      </c>
    </row>
    <row r="24" spans="1:14" s="46" customFormat="1" outlineLevel="1">
      <c r="A24" s="101" t="s">
        <v>3500</v>
      </c>
      <c r="B24" s="113"/>
      <c r="C24" s="114"/>
      <c r="D24" s="115"/>
      <c r="E24" s="114" t="s">
        <v>3501</v>
      </c>
      <c r="F24" s="584" t="s">
        <v>2355</v>
      </c>
      <c r="G24" s="585"/>
      <c r="H24" s="117" t="str">
        <f>IF('CE statale pluri'!H24=0,"",'CE statale pluri'!H24)</f>
        <v/>
      </c>
      <c r="I24" s="117" t="str">
        <f>IF('CE statale pluri'!I24=0,"",'CE statale pluri'!I24)</f>
        <v/>
      </c>
      <c r="J24" s="117" t="str">
        <f>IF('CE statale pluri'!J24=0,"",'CE statale pluri'!J24)</f>
        <v/>
      </c>
      <c r="K24" s="117" t="str">
        <f>IF('CE statale pluri'!K24=0,"",'CE statale pluri'!K24)</f>
        <v/>
      </c>
      <c r="L24" s="117" t="str">
        <f>IF('CE statale pluri'!L24=0,"",'CE statale pluri'!L24)</f>
        <v/>
      </c>
      <c r="M24" s="118" t="str">
        <f>IF('CE statale pluri'!M24=0,"",'CE statale pluri'!M24)</f>
        <v/>
      </c>
      <c r="N24" s="197" t="str">
        <f>IF('CE statale pluri'!N24=0,"",'CE statale pluri'!N24)</f>
        <v xml:space="preserve">-    </v>
      </c>
    </row>
    <row r="25" spans="1:14" s="70" customFormat="1">
      <c r="A25" s="101" t="s">
        <v>3503</v>
      </c>
      <c r="B25" s="132"/>
      <c r="C25" s="108" t="s">
        <v>2818</v>
      </c>
      <c r="D25" s="579" t="s">
        <v>2356</v>
      </c>
      <c r="E25" s="579"/>
      <c r="F25" s="579"/>
      <c r="G25" s="580"/>
      <c r="H25" s="109" t="str">
        <f>IF('CE statale pluri'!H25=0,"",'CE statale pluri'!H25)</f>
        <v/>
      </c>
      <c r="I25" s="109" t="str">
        <f>IF('CE statale pluri'!I25=0,"",'CE statale pluri'!I25)</f>
        <v/>
      </c>
      <c r="J25" s="109" t="str">
        <f>IF('CE statale pluri'!J25=0,"",'CE statale pluri'!J25)</f>
        <v/>
      </c>
      <c r="K25" s="109" t="str">
        <f>IF('CE statale pluri'!K25=0,"",'CE statale pluri'!K25)</f>
        <v/>
      </c>
      <c r="L25" s="109" t="str">
        <f>IF('CE statale pluri'!L25=0,"",'CE statale pluri'!L25)</f>
        <v/>
      </c>
      <c r="M25" s="110" t="str">
        <f>IF('CE statale pluri'!M25=0,"",'CE statale pluri'!M25)</f>
        <v/>
      </c>
      <c r="N25" s="196" t="str">
        <f>IF('CE statale pluri'!N25=0,"",'CE statale pluri'!N25)</f>
        <v xml:space="preserve">-    </v>
      </c>
    </row>
    <row r="26" spans="1:14" s="70" customFormat="1">
      <c r="A26" s="101" t="s">
        <v>3503</v>
      </c>
      <c r="B26" s="132"/>
      <c r="C26" s="108" t="s">
        <v>2821</v>
      </c>
      <c r="D26" s="579" t="s">
        <v>2357</v>
      </c>
      <c r="E26" s="579"/>
      <c r="F26" s="579"/>
      <c r="G26" s="580"/>
      <c r="H26" s="109">
        <f>IF('CE statale pluri'!H26=0,"",'CE statale pluri'!H26)</f>
        <v>3407884.5500000003</v>
      </c>
      <c r="I26" s="109">
        <f>IF('CE statale pluri'!I26=0,"",'CE statale pluri'!I26)</f>
        <v>3558381.28</v>
      </c>
      <c r="J26" s="109" t="str">
        <f>IF('CE statale pluri'!J26=0,"",'CE statale pluri'!J26)</f>
        <v/>
      </c>
      <c r="K26" s="109" t="str">
        <f>IF('CE statale pluri'!K26=0,"",'CE statale pluri'!K26)</f>
        <v/>
      </c>
      <c r="L26" s="109" t="str">
        <f>IF('CE statale pluri'!L26=0,"",'CE statale pluri'!L26)</f>
        <v/>
      </c>
      <c r="M26" s="110">
        <f>IF('CE statale pluri'!M26=0,"",'CE statale pluri'!M26)</f>
        <v>-3558381.28</v>
      </c>
      <c r="N26" s="196">
        <f>IF('CE statale pluri'!N26=0,"",'CE statale pluri'!N26)</f>
        <v>-1</v>
      </c>
    </row>
    <row r="27" spans="1:14" s="70" customFormat="1">
      <c r="A27" s="101"/>
      <c r="B27" s="107"/>
      <c r="C27" s="108" t="s">
        <v>2824</v>
      </c>
      <c r="D27" s="579" t="s">
        <v>5826</v>
      </c>
      <c r="E27" s="579"/>
      <c r="F27" s="579"/>
      <c r="G27" s="580"/>
      <c r="H27" s="109">
        <f>IF('CE statale pluri'!H27=0,"",'CE statale pluri'!H27)</f>
        <v>70017618.359999999</v>
      </c>
      <c r="I27" s="109">
        <f>IF('CE statale pluri'!I27=0,"",'CE statale pluri'!I27)</f>
        <v>66085277.11999999</v>
      </c>
      <c r="J27" s="109">
        <f>IF('CE statale pluri'!J27=0,"",'CE statale pluri'!J27)</f>
        <v>70801989.799999997</v>
      </c>
      <c r="K27" s="109">
        <f>IF('CE statale pluri'!K27=0,"",'CE statale pluri'!K27)</f>
        <v>71000615.319999993</v>
      </c>
      <c r="L27" s="109">
        <f>IF('CE statale pluri'!L27=0,"",'CE statale pluri'!L27)</f>
        <v>71000615.319999993</v>
      </c>
      <c r="M27" s="110">
        <f>IF('CE statale pluri'!M27=0,"",'CE statale pluri'!M27)</f>
        <v>4716712.6800000072</v>
      </c>
      <c r="N27" s="196">
        <f>IF('CE statale pluri'!N27=0,"",'CE statale pluri'!N27)</f>
        <v>7.1373124023301482E-2</v>
      </c>
    </row>
    <row r="28" spans="1:14" s="46" customFormat="1" ht="30" customHeight="1" outlineLevel="2">
      <c r="A28" s="101" t="s">
        <v>3507</v>
      </c>
      <c r="B28" s="113"/>
      <c r="C28" s="114"/>
      <c r="D28" s="115"/>
      <c r="E28" s="114" t="s">
        <v>2811</v>
      </c>
      <c r="F28" s="584" t="s">
        <v>5827</v>
      </c>
      <c r="G28" s="585"/>
      <c r="H28" s="117">
        <f>IF('CE statale pluri'!H28=0,"",'CE statale pluri'!H28)</f>
        <v>52049137.299999997</v>
      </c>
      <c r="I28" s="117">
        <f>IF('CE statale pluri'!I28=0,"",'CE statale pluri'!I28)</f>
        <v>47905896.493333325</v>
      </c>
      <c r="J28" s="117">
        <f>IF('CE statale pluri'!J28=0,"",'CE statale pluri'!J28)</f>
        <v>51917015.32</v>
      </c>
      <c r="K28" s="117">
        <f>IF('CE statale pluri'!K28=0,"",'CE statale pluri'!K28)</f>
        <v>51917015.319999985</v>
      </c>
      <c r="L28" s="117">
        <f>IF('CE statale pluri'!L28=0,"",'CE statale pluri'!L28)</f>
        <v>51917015.319999985</v>
      </c>
      <c r="M28" s="118">
        <f>IF('CE statale pluri'!M28=0,"",'CE statale pluri'!M28)</f>
        <v>4011118.8266666755</v>
      </c>
      <c r="N28" s="197">
        <f>IF('CE statale pluri'!N28=0,"",'CE statale pluri'!N28)</f>
        <v>8.3729125645835067E-2</v>
      </c>
    </row>
    <row r="29" spans="1:14" s="46" customFormat="1" ht="28.5" customHeight="1" outlineLevel="2">
      <c r="A29" s="101" t="s">
        <v>3509</v>
      </c>
      <c r="B29" s="113"/>
      <c r="C29" s="114"/>
      <c r="D29" s="115"/>
      <c r="E29" s="114" t="s">
        <v>2813</v>
      </c>
      <c r="F29" s="584" t="s">
        <v>5829</v>
      </c>
      <c r="G29" s="585"/>
      <c r="H29" s="117">
        <f>IF('CE statale pluri'!H29=0,"",'CE statale pluri'!H29)</f>
        <v>4506245.13</v>
      </c>
      <c r="I29" s="117">
        <f>IF('CE statale pluri'!I29=0,"",'CE statale pluri'!I29)</f>
        <v>4477071.6533333333</v>
      </c>
      <c r="J29" s="117">
        <f>IF('CE statale pluri'!J29=0,"",'CE statale pluri'!J29)</f>
        <v>5030074.4800000004</v>
      </c>
      <c r="K29" s="117">
        <f>IF('CE statale pluri'!K29=0,"",'CE statale pluri'!K29)</f>
        <v>5216200</v>
      </c>
      <c r="L29" s="117">
        <f>IF('CE statale pluri'!L29=0,"",'CE statale pluri'!L29)</f>
        <v>5216200</v>
      </c>
      <c r="M29" s="118">
        <f>IF('CE statale pluri'!M29=0,"",'CE statale pluri'!M29)</f>
        <v>553002.82666666713</v>
      </c>
      <c r="N29" s="197">
        <f>IF('CE statale pluri'!N29=0,"",'CE statale pluri'!N29)</f>
        <v>0.12351886891400042</v>
      </c>
    </row>
    <row r="30" spans="1:14" s="46" customFormat="1" ht="30" customHeight="1" outlineLevel="2">
      <c r="A30" s="101" t="s">
        <v>3511</v>
      </c>
      <c r="B30" s="113"/>
      <c r="C30" s="114"/>
      <c r="D30" s="115"/>
      <c r="E30" s="114" t="s">
        <v>3493</v>
      </c>
      <c r="F30" s="584" t="s">
        <v>5828</v>
      </c>
      <c r="G30" s="585"/>
      <c r="H30" s="117">
        <f>IF('CE statale pluri'!H30=0,"",'CE statale pluri'!H30)</f>
        <v>13462235.93</v>
      </c>
      <c r="I30" s="117">
        <f>IF('CE statale pluri'!I30=0,"",'CE statale pluri'!I30)</f>
        <v>13702308.973333333</v>
      </c>
      <c r="J30" s="117">
        <f>IF('CE statale pluri'!J30=0,"",'CE statale pluri'!J30)</f>
        <v>13854900</v>
      </c>
      <c r="K30" s="117">
        <f>IF('CE statale pluri'!K30=0,"",'CE statale pluri'!K30)</f>
        <v>13867400</v>
      </c>
      <c r="L30" s="117">
        <f>IF('CE statale pluri'!L30=0,"",'CE statale pluri'!L30)</f>
        <v>13867400</v>
      </c>
      <c r="M30" s="118">
        <f>IF('CE statale pluri'!M30=0,"",'CE statale pluri'!M30)</f>
        <v>152591.02666666731</v>
      </c>
      <c r="N30" s="197">
        <f>IF('CE statale pluri'!N30=0,"",'CE statale pluri'!N30)</f>
        <v>1.1136154276161152E-2</v>
      </c>
    </row>
    <row r="31" spans="1:14" s="70" customFormat="1">
      <c r="A31" s="101" t="s">
        <v>3513</v>
      </c>
      <c r="B31" s="132"/>
      <c r="C31" s="108" t="s">
        <v>3488</v>
      </c>
      <c r="D31" s="579" t="s">
        <v>2362</v>
      </c>
      <c r="E31" s="579"/>
      <c r="F31" s="579"/>
      <c r="G31" s="580"/>
      <c r="H31" s="109">
        <f>IF('CE statale pluri'!H31=0,"",'CE statale pluri'!H31)</f>
        <v>23255889.57</v>
      </c>
      <c r="I31" s="109">
        <f>IF('CE statale pluri'!I31=0,"",'CE statale pluri'!I31)</f>
        <v>33978725.440000005</v>
      </c>
      <c r="J31" s="109">
        <f>IF('CE statale pluri'!J31=0,"",'CE statale pluri'!J31)</f>
        <v>35928671.370000005</v>
      </c>
      <c r="K31" s="109">
        <f>IF('CE statale pluri'!K31=0,"",'CE statale pluri'!K31)</f>
        <v>35986304.456594199</v>
      </c>
      <c r="L31" s="109">
        <f>IF('CE statale pluri'!L31=0,"",'CE statale pluri'!L31)</f>
        <v>36014434.936812893</v>
      </c>
      <c r="M31" s="110">
        <f>IF('CE statale pluri'!M31=0,"",'CE statale pluri'!M31)</f>
        <v>1949945.9299999997</v>
      </c>
      <c r="N31" s="196">
        <f>IF('CE statale pluri'!N31=0,"",'CE statale pluri'!N31)</f>
        <v>5.7387259373316839E-2</v>
      </c>
    </row>
    <row r="32" spans="1:14" s="70" customFormat="1">
      <c r="A32" s="101" t="s">
        <v>3515</v>
      </c>
      <c r="B32" s="132"/>
      <c r="C32" s="108" t="s">
        <v>3491</v>
      </c>
      <c r="D32" s="579" t="s">
        <v>1647</v>
      </c>
      <c r="E32" s="579"/>
      <c r="F32" s="579"/>
      <c r="G32" s="580"/>
      <c r="H32" s="109">
        <f>IF('CE statale pluri'!H32=0,"",'CE statale pluri'!H32)</f>
        <v>25917016.109999999</v>
      </c>
      <c r="I32" s="109">
        <f>IF('CE statale pluri'!I32=0,"",'CE statale pluri'!I32)</f>
        <v>24086898.866666667</v>
      </c>
      <c r="J32" s="109">
        <f>IF('CE statale pluri'!J32=0,"",'CE statale pluri'!J32)</f>
        <v>24775465.77</v>
      </c>
      <c r="K32" s="109">
        <f>IF('CE statale pluri'!K32=0,"",'CE statale pluri'!K32)</f>
        <v>25158975.088256001</v>
      </c>
      <c r="L32" s="109">
        <f>IF('CE statale pluri'!L32=0,"",'CE statale pluri'!L32)</f>
        <v>25601154.590021122</v>
      </c>
      <c r="M32" s="110">
        <f>IF('CE statale pluri'!M32=0,"",'CE statale pluri'!M32)</f>
        <v>688566.90333333239</v>
      </c>
      <c r="N32" s="196">
        <f>IF('CE statale pluri'!N32=0,"",'CE statale pluri'!N32)</f>
        <v>2.8586781019213109E-2</v>
      </c>
    </row>
    <row r="33" spans="1:14" s="70" customFormat="1">
      <c r="A33" s="101" t="s">
        <v>3517</v>
      </c>
      <c r="B33" s="132"/>
      <c r="C33" s="108" t="s">
        <v>3518</v>
      </c>
      <c r="D33" s="579" t="s">
        <v>1648</v>
      </c>
      <c r="E33" s="579"/>
      <c r="F33" s="579"/>
      <c r="G33" s="580"/>
      <c r="H33" s="109">
        <f>IF('CE statale pluri'!H33=0,"",'CE statale pluri'!H33)</f>
        <v>28746389.389999997</v>
      </c>
      <c r="I33" s="109">
        <f>IF('CE statale pluri'!I33=0,"",'CE statale pluri'!I33)</f>
        <v>28746389.41333333</v>
      </c>
      <c r="J33" s="109">
        <f>IF('CE statale pluri'!J33=0,"",'CE statale pluri'!J33)</f>
        <v>28746389.389999997</v>
      </c>
      <c r="K33" s="109">
        <f>IF('CE statale pluri'!K33=0,"",'CE statale pluri'!K33)</f>
        <v>28746389.389999997</v>
      </c>
      <c r="L33" s="109">
        <f>IF('CE statale pluri'!L33=0,"",'CE statale pluri'!L33)</f>
        <v>28746389.389999997</v>
      </c>
      <c r="M33" s="110">
        <f>IF('CE statale pluri'!M33=0,"",'CE statale pluri'!M33)</f>
        <v>-2.3333333432674408E-2</v>
      </c>
      <c r="N33" s="196">
        <f>IF('CE statale pluri'!N33=0,"",'CE statale pluri'!N33)</f>
        <v>-8.116961437199412E-10</v>
      </c>
    </row>
    <row r="34" spans="1:14" s="70" customFormat="1">
      <c r="A34" s="101" t="s">
        <v>3520</v>
      </c>
      <c r="B34" s="132"/>
      <c r="C34" s="108" t="s">
        <v>3521</v>
      </c>
      <c r="D34" s="579" t="s">
        <v>1649</v>
      </c>
      <c r="E34" s="579"/>
      <c r="F34" s="579"/>
      <c r="G34" s="580"/>
      <c r="H34" s="109" t="str">
        <f>IF('CE statale pluri'!H34=0,"",'CE statale pluri'!H34)</f>
        <v/>
      </c>
      <c r="I34" s="109" t="str">
        <f>IF('CE statale pluri'!I34=0,"",'CE statale pluri'!I34)</f>
        <v/>
      </c>
      <c r="J34" s="109" t="str">
        <f>IF('CE statale pluri'!J34=0,"",'CE statale pluri'!J34)</f>
        <v/>
      </c>
      <c r="K34" s="109" t="str">
        <f>IF('CE statale pluri'!K34=0,"",'CE statale pluri'!K34)</f>
        <v/>
      </c>
      <c r="L34" s="109" t="str">
        <f>IF('CE statale pluri'!L34=0,"",'CE statale pluri'!L34)</f>
        <v/>
      </c>
      <c r="M34" s="110" t="str">
        <f>IF('CE statale pluri'!M34=0,"",'CE statale pluri'!M34)</f>
        <v/>
      </c>
      <c r="N34" s="196" t="str">
        <f>IF('CE statale pluri'!N34=0,"",'CE statale pluri'!N34)</f>
        <v xml:space="preserve">-    </v>
      </c>
    </row>
    <row r="35" spans="1:14" s="70" customFormat="1">
      <c r="A35" s="101" t="s">
        <v>3523</v>
      </c>
      <c r="B35" s="132"/>
      <c r="C35" s="108" t="s">
        <v>3524</v>
      </c>
      <c r="D35" s="579" t="s">
        <v>1650</v>
      </c>
      <c r="E35" s="579"/>
      <c r="F35" s="579"/>
      <c r="G35" s="580"/>
      <c r="H35" s="109">
        <f>IF('CE statale pluri'!H35=0,"",'CE statale pluri'!H35)</f>
        <v>11526763.880000001</v>
      </c>
      <c r="I35" s="109">
        <f>IF('CE statale pluri'!I35=0,"",'CE statale pluri'!I35)</f>
        <v>4379554.5200000005</v>
      </c>
      <c r="J35" s="109">
        <f>IF('CE statale pluri'!J35=0,"",'CE statale pluri'!J35)</f>
        <v>5441250</v>
      </c>
      <c r="K35" s="109">
        <f>IF('CE statale pluri'!K35=0,"",'CE statale pluri'!K35)</f>
        <v>5564740</v>
      </c>
      <c r="L35" s="109">
        <f>IF('CE statale pluri'!L35=0,"",'CE statale pluri'!L35)</f>
        <v>5712093.2199999997</v>
      </c>
      <c r="M35" s="110">
        <f>IF('CE statale pluri'!M35=0,"",'CE statale pluri'!M35)</f>
        <v>1061695.4799999995</v>
      </c>
      <c r="N35" s="196">
        <f>IF('CE statale pluri'!N35=0,"",'CE statale pluri'!N35)</f>
        <v>0.2424208843962512</v>
      </c>
    </row>
    <row r="36" spans="1:14" s="70" customFormat="1">
      <c r="A36" s="101"/>
      <c r="B36" s="133"/>
      <c r="C36" s="134" t="s">
        <v>1651</v>
      </c>
      <c r="D36" s="134"/>
      <c r="E36" s="134"/>
      <c r="F36" s="134"/>
      <c r="G36" s="135"/>
      <c r="H36" s="136">
        <f>IF('CE statale pluri'!H36=0,"",'CE statale pluri'!H36)</f>
        <v>1805678600.1500001</v>
      </c>
      <c r="I36" s="136">
        <f>IF('CE statale pluri'!I36=0,"",'CE statale pluri'!I36)</f>
        <v>1912232428.4400001</v>
      </c>
      <c r="J36" s="136">
        <f>IF('CE statale pluri'!J36=0,"",'CE statale pluri'!J36)</f>
        <v>2001451033.6799998</v>
      </c>
      <c r="K36" s="136">
        <f>IF('CE statale pluri'!K36=0,"",'CE statale pluri'!K36)</f>
        <v>2034601108.4448502</v>
      </c>
      <c r="L36" s="136">
        <f>IF('CE statale pluri'!L36=0,"",'CE statale pluri'!L36)</f>
        <v>2031283945.2468338</v>
      </c>
      <c r="M36" s="137">
        <f>IF('CE statale pluri'!M36=0,"",'CE statale pluri'!M36)</f>
        <v>89218605.239999771</v>
      </c>
      <c r="N36" s="201">
        <f>IF('CE statale pluri'!N36=0,"",'CE statale pluri'!N36)</f>
        <v>4.6656778701731537E-2</v>
      </c>
    </row>
    <row r="37" spans="1:14" s="46" customFormat="1">
      <c r="A37" s="101"/>
      <c r="B37" s="140"/>
      <c r="C37" s="114"/>
      <c r="D37" s="115"/>
      <c r="E37" s="115"/>
      <c r="F37" s="115"/>
      <c r="G37" s="116"/>
      <c r="H37" s="117" t="str">
        <f>IF('CE statale pluri'!H37=0,"",'CE statale pluri'!H37)</f>
        <v/>
      </c>
      <c r="I37" s="117" t="str">
        <f>IF('CE statale pluri'!I37=0,"",'CE statale pluri'!I37)</f>
        <v/>
      </c>
      <c r="J37" s="117" t="str">
        <f>IF('CE statale pluri'!J37=0,"",'CE statale pluri'!J37)</f>
        <v/>
      </c>
      <c r="K37" s="117" t="str">
        <f>IF('CE statale pluri'!K37=0,"",'CE statale pluri'!K37)</f>
        <v/>
      </c>
      <c r="L37" s="117" t="str">
        <f>IF('CE statale pluri'!L37=0,"",'CE statale pluri'!L37)</f>
        <v/>
      </c>
      <c r="M37" s="118" t="str">
        <f>IF('CE statale pluri'!M37=0,"",'CE statale pluri'!M37)</f>
        <v/>
      </c>
      <c r="N37" s="197" t="str">
        <f>IF('CE statale pluri'!N37=0,"",'CE statale pluri'!N37)</f>
        <v/>
      </c>
    </row>
    <row r="38" spans="1:14" s="70" customFormat="1">
      <c r="A38" s="101"/>
      <c r="B38" s="107" t="s">
        <v>2113</v>
      </c>
      <c r="C38" s="586" t="s">
        <v>2155</v>
      </c>
      <c r="D38" s="586"/>
      <c r="E38" s="586"/>
      <c r="F38" s="586"/>
      <c r="G38" s="587"/>
      <c r="H38" s="109" t="str">
        <f>IF('CE statale pluri'!H38=0,"",'CE statale pluri'!H38)</f>
        <v/>
      </c>
      <c r="I38" s="109" t="str">
        <f>IF('CE statale pluri'!I38=0,"",'CE statale pluri'!I38)</f>
        <v/>
      </c>
      <c r="J38" s="109" t="str">
        <f>IF('CE statale pluri'!J38=0,"",'CE statale pluri'!J38)</f>
        <v/>
      </c>
      <c r="K38" s="109" t="str">
        <f>IF('CE statale pluri'!K38=0,"",'CE statale pluri'!K38)</f>
        <v/>
      </c>
      <c r="L38" s="109" t="str">
        <f>IF('CE statale pluri'!L38=0,"",'CE statale pluri'!L38)</f>
        <v/>
      </c>
      <c r="M38" s="110" t="str">
        <f>IF('CE statale pluri'!M38=0,"",'CE statale pluri'!M38)</f>
        <v/>
      </c>
      <c r="N38" s="196" t="str">
        <f>IF('CE statale pluri'!N38=0,"",'CE statale pluri'!N38)</f>
        <v/>
      </c>
    </row>
    <row r="39" spans="1:14" s="70" customFormat="1">
      <c r="A39" s="101"/>
      <c r="B39" s="132"/>
      <c r="C39" s="108" t="s">
        <v>2809</v>
      </c>
      <c r="D39" s="579" t="s">
        <v>5838</v>
      </c>
      <c r="E39" s="579"/>
      <c r="F39" s="579"/>
      <c r="G39" s="580"/>
      <c r="H39" s="109">
        <f>IF('CE statale pluri'!H39=0,"",'CE statale pluri'!H39)</f>
        <v>267975649.98999998</v>
      </c>
      <c r="I39" s="109">
        <f>IF('CE statale pluri'!I39=0,"",'CE statale pluri'!I39)</f>
        <v>279446184.49333334</v>
      </c>
      <c r="J39" s="109">
        <f>IF('CE statale pluri'!J39=0,"",'CE statale pluri'!J39)</f>
        <v>290986360.89999998</v>
      </c>
      <c r="K39" s="109">
        <f>IF('CE statale pluri'!K39=0,"",'CE statale pluri'!K39)</f>
        <v>309932488.25</v>
      </c>
      <c r="L39" s="109">
        <f>IF('CE statale pluri'!L39=0,"",'CE statale pluri'!L39)</f>
        <v>327270084.23000002</v>
      </c>
      <c r="M39" s="110">
        <f>IF('CE statale pluri'!M39=0,"",'CE statale pluri'!M39)</f>
        <v>11540176.406666636</v>
      </c>
      <c r="N39" s="196">
        <f>IF('CE statale pluri'!N39=0,"",'CE statale pluri'!N39)</f>
        <v>4.1296596794084865E-2</v>
      </c>
    </row>
    <row r="40" spans="1:14" s="46" customFormat="1" outlineLevel="1">
      <c r="A40" s="101" t="s">
        <v>2488</v>
      </c>
      <c r="B40" s="113"/>
      <c r="C40" s="114"/>
      <c r="D40" s="115"/>
      <c r="E40" s="114" t="s">
        <v>2811</v>
      </c>
      <c r="F40" s="584" t="s">
        <v>5839</v>
      </c>
      <c r="G40" s="585"/>
      <c r="H40" s="117">
        <f>IF('CE statale pluri'!H40=0,"",'CE statale pluri'!H40)</f>
        <v>251627056.94999999</v>
      </c>
      <c r="I40" s="117">
        <f>IF('CE statale pluri'!I40=0,"",'CE statale pluri'!I40)</f>
        <v>262559902.04000002</v>
      </c>
      <c r="J40" s="117">
        <f>IF('CE statale pluri'!J40=0,"",'CE statale pluri'!J40)</f>
        <v>272269860.89999998</v>
      </c>
      <c r="K40" s="117">
        <f>IF('CE statale pluri'!K40=0,"",'CE statale pluri'!K40)</f>
        <v>290975478.25</v>
      </c>
      <c r="L40" s="117">
        <f>IF('CE statale pluri'!L40=0,"",'CE statale pluri'!L40)</f>
        <v>307999090.25</v>
      </c>
      <c r="M40" s="118">
        <f>IF('CE statale pluri'!M40=0,"",'CE statale pluri'!M40)</f>
        <v>9709958.8599999547</v>
      </c>
      <c r="N40" s="197">
        <f>IF('CE statale pluri'!N40=0,"",'CE statale pluri'!N40)</f>
        <v>3.6981880266396039E-2</v>
      </c>
    </row>
    <row r="41" spans="1:14" s="46" customFormat="1" outlineLevel="1">
      <c r="A41" s="101" t="s">
        <v>3069</v>
      </c>
      <c r="B41" s="113"/>
      <c r="C41" s="114"/>
      <c r="D41" s="115"/>
      <c r="E41" s="114" t="s">
        <v>2813</v>
      </c>
      <c r="F41" s="584" t="s">
        <v>5840</v>
      </c>
      <c r="G41" s="585"/>
      <c r="H41" s="117">
        <f>IF('CE statale pluri'!H41=0,"",'CE statale pluri'!H41)</f>
        <v>16348593.039999997</v>
      </c>
      <c r="I41" s="117">
        <f>IF('CE statale pluri'!I41=0,"",'CE statale pluri'!I41)</f>
        <v>16886282.453333333</v>
      </c>
      <c r="J41" s="117">
        <f>IF('CE statale pluri'!J41=0,"",'CE statale pluri'!J41)</f>
        <v>18716500</v>
      </c>
      <c r="K41" s="117">
        <f>IF('CE statale pluri'!K41=0,"",'CE statale pluri'!K41)</f>
        <v>18957010</v>
      </c>
      <c r="L41" s="117">
        <f>IF('CE statale pluri'!L41=0,"",'CE statale pluri'!L41)</f>
        <v>19270993.979999997</v>
      </c>
      <c r="M41" s="118">
        <f>IF('CE statale pluri'!M41=0,"",'CE statale pluri'!M41)</f>
        <v>1830217.5466666669</v>
      </c>
      <c r="N41" s="197">
        <f>IF('CE statale pluri'!N41=0,"",'CE statale pluri'!N41)</f>
        <v>0.10838487107654557</v>
      </c>
    </row>
    <row r="42" spans="1:14" s="70" customFormat="1">
      <c r="A42" s="101"/>
      <c r="B42" s="132"/>
      <c r="C42" s="108" t="s">
        <v>2818</v>
      </c>
      <c r="D42" s="579" t="s">
        <v>5841</v>
      </c>
      <c r="E42" s="579"/>
      <c r="F42" s="579"/>
      <c r="G42" s="580"/>
      <c r="H42" s="109">
        <f>IF('CE statale pluri'!H42=0,"",'CE statale pluri'!H42)</f>
        <v>423338075.43999994</v>
      </c>
      <c r="I42" s="109">
        <f>IF('CE statale pluri'!I42=0,"",'CE statale pluri'!I42)</f>
        <v>444485649.77666664</v>
      </c>
      <c r="J42" s="109">
        <f>IF('CE statale pluri'!J42=0,"",'CE statale pluri'!J42)</f>
        <v>489932025.28999996</v>
      </c>
      <c r="K42" s="109">
        <f>IF('CE statale pluri'!K42=0,"",'CE statale pluri'!K42)</f>
        <v>501156354.61329478</v>
      </c>
      <c r="L42" s="109">
        <f>IF('CE statale pluri'!L42=0,"",'CE statale pluri'!L42)</f>
        <v>503489691.39329481</v>
      </c>
      <c r="M42" s="110">
        <f>IF('CE statale pluri'!M42=0,"",'CE statale pluri'!M42)</f>
        <v>45446375.513333321</v>
      </c>
      <c r="N42" s="196">
        <f>IF('CE statale pluri'!N42=0,"",'CE statale pluri'!N42)</f>
        <v>0.102244865579278</v>
      </c>
    </row>
    <row r="43" spans="1:14" s="46" customFormat="1" outlineLevel="1">
      <c r="A43" s="101" t="s">
        <v>2111</v>
      </c>
      <c r="B43" s="140"/>
      <c r="C43" s="114"/>
      <c r="D43" s="115"/>
      <c r="E43" s="114" t="s">
        <v>2811</v>
      </c>
      <c r="F43" s="584" t="s">
        <v>5842</v>
      </c>
      <c r="G43" s="585"/>
      <c r="H43" s="117">
        <f>IF('CE statale pluri'!H43=0,"",'CE statale pluri'!H43)</f>
        <v>68566802.849999994</v>
      </c>
      <c r="I43" s="117">
        <f>IF('CE statale pluri'!I43=0,"",'CE statale pluri'!I43)</f>
        <v>72279403.959999993</v>
      </c>
      <c r="J43" s="117">
        <f>IF('CE statale pluri'!J43=0,"",'CE statale pluri'!J43)</f>
        <v>82660905.069999993</v>
      </c>
      <c r="K43" s="117">
        <f>IF('CE statale pluri'!K43=0,"",'CE statale pluri'!K43)</f>
        <v>82673905.069999993</v>
      </c>
      <c r="L43" s="117">
        <f>IF('CE statale pluri'!L43=0,"",'CE statale pluri'!L43)</f>
        <v>82683905.069999993</v>
      </c>
      <c r="M43" s="118">
        <f>IF('CE statale pluri'!M43=0,"",'CE statale pluri'!M43)</f>
        <v>10381501.109999999</v>
      </c>
      <c r="N43" s="197">
        <f>IF('CE statale pluri'!N43=0,"",'CE statale pluri'!N43)</f>
        <v>0.14363014276854311</v>
      </c>
    </row>
    <row r="44" spans="1:14" s="46" customFormat="1" outlineLevel="1">
      <c r="A44" s="101" t="s">
        <v>1362</v>
      </c>
      <c r="B44" s="140"/>
      <c r="C44" s="114"/>
      <c r="D44" s="115"/>
      <c r="E44" s="114" t="s">
        <v>2813</v>
      </c>
      <c r="F44" s="584" t="s">
        <v>5843</v>
      </c>
      <c r="G44" s="585"/>
      <c r="H44" s="117">
        <f>IF('CE statale pluri'!H44=0,"",'CE statale pluri'!H44)</f>
        <v>48043132.600000001</v>
      </c>
      <c r="I44" s="117">
        <f>IF('CE statale pluri'!I44=0,"",'CE statale pluri'!I44)</f>
        <v>49326334.693333335</v>
      </c>
      <c r="J44" s="117">
        <f>IF('CE statale pluri'!J44=0,"",'CE statale pluri'!J44)</f>
        <v>55436802.850000001</v>
      </c>
      <c r="K44" s="117">
        <f>IF('CE statale pluri'!K44=0,"",'CE statale pluri'!K44)</f>
        <v>57950002.850000001</v>
      </c>
      <c r="L44" s="117">
        <f>IF('CE statale pluri'!L44=0,"",'CE statale pluri'!L44)</f>
        <v>58426352.850000001</v>
      </c>
      <c r="M44" s="118">
        <f>IF('CE statale pluri'!M44=0,"",'CE statale pluri'!M44)</f>
        <v>6110468.1566666663</v>
      </c>
      <c r="N44" s="197">
        <f>IF('CE statale pluri'!N44=0,"",'CE statale pluri'!N44)</f>
        <v>0.1238784149411475</v>
      </c>
    </row>
    <row r="45" spans="1:14" s="46" customFormat="1" ht="30" customHeight="1" outlineLevel="1">
      <c r="A45" s="101" t="s">
        <v>2582</v>
      </c>
      <c r="B45" s="140"/>
      <c r="C45" s="114"/>
      <c r="D45" s="141"/>
      <c r="E45" s="114" t="s">
        <v>3493</v>
      </c>
      <c r="F45" s="584" t="s">
        <v>5844</v>
      </c>
      <c r="G45" s="585"/>
      <c r="H45" s="117">
        <f>IF('CE statale pluri'!H45=0,"",'CE statale pluri'!H45)</f>
        <v>21646779.54999999</v>
      </c>
      <c r="I45" s="117">
        <f>IF('CE statale pluri'!I45=0,"",'CE statale pluri'!I45)</f>
        <v>26202665.639999997</v>
      </c>
      <c r="J45" s="117">
        <f>IF('CE statale pluri'!J45=0,"",'CE statale pluri'!J45)</f>
        <v>32653279.699999996</v>
      </c>
      <c r="K45" s="117">
        <f>IF('CE statale pluri'!K45=0,"",'CE statale pluri'!K45)</f>
        <v>33003279.699999996</v>
      </c>
      <c r="L45" s="117">
        <f>IF('CE statale pluri'!L45=0,"",'CE statale pluri'!L45)</f>
        <v>33003279.699999996</v>
      </c>
      <c r="M45" s="118">
        <f>IF('CE statale pluri'!M45=0,"",'CE statale pluri'!M45)</f>
        <v>6450614.0599999987</v>
      </c>
      <c r="N45" s="197">
        <f>IF('CE statale pluri'!N45=0,"",'CE statale pluri'!N45)</f>
        <v>0.24618159650721702</v>
      </c>
    </row>
    <row r="46" spans="1:14" s="46" customFormat="1" outlineLevel="1">
      <c r="A46" s="101" t="s">
        <v>2006</v>
      </c>
      <c r="B46" s="140"/>
      <c r="C46" s="114"/>
      <c r="D46" s="141"/>
      <c r="E46" s="114" t="s">
        <v>3501</v>
      </c>
      <c r="F46" s="584" t="s">
        <v>5845</v>
      </c>
      <c r="G46" s="585"/>
      <c r="H46" s="117">
        <f>IF('CE statale pluri'!H46=0,"",'CE statale pluri'!H46)</f>
        <v>5828204.2399999993</v>
      </c>
      <c r="I46" s="117">
        <f>IF('CE statale pluri'!I46=0,"",'CE statale pluri'!I46)</f>
        <v>6601035.2666666666</v>
      </c>
      <c r="J46" s="117">
        <f>IF('CE statale pluri'!J46=0,"",'CE statale pluri'!J46)</f>
        <v>7266078</v>
      </c>
      <c r="K46" s="117">
        <f>IF('CE statale pluri'!K46=0,"",'CE statale pluri'!K46)</f>
        <v>7805150</v>
      </c>
      <c r="L46" s="117">
        <f>IF('CE statale pluri'!L46=0,"",'CE statale pluri'!L46)</f>
        <v>7805150</v>
      </c>
      <c r="M46" s="118">
        <f>IF('CE statale pluri'!M46=0,"",'CE statale pluri'!M46)</f>
        <v>665042.7333333334</v>
      </c>
      <c r="N46" s="197">
        <f>IF('CE statale pluri'!N46=0,"",'CE statale pluri'!N46)</f>
        <v>0.10074824727745484</v>
      </c>
    </row>
    <row r="47" spans="1:14" s="46" customFormat="1" outlineLevel="1">
      <c r="A47" s="101" t="s">
        <v>2056</v>
      </c>
      <c r="B47" s="140"/>
      <c r="C47" s="114"/>
      <c r="D47" s="141"/>
      <c r="E47" s="114" t="s">
        <v>3534</v>
      </c>
      <c r="F47" s="584" t="s">
        <v>5846</v>
      </c>
      <c r="G47" s="585"/>
      <c r="H47" s="117">
        <f>IF('CE statale pluri'!H47=0,"",'CE statale pluri'!H47)</f>
        <v>25283735.479999997</v>
      </c>
      <c r="I47" s="117">
        <f>IF('CE statale pluri'!I47=0,"",'CE statale pluri'!I47)</f>
        <v>27131094.159999996</v>
      </c>
      <c r="J47" s="117">
        <f>IF('CE statale pluri'!J47=0,"",'CE statale pluri'!J47)</f>
        <v>27373750</v>
      </c>
      <c r="K47" s="117">
        <f>IF('CE statale pluri'!K47=0,"",'CE statale pluri'!K47)</f>
        <v>28735837.5</v>
      </c>
      <c r="L47" s="117">
        <f>IF('CE statale pluri'!L47=0,"",'CE statale pluri'!L47)</f>
        <v>30136764</v>
      </c>
      <c r="M47" s="118">
        <f>IF('CE statale pluri'!M47=0,"",'CE statale pluri'!M47)</f>
        <v>242655.84000000358</v>
      </c>
      <c r="N47" s="197">
        <f>IF('CE statale pluri'!N47=0,"",'CE statale pluri'!N47)</f>
        <v>8.9438280140487925E-3</v>
      </c>
    </row>
    <row r="48" spans="1:14" s="46" customFormat="1" outlineLevel="1">
      <c r="A48" s="101" t="s">
        <v>1935</v>
      </c>
      <c r="B48" s="140"/>
      <c r="C48" s="114"/>
      <c r="D48" s="141"/>
      <c r="E48" s="114" t="s">
        <v>3536</v>
      </c>
      <c r="F48" s="584" t="s">
        <v>5847</v>
      </c>
      <c r="G48" s="585"/>
      <c r="H48" s="117">
        <f>IF('CE statale pluri'!H48=0,"",'CE statale pluri'!H48)</f>
        <v>9630807.4699999988</v>
      </c>
      <c r="I48" s="117">
        <f>IF('CE statale pluri'!I48=0,"",'CE statale pluri'!I48)</f>
        <v>11155694.013333334</v>
      </c>
      <c r="J48" s="117">
        <f>IF('CE statale pluri'!J48=0,"",'CE statale pluri'!J48)</f>
        <v>11263000</v>
      </c>
      <c r="K48" s="117">
        <f>IF('CE statale pluri'!K48=0,"",'CE statale pluri'!K48)</f>
        <v>11266060</v>
      </c>
      <c r="L48" s="117">
        <f>IF('CE statale pluri'!L48=0,"",'CE statale pluri'!L48)</f>
        <v>11269175.08</v>
      </c>
      <c r="M48" s="118">
        <f>IF('CE statale pluri'!M48=0,"",'CE statale pluri'!M48)</f>
        <v>107305.98666666634</v>
      </c>
      <c r="N48" s="197">
        <f>IF('CE statale pluri'!N48=0,"",'CE statale pluri'!N48)</f>
        <v>9.6189431637703372E-3</v>
      </c>
    </row>
    <row r="49" spans="1:14" s="46" customFormat="1" outlineLevel="1">
      <c r="A49" s="101" t="s">
        <v>1905</v>
      </c>
      <c r="B49" s="140"/>
      <c r="C49" s="114"/>
      <c r="D49" s="141"/>
      <c r="E49" s="114" t="s">
        <v>3538</v>
      </c>
      <c r="F49" s="584" t="s">
        <v>5848</v>
      </c>
      <c r="G49" s="585"/>
      <c r="H49" s="117">
        <f>IF('CE statale pluri'!H49=0,"",'CE statale pluri'!H49)</f>
        <v>56602444.280000009</v>
      </c>
      <c r="I49" s="117">
        <f>IF('CE statale pluri'!I49=0,"",'CE statale pluri'!I49)</f>
        <v>60352621.986666664</v>
      </c>
      <c r="J49" s="117">
        <f>IF('CE statale pluri'!J49=0,"",'CE statale pluri'!J49)</f>
        <v>61557232.170000002</v>
      </c>
      <c r="K49" s="117">
        <f>IF('CE statale pluri'!K49=0,"",'CE statale pluri'!K49)</f>
        <v>62934732.170000002</v>
      </c>
      <c r="L49" s="117">
        <f>IF('CE statale pluri'!L49=0,"",'CE statale pluri'!L49)</f>
        <v>62934732.170000002</v>
      </c>
      <c r="M49" s="118">
        <f>IF('CE statale pluri'!M49=0,"",'CE statale pluri'!M49)</f>
        <v>1204610.1833333373</v>
      </c>
      <c r="N49" s="197">
        <f>IF('CE statale pluri'!N49=0,"",'CE statale pluri'!N49)</f>
        <v>1.9959533549337168E-2</v>
      </c>
    </row>
    <row r="50" spans="1:14" s="71" customFormat="1" ht="30" customHeight="1" outlineLevel="1">
      <c r="A50" s="101" t="s">
        <v>1985</v>
      </c>
      <c r="B50" s="140"/>
      <c r="C50" s="114"/>
      <c r="D50" s="141"/>
      <c r="E50" s="114" t="s">
        <v>3540</v>
      </c>
      <c r="F50" s="584" t="s">
        <v>5849</v>
      </c>
      <c r="G50" s="585"/>
      <c r="H50" s="117">
        <f>IF('CE statale pluri'!H50=0,"",'CE statale pluri'!H50)</f>
        <v>9866116.3000000007</v>
      </c>
      <c r="I50" s="117">
        <f>IF('CE statale pluri'!I50=0,"",'CE statale pluri'!I50)</f>
        <v>9582722.5066666678</v>
      </c>
      <c r="J50" s="117">
        <f>IF('CE statale pluri'!J50=0,"",'CE statale pluri'!J50)</f>
        <v>13004622.6</v>
      </c>
      <c r="K50" s="117">
        <f>IF('CE statale pluri'!K50=0,"",'CE statale pluri'!K50)</f>
        <v>13046022.6</v>
      </c>
      <c r="L50" s="117">
        <f>IF('CE statale pluri'!L50=0,"",'CE statale pluri'!L50)</f>
        <v>13088167.800000001</v>
      </c>
      <c r="M50" s="118">
        <f>IF('CE statale pluri'!M50=0,"",'CE statale pluri'!M50)</f>
        <v>3421900.0933333319</v>
      </c>
      <c r="N50" s="197">
        <f>IF('CE statale pluri'!N50=0,"",'CE statale pluri'!N50)</f>
        <v>0.35709059622176553</v>
      </c>
    </row>
    <row r="51" spans="1:14" s="46" customFormat="1" ht="30" customHeight="1" outlineLevel="1">
      <c r="A51" s="101" t="s">
        <v>1381</v>
      </c>
      <c r="B51" s="140"/>
      <c r="C51" s="114"/>
      <c r="D51" s="141"/>
      <c r="E51" s="114" t="s">
        <v>3542</v>
      </c>
      <c r="F51" s="584" t="s">
        <v>5850</v>
      </c>
      <c r="G51" s="585"/>
      <c r="H51" s="117">
        <f>IF('CE statale pluri'!H51=0,"",'CE statale pluri'!H51)</f>
        <v>5747832.3700000001</v>
      </c>
      <c r="I51" s="117">
        <f>IF('CE statale pluri'!I51=0,"",'CE statale pluri'!I51)</f>
        <v>6032663.8799999999</v>
      </c>
      <c r="J51" s="117">
        <f>IF('CE statale pluri'!J51=0,"",'CE statale pluri'!J51)</f>
        <v>7818423.1299999999</v>
      </c>
      <c r="K51" s="117">
        <f>IF('CE statale pluri'!K51=0,"",'CE statale pluri'!K51)</f>
        <v>8403423.129999999</v>
      </c>
      <c r="L51" s="117">
        <f>IF('CE statale pluri'!L51=0,"",'CE statale pluri'!L51)</f>
        <v>9003423.129999999</v>
      </c>
      <c r="M51" s="118">
        <f>IF('CE statale pluri'!M51=0,"",'CE statale pluri'!M51)</f>
        <v>1785759.25</v>
      </c>
      <c r="N51" s="197">
        <f>IF('CE statale pluri'!N51=0,"",'CE statale pluri'!N51)</f>
        <v>0.29601504169995296</v>
      </c>
    </row>
    <row r="52" spans="1:14" s="46" customFormat="1" outlineLevel="1">
      <c r="A52" s="101" t="s">
        <v>3544</v>
      </c>
      <c r="B52" s="140"/>
      <c r="C52" s="114"/>
      <c r="D52" s="141"/>
      <c r="E52" s="114" t="s">
        <v>3545</v>
      </c>
      <c r="F52" s="584" t="s">
        <v>5851</v>
      </c>
      <c r="G52" s="585"/>
      <c r="H52" s="117">
        <f>IF('CE statale pluri'!H52=0,"",'CE statale pluri'!H52)</f>
        <v>667728.09</v>
      </c>
      <c r="I52" s="117">
        <f>IF('CE statale pluri'!I52=0,"",'CE statale pluri'!I52)</f>
        <v>655697.21333333338</v>
      </c>
      <c r="J52" s="117">
        <f>IF('CE statale pluri'!J52=0,"",'CE statale pluri'!J52)</f>
        <v>679698.37</v>
      </c>
      <c r="K52" s="117">
        <f>IF('CE statale pluri'!K52=0,"",'CE statale pluri'!K52)</f>
        <v>679698.37</v>
      </c>
      <c r="L52" s="117">
        <f>IF('CE statale pluri'!L52=0,"",'CE statale pluri'!L52)</f>
        <v>679698.37</v>
      </c>
      <c r="M52" s="118">
        <f>IF('CE statale pluri'!M52=0,"",'CE statale pluri'!M52)</f>
        <v>24001.156666666619</v>
      </c>
      <c r="N52" s="197">
        <f>IF('CE statale pluri'!N52=0,"",'CE statale pluri'!N52)</f>
        <v>3.660402420295978E-2</v>
      </c>
    </row>
    <row r="53" spans="1:14" s="46" customFormat="1" outlineLevel="1">
      <c r="A53" s="101" t="s">
        <v>3547</v>
      </c>
      <c r="B53" s="140"/>
      <c r="C53" s="114"/>
      <c r="D53" s="141"/>
      <c r="E53" s="114" t="s">
        <v>3548</v>
      </c>
      <c r="F53" s="584" t="s">
        <v>5852</v>
      </c>
      <c r="G53" s="585"/>
      <c r="H53" s="117">
        <f>IF('CE statale pluri'!H53=0,"",'CE statale pluri'!H53)</f>
        <v>53296960.420000002</v>
      </c>
      <c r="I53" s="117">
        <f>IF('CE statale pluri'!I53=0,"",'CE statale pluri'!I53)</f>
        <v>52681718.866666667</v>
      </c>
      <c r="J53" s="117">
        <f>IF('CE statale pluri'!J53=0,"",'CE statale pluri'!J53)</f>
        <v>52876833.149999999</v>
      </c>
      <c r="K53" s="117">
        <f>IF('CE statale pluri'!K53=0,"",'CE statale pluri'!K53)</f>
        <v>53876833.149999999</v>
      </c>
      <c r="L53" s="117">
        <f>IF('CE statale pluri'!L53=0,"",'CE statale pluri'!L53)</f>
        <v>53876833.149999999</v>
      </c>
      <c r="M53" s="118">
        <f>IF('CE statale pluri'!M53=0,"",'CE statale pluri'!M53)</f>
        <v>195114.28333333135</v>
      </c>
      <c r="N53" s="197">
        <f>IF('CE statale pluri'!N53=0,"",'CE statale pluri'!N53)</f>
        <v>3.7036430763990524E-3</v>
      </c>
    </row>
    <row r="54" spans="1:14" s="46" customFormat="1" ht="28.5" customHeight="1" outlineLevel="1">
      <c r="A54" s="101" t="s">
        <v>3550</v>
      </c>
      <c r="B54" s="140"/>
      <c r="C54" s="114"/>
      <c r="D54" s="141"/>
      <c r="E54" s="114" t="s">
        <v>3551</v>
      </c>
      <c r="F54" s="584" t="s">
        <v>5853</v>
      </c>
      <c r="G54" s="585"/>
      <c r="H54" s="117">
        <f>IF('CE statale pluri'!H54=0,"",'CE statale pluri'!H54)</f>
        <v>72886571.919999972</v>
      </c>
      <c r="I54" s="117">
        <f>IF('CE statale pluri'!I54=0,"",'CE statale pluri'!I54)</f>
        <v>78189713.466666669</v>
      </c>
      <c r="J54" s="117">
        <f>IF('CE statale pluri'!J54=0,"",'CE statale pluri'!J54)</f>
        <v>86230698.739999995</v>
      </c>
      <c r="K54" s="117">
        <f>IF('CE statale pluri'!K54=0,"",'CE statale pluri'!K54)</f>
        <v>89392348.75</v>
      </c>
      <c r="L54" s="117">
        <f>IF('CE statale pluri'!L54=0,"",'CE statale pluri'!L54)</f>
        <v>89492348.75</v>
      </c>
      <c r="M54" s="118">
        <f>IF('CE statale pluri'!M54=0,"",'CE statale pluri'!M54)</f>
        <v>8040985.273333326</v>
      </c>
      <c r="N54" s="197">
        <f>IF('CE statale pluri'!N54=0,"",'CE statale pluri'!N54)</f>
        <v>0.10283942627262993</v>
      </c>
    </row>
    <row r="55" spans="1:14" s="46" customFormat="1" ht="30" customHeight="1" outlineLevel="1">
      <c r="A55" s="101" t="s">
        <v>3553</v>
      </c>
      <c r="B55" s="140"/>
      <c r="C55" s="114"/>
      <c r="D55" s="141"/>
      <c r="E55" s="114" t="s">
        <v>3554</v>
      </c>
      <c r="F55" s="584" t="s">
        <v>1667</v>
      </c>
      <c r="G55" s="585"/>
      <c r="H55" s="117">
        <f>IF('CE statale pluri'!H55=0,"",'CE statale pluri'!H55)</f>
        <v>3200851</v>
      </c>
      <c r="I55" s="117">
        <f>IF('CE statale pluri'!I55=0,"",'CE statale pluri'!I55)</f>
        <v>3167883.91</v>
      </c>
      <c r="J55" s="117">
        <f>IF('CE statale pluri'!J55=0,"",'CE statale pluri'!J55)</f>
        <v>3256524.19</v>
      </c>
      <c r="K55" s="117">
        <f>IF('CE statale pluri'!K55=0,"",'CE statale pluri'!K55)</f>
        <v>3392764</v>
      </c>
      <c r="L55" s="117">
        <f>IF('CE statale pluri'!L55=0,"",'CE statale pluri'!L55)</f>
        <v>3392764</v>
      </c>
      <c r="M55" s="118">
        <f>IF('CE statale pluri'!M55=0,"",'CE statale pluri'!M55)</f>
        <v>88640.279999999795</v>
      </c>
      <c r="N55" s="197">
        <f>IF('CE statale pluri'!N55=0,"",'CE statale pluri'!N55)</f>
        <v>2.7980911712133981E-2</v>
      </c>
    </row>
    <row r="56" spans="1:14" s="46" customFormat="1" outlineLevel="1">
      <c r="A56" s="101" t="s">
        <v>3555</v>
      </c>
      <c r="B56" s="140"/>
      <c r="C56" s="114"/>
      <c r="D56" s="141"/>
      <c r="E56" s="114" t="s">
        <v>3556</v>
      </c>
      <c r="F56" s="584" t="s">
        <v>5830</v>
      </c>
      <c r="G56" s="585"/>
      <c r="H56" s="117">
        <f>IF('CE statale pluri'!H56=0,"",'CE statale pluri'!H56)</f>
        <v>3164012.9400000004</v>
      </c>
      <c r="I56" s="117">
        <f>IF('CE statale pluri'!I56=0,"",'CE statale pluri'!I56)</f>
        <v>3067874.2</v>
      </c>
      <c r="J56" s="117">
        <f>IF('CE statale pluri'!J56=0,"",'CE statale pluri'!J56)</f>
        <v>5418000</v>
      </c>
      <c r="K56" s="117">
        <f>IF('CE statale pluri'!K56=0,"",'CE statale pluri'!K56)</f>
        <v>5522000</v>
      </c>
      <c r="L56" s="117">
        <f>IF('CE statale pluri'!L56=0,"",'CE statale pluri'!L56)</f>
        <v>5522000</v>
      </c>
      <c r="M56" s="118">
        <f>IF('CE statale pluri'!M56=0,"",'CE statale pluri'!M56)</f>
        <v>2350125.7999999998</v>
      </c>
      <c r="N56" s="197">
        <f>IF('CE statale pluri'!N56=0,"",'CE statale pluri'!N56)</f>
        <v>0.76604373151936922</v>
      </c>
    </row>
    <row r="57" spans="1:14" s="46" customFormat="1" ht="30" customHeight="1" outlineLevel="1">
      <c r="A57" s="101" t="s">
        <v>3558</v>
      </c>
      <c r="B57" s="140"/>
      <c r="C57" s="142"/>
      <c r="D57" s="143"/>
      <c r="E57" s="114" t="s">
        <v>3559</v>
      </c>
      <c r="F57" s="584" t="s">
        <v>5854</v>
      </c>
      <c r="G57" s="585"/>
      <c r="H57" s="117">
        <f>IF('CE statale pluri'!H57=0,"",'CE statale pluri'!H57)</f>
        <v>3099237.7399999998</v>
      </c>
      <c r="I57" s="117">
        <f>IF('CE statale pluri'!I57=0,"",'CE statale pluri'!I57)</f>
        <v>1457187</v>
      </c>
      <c r="J57" s="117">
        <f>IF('CE statale pluri'!J57=0,"",'CE statale pluri'!J57)</f>
        <v>1403187</v>
      </c>
      <c r="K57" s="117">
        <f>IF('CE statale pluri'!K57=0,"",'CE statale pluri'!K57)</f>
        <v>1403187</v>
      </c>
      <c r="L57" s="117">
        <f>IF('CE statale pluri'!L57=0,"",'CE statale pluri'!L57)</f>
        <v>1343187</v>
      </c>
      <c r="M57" s="118">
        <f>IF('CE statale pluri'!M57=0,"",'CE statale pluri'!M57)</f>
        <v>-54000</v>
      </c>
      <c r="N57" s="197">
        <f>IF('CE statale pluri'!N57=0,"",'CE statale pluri'!N57)</f>
        <v>-3.7057700899060998E-2</v>
      </c>
    </row>
    <row r="58" spans="1:14" s="46" customFormat="1" ht="30" customHeight="1" outlineLevel="1">
      <c r="A58" s="101" t="s">
        <v>2829</v>
      </c>
      <c r="B58" s="140"/>
      <c r="C58" s="142"/>
      <c r="D58" s="143"/>
      <c r="E58" s="114" t="s">
        <v>2830</v>
      </c>
      <c r="F58" s="584" t="s">
        <v>5855</v>
      </c>
      <c r="G58" s="585"/>
      <c r="H58" s="117">
        <f>IF('CE statale pluri'!H58=0,"",'CE statale pluri'!H58)</f>
        <v>35806858.189999998</v>
      </c>
      <c r="I58" s="117">
        <f>IF('CE statale pluri'!I58=0,"",'CE statale pluri'!I58)</f>
        <v>36601339.013333336</v>
      </c>
      <c r="J58" s="117">
        <f>IF('CE statale pluri'!J58=0,"",'CE statale pluri'!J58)</f>
        <v>41032990.32</v>
      </c>
      <c r="K58" s="117">
        <f>IF('CE statale pluri'!K58=0,"",'CE statale pluri'!K58)</f>
        <v>41071110.323294818</v>
      </c>
      <c r="L58" s="117">
        <f>IF('CE statale pluri'!L58=0,"",'CE statale pluri'!L58)</f>
        <v>40831910.323294818</v>
      </c>
      <c r="M58" s="118">
        <f>IF('CE statale pluri'!M58=0,"",'CE statale pluri'!M58)</f>
        <v>4431651.3066666648</v>
      </c>
      <c r="N58" s="197">
        <f>IF('CE statale pluri'!N58=0,"",'CE statale pluri'!N58)</f>
        <v>0.12107893935389299</v>
      </c>
    </row>
    <row r="59" spans="1:14" s="46" customFormat="1" outlineLevel="1">
      <c r="A59" s="101" t="s">
        <v>2832</v>
      </c>
      <c r="B59" s="140"/>
      <c r="C59" s="142"/>
      <c r="D59" s="143"/>
      <c r="E59" s="114" t="s">
        <v>2833</v>
      </c>
      <c r="F59" s="584" t="s">
        <v>1671</v>
      </c>
      <c r="G59" s="585"/>
      <c r="H59" s="117" t="str">
        <f>IF('CE statale pluri'!H59=0,"",'CE statale pluri'!H59)</f>
        <v/>
      </c>
      <c r="I59" s="117" t="str">
        <f>IF('CE statale pluri'!I59=0,"",'CE statale pluri'!I59)</f>
        <v/>
      </c>
      <c r="J59" s="117" t="str">
        <f>IF('CE statale pluri'!J59=0,"",'CE statale pluri'!J59)</f>
        <v/>
      </c>
      <c r="K59" s="117" t="str">
        <f>IF('CE statale pluri'!K59=0,"",'CE statale pluri'!K59)</f>
        <v/>
      </c>
      <c r="L59" s="117" t="str">
        <f>IF('CE statale pluri'!L59=0,"",'CE statale pluri'!L59)</f>
        <v/>
      </c>
      <c r="M59" s="118" t="str">
        <f>IF('CE statale pluri'!M59=0,"",'CE statale pluri'!M59)</f>
        <v/>
      </c>
      <c r="N59" s="197" t="str">
        <f>IF('CE statale pluri'!N59=0,"",'CE statale pluri'!N59)</f>
        <v xml:space="preserve">-    </v>
      </c>
    </row>
    <row r="60" spans="1:14" s="46" customFormat="1">
      <c r="A60" s="101"/>
      <c r="B60" s="140"/>
      <c r="C60" s="108" t="s">
        <v>2821</v>
      </c>
      <c r="D60" s="579" t="s">
        <v>5831</v>
      </c>
      <c r="E60" s="579"/>
      <c r="F60" s="579"/>
      <c r="G60" s="580"/>
      <c r="H60" s="109">
        <f>IF('CE statale pluri'!H60=0,"",'CE statale pluri'!H60)</f>
        <v>95933120.480000004</v>
      </c>
      <c r="I60" s="109">
        <f>IF('CE statale pluri'!I60=0,"",'CE statale pluri'!I60)</f>
        <v>99038062.999999985</v>
      </c>
      <c r="J60" s="109">
        <f>IF('CE statale pluri'!J60=0,"",'CE statale pluri'!J60)</f>
        <v>110073535.52</v>
      </c>
      <c r="K60" s="109">
        <f>IF('CE statale pluri'!K60=0,"",'CE statale pluri'!K60)</f>
        <v>112213160.34999999</v>
      </c>
      <c r="L60" s="109">
        <f>IF('CE statale pluri'!L60=0,"",'CE statale pluri'!L60)</f>
        <v>113264695.314</v>
      </c>
      <c r="M60" s="110">
        <f>IF('CE statale pluri'!M60=0,"",'CE statale pluri'!M60)</f>
        <v>11035472.520000011</v>
      </c>
      <c r="N60" s="196">
        <f>IF('CE statale pluri'!N60=0,"",'CE statale pluri'!N60)</f>
        <v>0.11142657868823638</v>
      </c>
    </row>
    <row r="61" spans="1:14" s="46" customFormat="1" outlineLevel="1">
      <c r="A61" s="101" t="s">
        <v>2836</v>
      </c>
      <c r="B61" s="140"/>
      <c r="C61" s="108"/>
      <c r="D61" s="144"/>
      <c r="E61" s="114" t="s">
        <v>2811</v>
      </c>
      <c r="F61" s="584" t="s">
        <v>5832</v>
      </c>
      <c r="G61" s="585"/>
      <c r="H61" s="117">
        <f>IF('CE statale pluri'!H61=0,"",'CE statale pluri'!H61)</f>
        <v>89889088.310000002</v>
      </c>
      <c r="I61" s="117">
        <f>IF('CE statale pluri'!I61=0,"",'CE statale pluri'!I61)</f>
        <v>91057222.62666665</v>
      </c>
      <c r="J61" s="117">
        <f>IF('CE statale pluri'!J61=0,"",'CE statale pluri'!J61)</f>
        <v>101846549.52</v>
      </c>
      <c r="K61" s="117">
        <f>IF('CE statale pluri'!K61=0,"",'CE statale pluri'!K61)</f>
        <v>103886174.34999999</v>
      </c>
      <c r="L61" s="117">
        <f>IF('CE statale pluri'!L61=0,"",'CE statale pluri'!L61)</f>
        <v>104836709.314</v>
      </c>
      <c r="M61" s="118">
        <f>IF('CE statale pluri'!M61=0,"",'CE statale pluri'!M61)</f>
        <v>10789326.893333346</v>
      </c>
      <c r="N61" s="197">
        <f>IF('CE statale pluri'!N61=0,"",'CE statale pluri'!N61)</f>
        <v>0.11848952320421013</v>
      </c>
    </row>
    <row r="62" spans="1:14" s="46" customFormat="1" ht="30" customHeight="1" outlineLevel="1">
      <c r="A62" s="101" t="s">
        <v>2838</v>
      </c>
      <c r="B62" s="140"/>
      <c r="C62" s="145"/>
      <c r="D62" s="114"/>
      <c r="E62" s="114" t="s">
        <v>2813</v>
      </c>
      <c r="F62" s="584" t="s">
        <v>5833</v>
      </c>
      <c r="G62" s="585"/>
      <c r="H62" s="117">
        <f>IF('CE statale pluri'!H62=0,"",'CE statale pluri'!H62)</f>
        <v>136447.91</v>
      </c>
      <c r="I62" s="117">
        <f>IF('CE statale pluri'!I62=0,"",'CE statale pluri'!I62)</f>
        <v>24224.373333333333</v>
      </c>
      <c r="J62" s="117">
        <f>IF('CE statale pluri'!J62=0,"",'CE statale pluri'!J62)</f>
        <v>40370</v>
      </c>
      <c r="K62" s="117">
        <f>IF('CE statale pluri'!K62=0,"",'CE statale pluri'!K62)</f>
        <v>40370</v>
      </c>
      <c r="L62" s="117">
        <f>IF('CE statale pluri'!L62=0,"",'CE statale pluri'!L62)</f>
        <v>41370</v>
      </c>
      <c r="M62" s="118">
        <f>IF('CE statale pluri'!M62=0,"",'CE statale pluri'!M62)</f>
        <v>16145.626666666667</v>
      </c>
      <c r="N62" s="197">
        <f>IF('CE statale pluri'!N62=0,"",'CE statale pluri'!N62)</f>
        <v>0.66650337841556828</v>
      </c>
    </row>
    <row r="63" spans="1:14" s="46" customFormat="1" outlineLevel="1">
      <c r="A63" s="101" t="s">
        <v>2840</v>
      </c>
      <c r="B63" s="140"/>
      <c r="C63" s="145"/>
      <c r="D63" s="114"/>
      <c r="E63" s="114" t="s">
        <v>3493</v>
      </c>
      <c r="F63" s="584" t="s">
        <v>1675</v>
      </c>
      <c r="G63" s="585"/>
      <c r="H63" s="117">
        <f>IF('CE statale pluri'!H63=0,"",'CE statale pluri'!H63)</f>
        <v>5907584.2599999998</v>
      </c>
      <c r="I63" s="117">
        <f>IF('CE statale pluri'!I63=0,"",'CE statale pluri'!I63)</f>
        <v>7956616</v>
      </c>
      <c r="J63" s="117">
        <f>IF('CE statale pluri'!J63=0,"",'CE statale pluri'!J63)</f>
        <v>8186616</v>
      </c>
      <c r="K63" s="117">
        <f>IF('CE statale pluri'!K63=0,"",'CE statale pluri'!K63)</f>
        <v>8286616</v>
      </c>
      <c r="L63" s="117">
        <f>IF('CE statale pluri'!L63=0,"",'CE statale pluri'!L63)</f>
        <v>8386616</v>
      </c>
      <c r="M63" s="118">
        <f>IF('CE statale pluri'!M63=0,"",'CE statale pluri'!M63)</f>
        <v>230000</v>
      </c>
      <c r="N63" s="197">
        <f>IF('CE statale pluri'!N63=0,"",'CE statale pluri'!N63)</f>
        <v>2.8906761366892658E-2</v>
      </c>
    </row>
    <row r="64" spans="1:14" s="46" customFormat="1">
      <c r="A64" s="101" t="s">
        <v>2842</v>
      </c>
      <c r="B64" s="140"/>
      <c r="C64" s="108" t="s">
        <v>2824</v>
      </c>
      <c r="D64" s="579" t="s">
        <v>1676</v>
      </c>
      <c r="E64" s="579"/>
      <c r="F64" s="579"/>
      <c r="G64" s="580"/>
      <c r="H64" s="109">
        <f>IF('CE statale pluri'!H64=0,"",'CE statale pluri'!H64)</f>
        <v>43388744.839999996</v>
      </c>
      <c r="I64" s="109">
        <f>IF('CE statale pluri'!I64=0,"",'CE statale pluri'!I64)</f>
        <v>43421891.333333336</v>
      </c>
      <c r="J64" s="109">
        <f>IF('CE statale pluri'!J64=0,"",'CE statale pluri'!J64)</f>
        <v>50873156</v>
      </c>
      <c r="K64" s="109">
        <f>IF('CE statale pluri'!K64=0,"",'CE statale pluri'!K64)</f>
        <v>53226988</v>
      </c>
      <c r="L64" s="109">
        <f>IF('CE statale pluri'!L64=0,"",'CE statale pluri'!L64)</f>
        <v>53812151.175999999</v>
      </c>
      <c r="M64" s="110">
        <f>IF('CE statale pluri'!M64=0,"",'CE statale pluri'!M64)</f>
        <v>7451264.6666666642</v>
      </c>
      <c r="N64" s="196">
        <f>IF('CE statale pluri'!N64=0,"",'CE statale pluri'!N64)</f>
        <v>0.17160156865269044</v>
      </c>
    </row>
    <row r="65" spans="1:15" s="70" customFormat="1">
      <c r="A65" s="101" t="s">
        <v>2691</v>
      </c>
      <c r="B65" s="140"/>
      <c r="C65" s="108" t="s">
        <v>3488</v>
      </c>
      <c r="D65" s="579" t="s">
        <v>1459</v>
      </c>
      <c r="E65" s="579"/>
      <c r="F65" s="579"/>
      <c r="G65" s="580"/>
      <c r="H65" s="109">
        <f>IF('CE statale pluri'!H65=0,"",'CE statale pluri'!H65)</f>
        <v>21455645.869999997</v>
      </c>
      <c r="I65" s="109">
        <f>IF('CE statale pluri'!I65=0,"",'CE statale pluri'!I65)</f>
        <v>25023440.013333332</v>
      </c>
      <c r="J65" s="109">
        <f>IF('CE statale pluri'!J65=0,"",'CE statale pluri'!J65)</f>
        <v>30920140</v>
      </c>
      <c r="K65" s="109">
        <f>IF('CE statale pluri'!K65=0,"",'CE statale pluri'!K65)</f>
        <v>30639540</v>
      </c>
      <c r="L65" s="109">
        <f>IF('CE statale pluri'!L65=0,"",'CE statale pluri'!L65)</f>
        <v>30865115.199999999</v>
      </c>
      <c r="M65" s="110">
        <f>IF('CE statale pluri'!M65=0,"",'CE statale pluri'!M65)</f>
        <v>5896699.9866666682</v>
      </c>
      <c r="N65" s="196">
        <f>IF('CE statale pluri'!N65=0,"",'CE statale pluri'!N65)</f>
        <v>0.23564705666066327</v>
      </c>
    </row>
    <row r="66" spans="1:15" s="70" customFormat="1">
      <c r="A66" s="101"/>
      <c r="B66" s="140"/>
      <c r="C66" s="108" t="s">
        <v>3491</v>
      </c>
      <c r="D66" s="579" t="s">
        <v>1461</v>
      </c>
      <c r="E66" s="579"/>
      <c r="F66" s="579"/>
      <c r="G66" s="580"/>
      <c r="H66" s="109">
        <f>IF('CE statale pluri'!H66=0,"",'CE statale pluri'!H66)</f>
        <v>798394134.26999998</v>
      </c>
      <c r="I66" s="109">
        <f>IF('CE statale pluri'!I66=0,"",'CE statale pluri'!I66)</f>
        <v>878634037</v>
      </c>
      <c r="J66" s="109">
        <f>IF('CE statale pluri'!J66=0,"",'CE statale pluri'!J66)</f>
        <v>893737440</v>
      </c>
      <c r="K66" s="109">
        <f>IF('CE statale pluri'!K66=0,"",'CE statale pluri'!K66)</f>
        <v>896405131</v>
      </c>
      <c r="L66" s="109">
        <f>IF('CE statale pluri'!L66=0,"",'CE statale pluri'!L66)</f>
        <v>899692052</v>
      </c>
      <c r="M66" s="110">
        <f>IF('CE statale pluri'!M66=0,"",'CE statale pluri'!M66)</f>
        <v>15103403</v>
      </c>
      <c r="N66" s="196">
        <f>IF('CE statale pluri'!N66=0,"",'CE statale pluri'!N66)</f>
        <v>1.7189640241537785E-2</v>
      </c>
      <c r="O66" s="383"/>
    </row>
    <row r="67" spans="1:15" s="46" customFormat="1" outlineLevel="1">
      <c r="A67" s="101" t="s">
        <v>996</v>
      </c>
      <c r="B67" s="140"/>
      <c r="C67" s="114"/>
      <c r="D67" s="146"/>
      <c r="E67" s="114" t="s">
        <v>2811</v>
      </c>
      <c r="F67" s="584" t="s">
        <v>1677</v>
      </c>
      <c r="G67" s="585"/>
      <c r="H67" s="117">
        <f>IF('CE statale pluri'!H67=0,"",'CE statale pluri'!H67)</f>
        <v>278801040.18000001</v>
      </c>
      <c r="I67" s="117">
        <f>IF('CE statale pluri'!I67=0,"",'CE statale pluri'!I67)</f>
        <v>300445769</v>
      </c>
      <c r="J67" s="117">
        <f>IF('CE statale pluri'!J67=0,"",'CE statale pluri'!J67)</f>
        <v>304862135</v>
      </c>
      <c r="K67" s="117">
        <f>IF('CE statale pluri'!K67=0,"",'CE statale pluri'!K67)</f>
        <v>305519884</v>
      </c>
      <c r="L67" s="117">
        <f>IF('CE statale pluri'!L67=0,"",'CE statale pluri'!L67)</f>
        <v>306101031</v>
      </c>
      <c r="M67" s="118">
        <f>IF('CE statale pluri'!M67=0,"",'CE statale pluri'!M67)</f>
        <v>4416366</v>
      </c>
      <c r="N67" s="197">
        <f>IF('CE statale pluri'!N67=0,"",'CE statale pluri'!N67)</f>
        <v>1.4699378242866852E-2</v>
      </c>
    </row>
    <row r="68" spans="1:15" s="46" customFormat="1" outlineLevel="1">
      <c r="A68" s="101" t="s">
        <v>1019</v>
      </c>
      <c r="B68" s="140"/>
      <c r="C68" s="114"/>
      <c r="D68" s="146"/>
      <c r="E68" s="114" t="s">
        <v>2813</v>
      </c>
      <c r="F68" s="584" t="s">
        <v>1678</v>
      </c>
      <c r="G68" s="585"/>
      <c r="H68" s="117">
        <f>IF('CE statale pluri'!H68=0,"",'CE statale pluri'!H68)</f>
        <v>44961781.870000005</v>
      </c>
      <c r="I68" s="117">
        <f>IF('CE statale pluri'!I68=0,"",'CE statale pluri'!I68)</f>
        <v>47099900</v>
      </c>
      <c r="J68" s="117">
        <f>IF('CE statale pluri'!J68=0,"",'CE statale pluri'!J68)</f>
        <v>47873822</v>
      </c>
      <c r="K68" s="117">
        <f>IF('CE statale pluri'!K68=0,"",'CE statale pluri'!K68)</f>
        <v>48016930</v>
      </c>
      <c r="L68" s="117">
        <f>IF('CE statale pluri'!L68=0,"",'CE statale pluri'!L68)</f>
        <v>48159584</v>
      </c>
      <c r="M68" s="118">
        <f>IF('CE statale pluri'!M68=0,"",'CE statale pluri'!M68)</f>
        <v>773922</v>
      </c>
      <c r="N68" s="197">
        <f>IF('CE statale pluri'!N68=0,"",'CE statale pluri'!N68)</f>
        <v>1.6431499854564446E-2</v>
      </c>
    </row>
    <row r="69" spans="1:15" s="46" customFormat="1" outlineLevel="1">
      <c r="A69" s="101" t="s">
        <v>1051</v>
      </c>
      <c r="B69" s="140"/>
      <c r="C69" s="114"/>
      <c r="D69" s="146"/>
      <c r="E69" s="114" t="s">
        <v>3493</v>
      </c>
      <c r="F69" s="584" t="s">
        <v>2366</v>
      </c>
      <c r="G69" s="585"/>
      <c r="H69" s="117">
        <f>IF('CE statale pluri'!H69=0,"",'CE statale pluri'!H69)</f>
        <v>305193240.99000001</v>
      </c>
      <c r="I69" s="117">
        <f>IF('CE statale pluri'!I69=0,"",'CE statale pluri'!I69)</f>
        <v>340640461</v>
      </c>
      <c r="J69" s="117">
        <f>IF('CE statale pluri'!J69=0,"",'CE statale pluri'!J69)</f>
        <v>347024782</v>
      </c>
      <c r="K69" s="117">
        <f>IF('CE statale pluri'!K69=0,"",'CE statale pluri'!K69)</f>
        <v>348284974</v>
      </c>
      <c r="L69" s="117">
        <f>IF('CE statale pluri'!L69=0,"",'CE statale pluri'!L69)</f>
        <v>350109113</v>
      </c>
      <c r="M69" s="118">
        <f>IF('CE statale pluri'!M69=0,"",'CE statale pluri'!M69)</f>
        <v>6384321</v>
      </c>
      <c r="N69" s="197">
        <f>IF('CE statale pluri'!N69=0,"",'CE statale pluri'!N69)</f>
        <v>1.8742110027851332E-2</v>
      </c>
    </row>
    <row r="70" spans="1:15" s="46" customFormat="1" outlineLevel="1">
      <c r="A70" s="101" t="s">
        <v>200</v>
      </c>
      <c r="B70" s="140"/>
      <c r="C70" s="114"/>
      <c r="D70" s="146"/>
      <c r="E70" s="114" t="s">
        <v>3501</v>
      </c>
      <c r="F70" s="584" t="s">
        <v>2367</v>
      </c>
      <c r="G70" s="585"/>
      <c r="H70" s="117">
        <f>IF('CE statale pluri'!H70=0,"",'CE statale pluri'!H70)</f>
        <v>10627265.360000001</v>
      </c>
      <c r="I70" s="117">
        <f>IF('CE statale pluri'!I70=0,"",'CE statale pluri'!I70)</f>
        <v>11769580</v>
      </c>
      <c r="J70" s="117">
        <f>IF('CE statale pluri'!J70=0,"",'CE statale pluri'!J70)</f>
        <v>11769580</v>
      </c>
      <c r="K70" s="117">
        <f>IF('CE statale pluri'!K70=0,"",'CE statale pluri'!K70)</f>
        <v>11769580</v>
      </c>
      <c r="L70" s="117">
        <f>IF('CE statale pluri'!L70=0,"",'CE statale pluri'!L70)</f>
        <v>11769580</v>
      </c>
      <c r="M70" s="118" t="str">
        <f>IF('CE statale pluri'!M70=0,"",'CE statale pluri'!M70)</f>
        <v/>
      </c>
      <c r="N70" s="197" t="str">
        <f>IF('CE statale pluri'!N70=0,"",'CE statale pluri'!N70)</f>
        <v/>
      </c>
    </row>
    <row r="71" spans="1:15" s="46" customFormat="1" outlineLevel="1">
      <c r="A71" s="101" t="s">
        <v>2848</v>
      </c>
      <c r="B71" s="140"/>
      <c r="C71" s="114"/>
      <c r="D71" s="146"/>
      <c r="E71" s="114" t="s">
        <v>3534</v>
      </c>
      <c r="F71" s="584" t="s">
        <v>2368</v>
      </c>
      <c r="G71" s="585"/>
      <c r="H71" s="117">
        <f>IF('CE statale pluri'!H71=0,"",'CE statale pluri'!H71)</f>
        <v>158810805.86999997</v>
      </c>
      <c r="I71" s="117">
        <f>IF('CE statale pluri'!I71=0,"",'CE statale pluri'!I71)</f>
        <v>178678327</v>
      </c>
      <c r="J71" s="117">
        <f>IF('CE statale pluri'!J71=0,"",'CE statale pluri'!J71)</f>
        <v>182207121</v>
      </c>
      <c r="K71" s="117">
        <f>IF('CE statale pluri'!K71=0,"",'CE statale pluri'!K71)</f>
        <v>182813763</v>
      </c>
      <c r="L71" s="117">
        <f>IF('CE statale pluri'!L71=0,"",'CE statale pluri'!L71)</f>
        <v>183552744</v>
      </c>
      <c r="M71" s="118">
        <f>IF('CE statale pluri'!M71=0,"",'CE statale pluri'!M71)</f>
        <v>3528794</v>
      </c>
      <c r="N71" s="197">
        <f>IF('CE statale pluri'!N71=0,"",'CE statale pluri'!N71)</f>
        <v>1.9749423778744023E-2</v>
      </c>
    </row>
    <row r="72" spans="1:15" s="46" customFormat="1">
      <c r="A72" s="101" t="s">
        <v>192</v>
      </c>
      <c r="B72" s="140"/>
      <c r="C72" s="108" t="s">
        <v>3518</v>
      </c>
      <c r="D72" s="579" t="s">
        <v>2369</v>
      </c>
      <c r="E72" s="579"/>
      <c r="F72" s="579"/>
      <c r="G72" s="580"/>
      <c r="H72" s="109">
        <f>IF('CE statale pluri'!H72=0,"",'CE statale pluri'!H72)</f>
        <v>4488753.8099999996</v>
      </c>
      <c r="I72" s="109">
        <f>IF('CE statale pluri'!I72=0,"",'CE statale pluri'!I72)</f>
        <v>4556349.5600000005</v>
      </c>
      <c r="J72" s="109">
        <f>IF('CE statale pluri'!J72=0,"",'CE statale pluri'!J72)</f>
        <v>4941874</v>
      </c>
      <c r="K72" s="109">
        <f>IF('CE statale pluri'!K72=0,"",'CE statale pluri'!K72)</f>
        <v>4756640.728662</v>
      </c>
      <c r="L72" s="109">
        <f>IF('CE statale pluri'!L72=0,"",'CE statale pluri'!L72)</f>
        <v>4932940.728662</v>
      </c>
      <c r="M72" s="110">
        <f>IF('CE statale pluri'!M72=0,"",'CE statale pluri'!M72)</f>
        <v>385524.43999999948</v>
      </c>
      <c r="N72" s="196">
        <f>IF('CE statale pluri'!N72=0,"",'CE statale pluri'!N72)</f>
        <v>8.4612568663410326E-2</v>
      </c>
    </row>
    <row r="73" spans="1:15" s="70" customFormat="1">
      <c r="A73" s="101"/>
      <c r="B73" s="140"/>
      <c r="C73" s="108" t="s">
        <v>3521</v>
      </c>
      <c r="D73" s="579" t="s">
        <v>963</v>
      </c>
      <c r="E73" s="579"/>
      <c r="F73" s="579"/>
      <c r="G73" s="580"/>
      <c r="H73" s="109">
        <f>IF('CE statale pluri'!H73=0,"",'CE statale pluri'!H73)</f>
        <v>34131079.719999999</v>
      </c>
      <c r="I73" s="109">
        <f>IF('CE statale pluri'!I73=0,"",'CE statale pluri'!I73)</f>
        <v>34531498.706666663</v>
      </c>
      <c r="J73" s="109">
        <f>IF('CE statale pluri'!J73=0,"",'CE statale pluri'!J73)</f>
        <v>36132000</v>
      </c>
      <c r="K73" s="109">
        <f>IF('CE statale pluri'!K73=0,"",'CE statale pluri'!K73)</f>
        <v>37297000</v>
      </c>
      <c r="L73" s="109">
        <f>IF('CE statale pluri'!L73=0,"",'CE statale pluri'!L73)</f>
        <v>38097000</v>
      </c>
      <c r="M73" s="110">
        <f>IF('CE statale pluri'!M73=0,"",'CE statale pluri'!M73)</f>
        <v>1600501.2933333367</v>
      </c>
      <c r="N73" s="196">
        <f>IF('CE statale pluri'!N73=0,"",'CE statale pluri'!N73)</f>
        <v>4.6349024898370353E-2</v>
      </c>
    </row>
    <row r="74" spans="1:15" s="46" customFormat="1" outlineLevel="1">
      <c r="A74" s="101" t="s">
        <v>2851</v>
      </c>
      <c r="B74" s="140"/>
      <c r="C74" s="114"/>
      <c r="D74" s="146"/>
      <c r="E74" s="114" t="s">
        <v>2811</v>
      </c>
      <c r="F74" s="584" t="s">
        <v>2370</v>
      </c>
      <c r="G74" s="585"/>
      <c r="H74" s="117">
        <f>IF('CE statale pluri'!H74=0,"",'CE statale pluri'!H74)</f>
        <v>14633861.030000001</v>
      </c>
      <c r="I74" s="117">
        <f>IF('CE statale pluri'!I74=0,"",'CE statale pluri'!I74)</f>
        <v>14634280</v>
      </c>
      <c r="J74" s="117">
        <f>IF('CE statale pluri'!J74=0,"",'CE statale pluri'!J74)</f>
        <v>15234000</v>
      </c>
      <c r="K74" s="117">
        <f>IF('CE statale pluri'!K74=0,"",'CE statale pluri'!K74)</f>
        <v>15634000</v>
      </c>
      <c r="L74" s="117">
        <f>IF('CE statale pluri'!L74=0,"",'CE statale pluri'!L74)</f>
        <v>15634000</v>
      </c>
      <c r="M74" s="118">
        <f>IF('CE statale pluri'!M74=0,"",'CE statale pluri'!M74)</f>
        <v>599720</v>
      </c>
      <c r="N74" s="197">
        <f>IF('CE statale pluri'!N74=0,"",'CE statale pluri'!N74)</f>
        <v>4.0980492378169614E-2</v>
      </c>
    </row>
    <row r="75" spans="1:15" s="70" customFormat="1" outlineLevel="1">
      <c r="A75" s="101" t="s">
        <v>2853</v>
      </c>
      <c r="B75" s="132"/>
      <c r="C75" s="108"/>
      <c r="D75" s="148"/>
      <c r="E75" s="114" t="s">
        <v>2813</v>
      </c>
      <c r="F75" s="584" t="s">
        <v>2371</v>
      </c>
      <c r="G75" s="585"/>
      <c r="H75" s="109" t="str">
        <f>IF('CE statale pluri'!H75=0,"",'CE statale pluri'!H75)</f>
        <v/>
      </c>
      <c r="I75" s="109" t="str">
        <f>IF('CE statale pluri'!I75=0,"",'CE statale pluri'!I75)</f>
        <v/>
      </c>
      <c r="J75" s="109" t="str">
        <f>IF('CE statale pluri'!J75=0,"",'CE statale pluri'!J75)</f>
        <v/>
      </c>
      <c r="K75" s="109" t="str">
        <f>IF('CE statale pluri'!K75=0,"",'CE statale pluri'!K75)</f>
        <v/>
      </c>
      <c r="L75" s="109" t="str">
        <f>IF('CE statale pluri'!L75=0,"",'CE statale pluri'!L75)</f>
        <v/>
      </c>
      <c r="M75" s="110" t="str">
        <f>IF('CE statale pluri'!M75=0,"",'CE statale pluri'!M75)</f>
        <v/>
      </c>
      <c r="N75" s="196" t="str">
        <f>IF('CE statale pluri'!N75=0,"",'CE statale pluri'!N75)</f>
        <v xml:space="preserve">-    </v>
      </c>
    </row>
    <row r="76" spans="1:15" s="70" customFormat="1" outlineLevel="1">
      <c r="A76" s="101" t="s">
        <v>2855</v>
      </c>
      <c r="B76" s="132"/>
      <c r="C76" s="108"/>
      <c r="D76" s="148"/>
      <c r="E76" s="114" t="s">
        <v>3493</v>
      </c>
      <c r="F76" s="584" t="s">
        <v>2372</v>
      </c>
      <c r="G76" s="585"/>
      <c r="H76" s="117">
        <f>IF('CE statale pluri'!H76=0,"",'CE statale pluri'!H76)</f>
        <v>19497218.690000001</v>
      </c>
      <c r="I76" s="117">
        <f>IF('CE statale pluri'!I76=0,"",'CE statale pluri'!I76)</f>
        <v>19897218.706666667</v>
      </c>
      <c r="J76" s="117">
        <f>IF('CE statale pluri'!J76=0,"",'CE statale pluri'!J76)</f>
        <v>20898000</v>
      </c>
      <c r="K76" s="117">
        <f>IF('CE statale pluri'!K76=0,"",'CE statale pluri'!K76)</f>
        <v>21663000</v>
      </c>
      <c r="L76" s="117">
        <f>IF('CE statale pluri'!L76=0,"",'CE statale pluri'!L76)</f>
        <v>22463000</v>
      </c>
      <c r="M76" s="118">
        <f>IF('CE statale pluri'!M76=0,"",'CE statale pluri'!M76)</f>
        <v>1000781.293333333</v>
      </c>
      <c r="N76" s="197">
        <f>IF('CE statale pluri'!N76=0,"",'CE statale pluri'!N76)</f>
        <v>5.0297547013342922E-2</v>
      </c>
    </row>
    <row r="77" spans="1:15" s="70" customFormat="1">
      <c r="A77" s="101" t="s">
        <v>1061</v>
      </c>
      <c r="B77" s="132"/>
      <c r="C77" s="108" t="s">
        <v>3524</v>
      </c>
      <c r="D77" s="579" t="s">
        <v>2373</v>
      </c>
      <c r="E77" s="579"/>
      <c r="F77" s="579"/>
      <c r="G77" s="580"/>
      <c r="H77" s="109">
        <f>IF('CE statale pluri'!H77=0,"",'CE statale pluri'!H77)</f>
        <v>1863074.65</v>
      </c>
      <c r="I77" s="109">
        <f>IF('CE statale pluri'!I77=0,"",'CE statale pluri'!I77)</f>
        <v>1450000</v>
      </c>
      <c r="J77" s="109">
        <f>IF('CE statale pluri'!J77=0,"",'CE statale pluri'!J77)</f>
        <v>1590000</v>
      </c>
      <c r="K77" s="109">
        <f>IF('CE statale pluri'!K77=0,"",'CE statale pluri'!K77)</f>
        <v>1590000</v>
      </c>
      <c r="L77" s="109">
        <f>IF('CE statale pluri'!L77=0,"",'CE statale pluri'!L77)</f>
        <v>1590000</v>
      </c>
      <c r="M77" s="110">
        <f>IF('CE statale pluri'!M77=0,"",'CE statale pluri'!M77)</f>
        <v>140000</v>
      </c>
      <c r="N77" s="196">
        <f>IF('CE statale pluri'!N77=0,"",'CE statale pluri'!N77)</f>
        <v>9.6551724137931033E-2</v>
      </c>
    </row>
    <row r="78" spans="1:15" s="70" customFormat="1">
      <c r="A78" s="101"/>
      <c r="B78" s="132"/>
      <c r="C78" s="108" t="s">
        <v>2857</v>
      </c>
      <c r="D78" s="579" t="s">
        <v>1463</v>
      </c>
      <c r="E78" s="579"/>
      <c r="F78" s="579"/>
      <c r="G78" s="580"/>
      <c r="H78" s="109">
        <f>IF('CE statale pluri'!H78=0,"",'CE statale pluri'!H78)</f>
        <v>-2048149.6099999996</v>
      </c>
      <c r="I78" s="109">
        <f>IF('CE statale pluri'!I78=0,"",'CE statale pluri'!I78)</f>
        <v>5385276.6533333333</v>
      </c>
      <c r="J78" s="109">
        <f>IF('CE statale pluri'!J78=0,"",'CE statale pluri'!J78)</f>
        <v>733000</v>
      </c>
      <c r="K78" s="109">
        <f>IF('CE statale pluri'!K78=0,"",'CE statale pluri'!K78)</f>
        <v>733000</v>
      </c>
      <c r="L78" s="109">
        <f>IF('CE statale pluri'!L78=0,"",'CE statale pluri'!L78)</f>
        <v>733000</v>
      </c>
      <c r="M78" s="110">
        <f>IF('CE statale pluri'!M78=0,"",'CE statale pluri'!M78)</f>
        <v>-4652276.6533333333</v>
      </c>
      <c r="N78" s="196">
        <f>IF('CE statale pluri'!N78=0,"",'CE statale pluri'!N78)</f>
        <v>-0.86388814406660175</v>
      </c>
    </row>
    <row r="79" spans="1:15" s="46" customFormat="1" outlineLevel="2">
      <c r="A79" s="101" t="s">
        <v>2858</v>
      </c>
      <c r="B79" s="149"/>
      <c r="C79" s="142"/>
      <c r="D79" s="146"/>
      <c r="E79" s="114" t="s">
        <v>2811</v>
      </c>
      <c r="F79" s="584" t="s">
        <v>5834</v>
      </c>
      <c r="G79" s="585"/>
      <c r="H79" s="117">
        <f>IF('CE statale pluri'!H79=0,"",'CE statale pluri'!H79)</f>
        <v>-2470310.3499999996</v>
      </c>
      <c r="I79" s="117">
        <f>IF('CE statale pluri'!I79=0,"",'CE statale pluri'!I79)</f>
        <v>4557694.6933333334</v>
      </c>
      <c r="J79" s="117">
        <f>IF('CE statale pluri'!J79=0,"",'CE statale pluri'!J79)</f>
        <v>733000</v>
      </c>
      <c r="K79" s="117">
        <f>IF('CE statale pluri'!K79=0,"",'CE statale pluri'!K79)</f>
        <v>733000</v>
      </c>
      <c r="L79" s="117">
        <f>IF('CE statale pluri'!L79=0,"",'CE statale pluri'!L79)</f>
        <v>733000</v>
      </c>
      <c r="M79" s="118">
        <f>IF('CE statale pluri'!M79=0,"",'CE statale pluri'!M79)</f>
        <v>-3824694.6933333334</v>
      </c>
      <c r="N79" s="197">
        <f>IF('CE statale pluri'!N79=0,"",'CE statale pluri'!N79)</f>
        <v>-0.83917307996251278</v>
      </c>
    </row>
    <row r="80" spans="1:15" s="46" customFormat="1" outlineLevel="2">
      <c r="A80" s="101" t="s">
        <v>2860</v>
      </c>
      <c r="B80" s="149"/>
      <c r="C80" s="142"/>
      <c r="D80" s="146"/>
      <c r="E80" s="114" t="s">
        <v>2813</v>
      </c>
      <c r="F80" s="584" t="s">
        <v>5835</v>
      </c>
      <c r="G80" s="585"/>
      <c r="H80" s="117">
        <f>IF('CE statale pluri'!H80=0,"",'CE statale pluri'!H80)</f>
        <v>422160.74</v>
      </c>
      <c r="I80" s="117">
        <f>IF('CE statale pluri'!I80=0,"",'CE statale pluri'!I80)</f>
        <v>827581.96000000008</v>
      </c>
      <c r="J80" s="117" t="str">
        <f>IF('CE statale pluri'!J80=0,"",'CE statale pluri'!J80)</f>
        <v/>
      </c>
      <c r="K80" s="117" t="str">
        <f>IF('CE statale pluri'!K80=0,"",'CE statale pluri'!K80)</f>
        <v/>
      </c>
      <c r="L80" s="117" t="str">
        <f>IF('CE statale pluri'!L80=0,"",'CE statale pluri'!L80)</f>
        <v/>
      </c>
      <c r="M80" s="118">
        <f>IF('CE statale pluri'!M80=0,"",'CE statale pluri'!M80)</f>
        <v>-827581.96000000008</v>
      </c>
      <c r="N80" s="197">
        <f>IF('CE statale pluri'!N80=0,"",'CE statale pluri'!N80)</f>
        <v>-1</v>
      </c>
    </row>
    <row r="81" spans="1:14" s="70" customFormat="1">
      <c r="A81" s="101"/>
      <c r="B81" s="149"/>
      <c r="C81" s="108" t="s">
        <v>2862</v>
      </c>
      <c r="D81" s="579" t="s">
        <v>2376</v>
      </c>
      <c r="E81" s="579"/>
      <c r="F81" s="579"/>
      <c r="G81" s="580"/>
      <c r="H81" s="109">
        <f>IF('CE statale pluri'!H81=0,"",'CE statale pluri'!H81)</f>
        <v>28184739.400000006</v>
      </c>
      <c r="I81" s="109">
        <f>IF('CE statale pluri'!I81=0,"",'CE statale pluri'!I81)</f>
        <v>20684492.536666665</v>
      </c>
      <c r="J81" s="109">
        <f>IF('CE statale pluri'!J81=0,"",'CE statale pluri'!J81)</f>
        <v>32358751.089999996</v>
      </c>
      <c r="K81" s="109">
        <f>IF('CE statale pluri'!K81=0,"",'CE statale pluri'!K81)</f>
        <v>38161856.250915885</v>
      </c>
      <c r="L81" s="109">
        <f>IF('CE statale pluri'!L81=0,"",'CE statale pluri'!L81)</f>
        <v>36601784.612152375</v>
      </c>
      <c r="M81" s="110">
        <f>IF('CE statale pluri'!M81=0,"",'CE statale pluri'!M81)</f>
        <v>11674258.553333331</v>
      </c>
      <c r="N81" s="196">
        <f>IF('CE statale pluri'!N81=0,"",'CE statale pluri'!N81)</f>
        <v>0.56439666250640608</v>
      </c>
    </row>
    <row r="82" spans="1:14" s="46" customFormat="1" outlineLevel="1">
      <c r="A82" s="101" t="s">
        <v>2864</v>
      </c>
      <c r="B82" s="149"/>
      <c r="C82" s="142"/>
      <c r="D82" s="146"/>
      <c r="E82" s="114" t="s">
        <v>2811</v>
      </c>
      <c r="F82" s="584" t="s">
        <v>1465</v>
      </c>
      <c r="G82" s="585"/>
      <c r="H82" s="117">
        <f>IF('CE statale pluri'!H82=0,"",'CE statale pluri'!H82)</f>
        <v>3712919.29</v>
      </c>
      <c r="I82" s="117">
        <f>IF('CE statale pluri'!I82=0,"",'CE statale pluri'!I82)</f>
        <v>850000</v>
      </c>
      <c r="J82" s="117">
        <f>IF('CE statale pluri'!J82=0,"",'CE statale pluri'!J82)</f>
        <v>3710000</v>
      </c>
      <c r="K82" s="117">
        <f>IF('CE statale pluri'!K82=0,"",'CE statale pluri'!K82)</f>
        <v>3710000</v>
      </c>
      <c r="L82" s="117">
        <f>IF('CE statale pluri'!L82=0,"",'CE statale pluri'!L82)</f>
        <v>3710000</v>
      </c>
      <c r="M82" s="118">
        <f>IF('CE statale pluri'!M82=0,"",'CE statale pluri'!M82)</f>
        <v>2860000</v>
      </c>
      <c r="N82" s="197">
        <f>IF('CE statale pluri'!N82=0,"",'CE statale pluri'!N82)</f>
        <v>3.3647058823529412</v>
      </c>
    </row>
    <row r="83" spans="1:14" s="46" customFormat="1" outlineLevel="1">
      <c r="A83" s="101" t="s">
        <v>2865</v>
      </c>
      <c r="B83" s="149"/>
      <c r="C83" s="142"/>
      <c r="D83" s="146"/>
      <c r="E83" s="114" t="s">
        <v>2813</v>
      </c>
      <c r="F83" s="584" t="s">
        <v>2377</v>
      </c>
      <c r="G83" s="585"/>
      <c r="H83" s="117">
        <f>IF('CE statale pluri'!H83=0,"",'CE statale pluri'!H83)</f>
        <v>60000</v>
      </c>
      <c r="I83" s="117">
        <f>IF('CE statale pluri'!I83=0,"",'CE statale pluri'!I83)</f>
        <v>60000</v>
      </c>
      <c r="J83" s="117">
        <f>IF('CE statale pluri'!J83=0,"",'CE statale pluri'!J83)</f>
        <v>60000</v>
      </c>
      <c r="K83" s="117">
        <f>IF('CE statale pluri'!K83=0,"",'CE statale pluri'!K83)</f>
        <v>50000</v>
      </c>
      <c r="L83" s="117">
        <f>IF('CE statale pluri'!L83=0,"",'CE statale pluri'!L83)</f>
        <v>50000</v>
      </c>
      <c r="M83" s="118" t="str">
        <f>IF('CE statale pluri'!M83=0,"",'CE statale pluri'!M83)</f>
        <v/>
      </c>
      <c r="N83" s="197" t="str">
        <f>IF('CE statale pluri'!N83=0,"",'CE statale pluri'!N83)</f>
        <v/>
      </c>
    </row>
    <row r="84" spans="1:14" s="46" customFormat="1" ht="30" customHeight="1" outlineLevel="1">
      <c r="A84" s="101" t="s">
        <v>2867</v>
      </c>
      <c r="B84" s="149"/>
      <c r="C84" s="142"/>
      <c r="D84" s="146"/>
      <c r="E84" s="114" t="s">
        <v>3493</v>
      </c>
      <c r="F84" s="584" t="s">
        <v>2378</v>
      </c>
      <c r="G84" s="585"/>
      <c r="H84" s="117">
        <f>IF('CE statale pluri'!H84=0,"",'CE statale pluri'!H84)</f>
        <v>1322376.99</v>
      </c>
      <c r="I84" s="117">
        <f>IF('CE statale pluri'!I84=0,"",'CE statale pluri'!I84)</f>
        <v>14833131.309999999</v>
      </c>
      <c r="J84" s="117">
        <f>IF('CE statale pluri'!J84=0,"",'CE statale pluri'!J84)</f>
        <v>7796433.2200000007</v>
      </c>
      <c r="K84" s="117">
        <f>IF('CE statale pluri'!K84=0,"",'CE statale pluri'!K84)</f>
        <v>6041908.8700000001</v>
      </c>
      <c r="L84" s="117">
        <f>IF('CE statale pluri'!L84=0,"",'CE statale pluri'!L84)</f>
        <v>4008082.47</v>
      </c>
      <c r="M84" s="118">
        <f>IF('CE statale pluri'!M84=0,"",'CE statale pluri'!M84)</f>
        <v>-7036698.089999998</v>
      </c>
      <c r="N84" s="197">
        <f>IF('CE statale pluri'!N84=0,"",'CE statale pluri'!N84)</f>
        <v>-0.47439060188566473</v>
      </c>
    </row>
    <row r="85" spans="1:14" s="46" customFormat="1" outlineLevel="1">
      <c r="A85" s="101" t="s">
        <v>2869</v>
      </c>
      <c r="B85" s="149"/>
      <c r="C85" s="142"/>
      <c r="D85" s="146"/>
      <c r="E85" s="114" t="s">
        <v>3501</v>
      </c>
      <c r="F85" s="584" t="s">
        <v>1467</v>
      </c>
      <c r="G85" s="585"/>
      <c r="H85" s="117">
        <f>IF('CE statale pluri'!H85=0,"",'CE statale pluri'!H85)</f>
        <v>23089443.120000005</v>
      </c>
      <c r="I85" s="117">
        <f>IF('CE statale pluri'!I85=0,"",'CE statale pluri'!I85)</f>
        <v>4941361.2266666666</v>
      </c>
      <c r="J85" s="117">
        <f>IF('CE statale pluri'!J85=0,"",'CE statale pluri'!J85)</f>
        <v>20792317.869999997</v>
      </c>
      <c r="K85" s="117">
        <f>IF('CE statale pluri'!K85=0,"",'CE statale pluri'!K85)</f>
        <v>28359947.38091588</v>
      </c>
      <c r="L85" s="117">
        <f>IF('CE statale pluri'!L85=0,"",'CE statale pluri'!L85)</f>
        <v>28833702.142152373</v>
      </c>
      <c r="M85" s="118">
        <f>IF('CE statale pluri'!M85=0,"",'CE statale pluri'!M85)</f>
        <v>15850956.643333331</v>
      </c>
      <c r="N85" s="197">
        <f>IF('CE statale pluri'!N85=0,"",'CE statale pluri'!N85)</f>
        <v>3.2078117579811174</v>
      </c>
    </row>
    <row r="86" spans="1:14" s="70" customFormat="1">
      <c r="A86" s="101"/>
      <c r="B86" s="133"/>
      <c r="C86" s="134" t="s">
        <v>2379</v>
      </c>
      <c r="D86" s="134"/>
      <c r="E86" s="134"/>
      <c r="F86" s="134"/>
      <c r="G86" s="135"/>
      <c r="H86" s="136">
        <f>IF('CE statale pluri'!H86=0,"",'CE statale pluri'!H86)</f>
        <v>1717104868.8600001</v>
      </c>
      <c r="I86" s="136">
        <f>IF('CE statale pluri'!I86=0,"",'CE statale pluri'!I86)</f>
        <v>1836656883.0733335</v>
      </c>
      <c r="J86" s="136">
        <f>IF('CE statale pluri'!J86=0,"",'CE statale pluri'!J86)</f>
        <v>1942278282.8</v>
      </c>
      <c r="K86" s="136">
        <f>IF('CE statale pluri'!K86=0,"",'CE statale pluri'!K86)</f>
        <v>1986112159.192873</v>
      </c>
      <c r="L86" s="136">
        <f>IF('CE statale pluri'!L86=0,"",'CE statale pluri'!L86)</f>
        <v>2010348514.6541092</v>
      </c>
      <c r="M86" s="137">
        <f>IF('CE statale pluri'!M86=0,"",'CE statale pluri'!M86)</f>
        <v>105621399.72666645</v>
      </c>
      <c r="N86" s="201">
        <f>IF('CE statale pluri'!N86=0,"",'CE statale pluri'!N86)</f>
        <v>5.750742052044417E-2</v>
      </c>
    </row>
    <row r="87" spans="1:14" s="46" customFormat="1" ht="15.75" thickBot="1">
      <c r="A87" s="101"/>
      <c r="B87" s="149"/>
      <c r="C87" s="114"/>
      <c r="D87" s="146"/>
      <c r="E87" s="143"/>
      <c r="F87" s="146"/>
      <c r="G87" s="147"/>
      <c r="H87" s="117" t="str">
        <f>IF('CE statale pluri'!H87=0,"",'CE statale pluri'!H87)</f>
        <v/>
      </c>
      <c r="I87" s="117" t="str">
        <f>IF('CE statale pluri'!I87=0,"",'CE statale pluri'!I87)</f>
        <v/>
      </c>
      <c r="J87" s="117" t="str">
        <f>IF('CE statale pluri'!J87=0,"",'CE statale pluri'!J87)</f>
        <v/>
      </c>
      <c r="K87" s="117" t="str">
        <f>IF('CE statale pluri'!K87=0,"",'CE statale pluri'!K87)</f>
        <v/>
      </c>
      <c r="L87" s="117" t="str">
        <f>IF('CE statale pluri'!L87=0,"",'CE statale pluri'!L87)</f>
        <v/>
      </c>
      <c r="M87" s="118" t="str">
        <f>IF('CE statale pluri'!M87=0,"",'CE statale pluri'!M87)</f>
        <v/>
      </c>
      <c r="N87" s="197" t="str">
        <f>IF('CE statale pluri'!N87=0,"",'CE statale pluri'!N87)</f>
        <v xml:space="preserve">-    </v>
      </c>
    </row>
    <row r="88" spans="1:14" s="70" customFormat="1" ht="16.5" thickTop="1" thickBot="1">
      <c r="A88" s="101"/>
      <c r="B88" s="581" t="s">
        <v>2380</v>
      </c>
      <c r="C88" s="582"/>
      <c r="D88" s="582"/>
      <c r="E88" s="582"/>
      <c r="F88" s="582"/>
      <c r="G88" s="583"/>
      <c r="H88" s="153">
        <f>IF('CE statale pluri'!H88=0,"",'CE statale pluri'!H88)</f>
        <v>88573731.289999962</v>
      </c>
      <c r="I88" s="153">
        <f>IF('CE statale pluri'!I88=0,"",'CE statale pluri'!I88)</f>
        <v>75575545.366666555</v>
      </c>
      <c r="J88" s="153">
        <f>IF('CE statale pluri'!J88=0,"",'CE statale pluri'!J88)</f>
        <v>59172750.880000003</v>
      </c>
      <c r="K88" s="153">
        <f>IF('CE statale pluri'!K88=0,"",'CE statale pluri'!K88)</f>
        <v>48488949.251977205</v>
      </c>
      <c r="L88" s="153">
        <f>IF('CE statale pluri'!L88=0,"",'CE statale pluri'!L88)</f>
        <v>20935430.592724562</v>
      </c>
      <c r="M88" s="154">
        <f>IF('CE statale pluri'!M88=0,"",'CE statale pluri'!M88)</f>
        <v>-16402794.486666553</v>
      </c>
      <c r="N88" s="202">
        <f>IF('CE statale pluri'!N88=0,"",'CE statale pluri'!N88)</f>
        <v>-0.21703838731279854</v>
      </c>
    </row>
    <row r="89" spans="1:14" s="70" customFormat="1" ht="15.75" thickTop="1">
      <c r="A89" s="101"/>
      <c r="B89" s="157"/>
      <c r="C89" s="158"/>
      <c r="D89" s="158"/>
      <c r="E89" s="159"/>
      <c r="F89" s="160"/>
      <c r="G89" s="161"/>
      <c r="H89" s="162" t="str">
        <f>IF('CE statale pluri'!H89=0,"",'CE statale pluri'!H89)</f>
        <v/>
      </c>
      <c r="I89" s="162" t="str">
        <f>IF('CE statale pluri'!I89=0,"",'CE statale pluri'!I89)</f>
        <v/>
      </c>
      <c r="J89" s="162" t="str">
        <f>IF('CE statale pluri'!J89=0,"",'CE statale pluri'!J89)</f>
        <v/>
      </c>
      <c r="K89" s="162" t="str">
        <f>IF('CE statale pluri'!K89=0,"",'CE statale pluri'!K89)</f>
        <v/>
      </c>
      <c r="L89" s="162" t="str">
        <f>IF('CE statale pluri'!L89=0,"",'CE statale pluri'!L89)</f>
        <v/>
      </c>
      <c r="M89" s="163" t="str">
        <f>IF('CE statale pluri'!M89=0,"",'CE statale pluri'!M89)</f>
        <v/>
      </c>
      <c r="N89" s="203" t="str">
        <f>IF('CE statale pluri'!N89=0,"",'CE statale pluri'!N89)</f>
        <v/>
      </c>
    </row>
    <row r="90" spans="1:14" s="70" customFormat="1">
      <c r="A90" s="101"/>
      <c r="B90" s="107" t="s">
        <v>2240</v>
      </c>
      <c r="C90" s="586" t="s">
        <v>1468</v>
      </c>
      <c r="D90" s="586"/>
      <c r="E90" s="586"/>
      <c r="F90" s="586"/>
      <c r="G90" s="587"/>
      <c r="H90" s="109" t="str">
        <f>IF('CE statale pluri'!H90=0,"",'CE statale pluri'!H90)</f>
        <v/>
      </c>
      <c r="I90" s="109" t="str">
        <f>IF('CE statale pluri'!I90=0,"",'CE statale pluri'!I90)</f>
        <v/>
      </c>
      <c r="J90" s="109" t="str">
        <f>IF('CE statale pluri'!J90=0,"",'CE statale pluri'!J90)</f>
        <v/>
      </c>
      <c r="K90" s="109" t="str">
        <f>IF('CE statale pluri'!K90=0,"",'CE statale pluri'!K90)</f>
        <v/>
      </c>
      <c r="L90" s="109" t="str">
        <f>IF('CE statale pluri'!L90=0,"",'CE statale pluri'!L90)</f>
        <v/>
      </c>
      <c r="M90" s="110" t="str">
        <f>IF('CE statale pluri'!M90=0,"",'CE statale pluri'!M90)</f>
        <v/>
      </c>
      <c r="N90" s="196" t="str">
        <f>IF('CE statale pluri'!N90=0,"",'CE statale pluri'!N90)</f>
        <v/>
      </c>
    </row>
    <row r="91" spans="1:14" s="70" customFormat="1">
      <c r="A91" s="101" t="s">
        <v>2872</v>
      </c>
      <c r="B91" s="132"/>
      <c r="C91" s="108" t="s">
        <v>2809</v>
      </c>
      <c r="D91" s="579" t="s">
        <v>2381</v>
      </c>
      <c r="E91" s="579"/>
      <c r="F91" s="579"/>
      <c r="G91" s="580"/>
      <c r="H91" s="109">
        <f>IF('CE statale pluri'!H91=0,"",'CE statale pluri'!H91)</f>
        <v>92942.819999999992</v>
      </c>
      <c r="I91" s="109">
        <f>IF('CE statale pluri'!I91=0,"",'CE statale pluri'!I91)</f>
        <v>51549.173333333332</v>
      </c>
      <c r="J91" s="109">
        <f>IF('CE statale pluri'!J91=0,"",'CE statale pluri'!J91)</f>
        <v>28000</v>
      </c>
      <c r="K91" s="109">
        <f>IF('CE statale pluri'!K91=0,"",'CE statale pluri'!K91)</f>
        <v>28000</v>
      </c>
      <c r="L91" s="109">
        <f>IF('CE statale pluri'!L91=0,"",'CE statale pluri'!L91)</f>
        <v>28000</v>
      </c>
      <c r="M91" s="110">
        <f>IF('CE statale pluri'!M91=0,"",'CE statale pluri'!M91)</f>
        <v>-23549.173333333332</v>
      </c>
      <c r="N91" s="196">
        <f>IF('CE statale pluri'!N91=0,"",'CE statale pluri'!N91)</f>
        <v>-0.45682931093883689</v>
      </c>
    </row>
    <row r="92" spans="1:14" s="70" customFormat="1">
      <c r="A92" s="101" t="s">
        <v>2874</v>
      </c>
      <c r="B92" s="132"/>
      <c r="C92" s="108" t="s">
        <v>2818</v>
      </c>
      <c r="D92" s="579" t="s">
        <v>2382</v>
      </c>
      <c r="E92" s="579"/>
      <c r="F92" s="579"/>
      <c r="G92" s="580"/>
      <c r="H92" s="109">
        <f>IF('CE statale pluri'!H92=0,"",'CE statale pluri'!H92)</f>
        <v>36116.869999999995</v>
      </c>
      <c r="I92" s="109">
        <f>IF('CE statale pluri'!I92=0,"",'CE statale pluri'!I92)</f>
        <v>6479.6399999999994</v>
      </c>
      <c r="J92" s="109">
        <f>IF('CE statale pluri'!J92=0,"",'CE statale pluri'!J92)</f>
        <v>48137</v>
      </c>
      <c r="K92" s="109">
        <f>IF('CE statale pluri'!K92=0,"",'CE statale pluri'!K92)</f>
        <v>48137</v>
      </c>
      <c r="L92" s="109">
        <f>IF('CE statale pluri'!L92=0,"",'CE statale pluri'!L92)</f>
        <v>48137</v>
      </c>
      <c r="M92" s="110">
        <f>IF('CE statale pluri'!M92=0,"",'CE statale pluri'!M92)</f>
        <v>41657.360000000001</v>
      </c>
      <c r="N92" s="196">
        <f>IF('CE statale pluri'!N92=0,"",'CE statale pluri'!N92)</f>
        <v>6.4289621028328741</v>
      </c>
    </row>
    <row r="93" spans="1:14" s="70" customFormat="1">
      <c r="A93" s="101"/>
      <c r="B93" s="133"/>
      <c r="C93" s="134" t="s">
        <v>2383</v>
      </c>
      <c r="D93" s="134"/>
      <c r="E93" s="134"/>
      <c r="F93" s="134"/>
      <c r="G93" s="135"/>
      <c r="H93" s="136">
        <f>IF('CE statale pluri'!H93=0,"",'CE statale pluri'!H93)</f>
        <v>56825.95</v>
      </c>
      <c r="I93" s="136">
        <f>IF('CE statale pluri'!I93=0,"",'CE statale pluri'!I93)</f>
        <v>45069.533333333333</v>
      </c>
      <c r="J93" s="136">
        <f>IF('CE statale pluri'!J93=0,"",'CE statale pluri'!J93)</f>
        <v>-20137</v>
      </c>
      <c r="K93" s="136">
        <f>IF('CE statale pluri'!K93=0,"",'CE statale pluri'!K93)</f>
        <v>-20137</v>
      </c>
      <c r="L93" s="136">
        <f>IF('CE statale pluri'!L93=0,"",'CE statale pluri'!L93)</f>
        <v>-20137</v>
      </c>
      <c r="M93" s="137">
        <f>IF('CE statale pluri'!M93=0,"",'CE statale pluri'!M93)</f>
        <v>-65206.533333333333</v>
      </c>
      <c r="N93" s="201">
        <f>IF('CE statale pluri'!N93=0,"",'CE statale pluri'!N93)</f>
        <v>-1.4467985024621215</v>
      </c>
    </row>
    <row r="94" spans="1:14" s="46" customFormat="1">
      <c r="A94" s="101"/>
      <c r="B94" s="140"/>
      <c r="C94" s="114"/>
      <c r="D94" s="146"/>
      <c r="E94" s="141"/>
      <c r="F94" s="146"/>
      <c r="G94" s="147"/>
      <c r="H94" s="117" t="str">
        <f>IF('CE statale pluri'!H94=0,"",'CE statale pluri'!H94)</f>
        <v/>
      </c>
      <c r="I94" s="117" t="str">
        <f>IF('CE statale pluri'!I94=0,"",'CE statale pluri'!I94)</f>
        <v/>
      </c>
      <c r="J94" s="117" t="str">
        <f>IF('CE statale pluri'!J94=0,"",'CE statale pluri'!J94)</f>
        <v/>
      </c>
      <c r="K94" s="117" t="str">
        <f>IF('CE statale pluri'!K94=0,"",'CE statale pluri'!K94)</f>
        <v/>
      </c>
      <c r="L94" s="117" t="str">
        <f>IF('CE statale pluri'!L94=0,"",'CE statale pluri'!L94)</f>
        <v/>
      </c>
      <c r="M94" s="118" t="str">
        <f>IF('CE statale pluri'!M94=0,"",'CE statale pluri'!M94)</f>
        <v/>
      </c>
      <c r="N94" s="197" t="str">
        <f>IF('CE statale pluri'!N94=0,"",'CE statale pluri'!N94)</f>
        <v/>
      </c>
    </row>
    <row r="95" spans="1:14" s="70" customFormat="1">
      <c r="A95" s="101"/>
      <c r="B95" s="107" t="s">
        <v>2341</v>
      </c>
      <c r="C95" s="586" t="s">
        <v>1470</v>
      </c>
      <c r="D95" s="586"/>
      <c r="E95" s="586"/>
      <c r="F95" s="586"/>
      <c r="G95" s="587"/>
      <c r="H95" s="109" t="str">
        <f>IF('CE statale pluri'!H95=0,"",'CE statale pluri'!H95)</f>
        <v/>
      </c>
      <c r="I95" s="109" t="str">
        <f>IF('CE statale pluri'!I95=0,"",'CE statale pluri'!I95)</f>
        <v/>
      </c>
      <c r="J95" s="109" t="str">
        <f>IF('CE statale pluri'!J95=0,"",'CE statale pluri'!J95)</f>
        <v/>
      </c>
      <c r="K95" s="109" t="str">
        <f>IF('CE statale pluri'!K95=0,"",'CE statale pluri'!K95)</f>
        <v/>
      </c>
      <c r="L95" s="109" t="str">
        <f>IF('CE statale pluri'!L95=0,"",'CE statale pluri'!L95)</f>
        <v/>
      </c>
      <c r="M95" s="110" t="str">
        <f>IF('CE statale pluri'!M95=0,"",'CE statale pluri'!M95)</f>
        <v/>
      </c>
      <c r="N95" s="196" t="str">
        <f>IF('CE statale pluri'!N95=0,"",'CE statale pluri'!N95)</f>
        <v/>
      </c>
    </row>
    <row r="96" spans="1:14" s="70" customFormat="1">
      <c r="A96" s="101" t="s">
        <v>760</v>
      </c>
      <c r="B96" s="132"/>
      <c r="C96" s="108" t="s">
        <v>2809</v>
      </c>
      <c r="D96" s="579" t="s">
        <v>1472</v>
      </c>
      <c r="E96" s="579"/>
      <c r="F96" s="579"/>
      <c r="G96" s="580"/>
      <c r="H96" s="109" t="str">
        <f>IF('CE statale pluri'!H96=0,"",'CE statale pluri'!H96)</f>
        <v/>
      </c>
      <c r="I96" s="109" t="str">
        <f>IF('CE statale pluri'!I96=0,"",'CE statale pluri'!I96)</f>
        <v/>
      </c>
      <c r="J96" s="109" t="str">
        <f>IF('CE statale pluri'!J96=0,"",'CE statale pluri'!J96)</f>
        <v/>
      </c>
      <c r="K96" s="109" t="str">
        <f>IF('CE statale pluri'!K96=0,"",'CE statale pluri'!K96)</f>
        <v/>
      </c>
      <c r="L96" s="109" t="str">
        <f>IF('CE statale pluri'!L96=0,"",'CE statale pluri'!L96)</f>
        <v/>
      </c>
      <c r="M96" s="110" t="str">
        <f>IF('CE statale pluri'!M96=0,"",'CE statale pluri'!M96)</f>
        <v/>
      </c>
      <c r="N96" s="196" t="str">
        <f>IF('CE statale pluri'!N96=0,"",'CE statale pluri'!N96)</f>
        <v xml:space="preserve">-    </v>
      </c>
    </row>
    <row r="97" spans="1:14" s="70" customFormat="1">
      <c r="A97" s="101" t="s">
        <v>1784</v>
      </c>
      <c r="B97" s="132"/>
      <c r="C97" s="108" t="s">
        <v>2818</v>
      </c>
      <c r="D97" s="579" t="s">
        <v>1473</v>
      </c>
      <c r="E97" s="579"/>
      <c r="F97" s="579"/>
      <c r="G97" s="580"/>
      <c r="H97" s="109" t="str">
        <f>IF('CE statale pluri'!H97=0,"",'CE statale pluri'!H97)</f>
        <v/>
      </c>
      <c r="I97" s="109" t="str">
        <f>IF('CE statale pluri'!I97=0,"",'CE statale pluri'!I97)</f>
        <v/>
      </c>
      <c r="J97" s="109" t="str">
        <f>IF('CE statale pluri'!J97=0,"",'CE statale pluri'!J97)</f>
        <v/>
      </c>
      <c r="K97" s="109" t="str">
        <f>IF('CE statale pluri'!K97=0,"",'CE statale pluri'!K97)</f>
        <v/>
      </c>
      <c r="L97" s="109" t="str">
        <f>IF('CE statale pluri'!L97=0,"",'CE statale pluri'!L97)</f>
        <v/>
      </c>
      <c r="M97" s="110" t="str">
        <f>IF('CE statale pluri'!M97=0,"",'CE statale pluri'!M97)</f>
        <v/>
      </c>
      <c r="N97" s="196" t="str">
        <f>IF('CE statale pluri'!N97=0,"",'CE statale pluri'!N97)</f>
        <v xml:space="preserve">-    </v>
      </c>
    </row>
    <row r="98" spans="1:14" s="70" customFormat="1">
      <c r="A98" s="101"/>
      <c r="B98" s="133"/>
      <c r="C98" s="134" t="s">
        <v>2384</v>
      </c>
      <c r="D98" s="134"/>
      <c r="E98" s="134"/>
      <c r="F98" s="134"/>
      <c r="G98" s="135"/>
      <c r="H98" s="136" t="str">
        <f>IF('CE statale pluri'!H98=0,"",'CE statale pluri'!H98)</f>
        <v/>
      </c>
      <c r="I98" s="136" t="str">
        <f>IF('CE statale pluri'!I98=0,"",'CE statale pluri'!I98)</f>
        <v/>
      </c>
      <c r="J98" s="136" t="str">
        <f>IF('CE statale pluri'!J98=0,"",'CE statale pluri'!J98)</f>
        <v/>
      </c>
      <c r="K98" s="136" t="str">
        <f>IF('CE statale pluri'!K98=0,"",'CE statale pluri'!K98)</f>
        <v/>
      </c>
      <c r="L98" s="136" t="str">
        <f>IF('CE statale pluri'!L98=0,"",'CE statale pluri'!L98)</f>
        <v/>
      </c>
      <c r="M98" s="137" t="str">
        <f>IF('CE statale pluri'!M98=0,"",'CE statale pluri'!M98)</f>
        <v/>
      </c>
      <c r="N98" s="201" t="str">
        <f>IF('CE statale pluri'!N98=0,"",'CE statale pluri'!N98)</f>
        <v xml:space="preserve">-    </v>
      </c>
    </row>
    <row r="99" spans="1:14" s="46" customFormat="1">
      <c r="A99" s="101"/>
      <c r="B99" s="140"/>
      <c r="C99" s="114"/>
      <c r="D99" s="143"/>
      <c r="E99" s="141"/>
      <c r="F99" s="115"/>
      <c r="G99" s="116"/>
      <c r="H99" s="117" t="str">
        <f>IF('CE statale pluri'!H99=0,"",'CE statale pluri'!H99)</f>
        <v/>
      </c>
      <c r="I99" s="117" t="str">
        <f>IF('CE statale pluri'!I99=0,"",'CE statale pluri'!I99)</f>
        <v/>
      </c>
      <c r="J99" s="117" t="str">
        <f>IF('CE statale pluri'!J99=0,"",'CE statale pluri'!J99)</f>
        <v/>
      </c>
      <c r="K99" s="117" t="str">
        <f>IF('CE statale pluri'!K99=0,"",'CE statale pluri'!K99)</f>
        <v/>
      </c>
      <c r="L99" s="117" t="str">
        <f>IF('CE statale pluri'!L99=0,"",'CE statale pluri'!L99)</f>
        <v/>
      </c>
      <c r="M99" s="118" t="str">
        <f>IF('CE statale pluri'!M99=0,"",'CE statale pluri'!M99)</f>
        <v/>
      </c>
      <c r="N99" s="197" t="str">
        <f>IF('CE statale pluri'!N99=0,"",'CE statale pluri'!N99)</f>
        <v/>
      </c>
    </row>
    <row r="100" spans="1:14" s="70" customFormat="1">
      <c r="A100" s="101"/>
      <c r="B100" s="107" t="s">
        <v>1474</v>
      </c>
      <c r="C100" s="586" t="s">
        <v>1475</v>
      </c>
      <c r="D100" s="586"/>
      <c r="E100" s="586"/>
      <c r="F100" s="586"/>
      <c r="G100" s="587"/>
      <c r="H100" s="109" t="str">
        <f>IF('CE statale pluri'!H100=0,"",'CE statale pluri'!H100)</f>
        <v/>
      </c>
      <c r="I100" s="109" t="str">
        <f>IF('CE statale pluri'!I100=0,"",'CE statale pluri'!I100)</f>
        <v/>
      </c>
      <c r="J100" s="109" t="str">
        <f>IF('CE statale pluri'!J100=0,"",'CE statale pluri'!J100)</f>
        <v/>
      </c>
      <c r="K100" s="109" t="str">
        <f>IF('CE statale pluri'!K100=0,"",'CE statale pluri'!K100)</f>
        <v/>
      </c>
      <c r="L100" s="109" t="str">
        <f>IF('CE statale pluri'!L100=0,"",'CE statale pluri'!L100)</f>
        <v/>
      </c>
      <c r="M100" s="110" t="str">
        <f>IF('CE statale pluri'!M100=0,"",'CE statale pluri'!M100)</f>
        <v/>
      </c>
      <c r="N100" s="196" t="str">
        <f>IF('CE statale pluri'!N100=0,"",'CE statale pluri'!N100)</f>
        <v/>
      </c>
    </row>
    <row r="101" spans="1:14" s="70" customFormat="1">
      <c r="A101" s="101"/>
      <c r="B101" s="132"/>
      <c r="C101" s="108" t="s">
        <v>2809</v>
      </c>
      <c r="D101" s="579" t="s">
        <v>2385</v>
      </c>
      <c r="E101" s="579"/>
      <c r="F101" s="579"/>
      <c r="G101" s="580"/>
      <c r="H101" s="109">
        <f>IF('CE statale pluri'!H101=0,"",'CE statale pluri'!H101)</f>
        <v>35632823.499999993</v>
      </c>
      <c r="I101" s="109">
        <f>IF('CE statale pluri'!I101=0,"",'CE statale pluri'!I101)</f>
        <v>30890088.733333331</v>
      </c>
      <c r="J101" s="109">
        <f>IF('CE statale pluri'!J101=0,"",'CE statale pluri'!J101)</f>
        <v>20000</v>
      </c>
      <c r="K101" s="109">
        <f>IF('CE statale pluri'!K101=0,"",'CE statale pluri'!K101)</f>
        <v>20000</v>
      </c>
      <c r="L101" s="109">
        <f>IF('CE statale pluri'!L101=0,"",'CE statale pluri'!L101)</f>
        <v>20000</v>
      </c>
      <c r="M101" s="110">
        <f>IF('CE statale pluri'!M101=0,"",'CE statale pluri'!M101)</f>
        <v>-30870088.733333331</v>
      </c>
      <c r="N101" s="196">
        <f>IF('CE statale pluri'!N101=0,"",'CE statale pluri'!N101)</f>
        <v>-0.99935254313535138</v>
      </c>
    </row>
    <row r="102" spans="1:14" s="46" customFormat="1" outlineLevel="1">
      <c r="A102" s="101" t="s">
        <v>2</v>
      </c>
      <c r="B102" s="140"/>
      <c r="C102" s="142"/>
      <c r="D102" s="146"/>
      <c r="E102" s="114" t="s">
        <v>2811</v>
      </c>
      <c r="F102" s="584" t="s">
        <v>2386</v>
      </c>
      <c r="G102" s="585"/>
      <c r="H102" s="117" t="str">
        <f>IF('CE statale pluri'!H102=0,"",'CE statale pluri'!H102)</f>
        <v/>
      </c>
      <c r="I102" s="117" t="str">
        <f>IF('CE statale pluri'!I102=0,"",'CE statale pluri'!I102)</f>
        <v/>
      </c>
      <c r="J102" s="117" t="str">
        <f>IF('CE statale pluri'!J102=0,"",'CE statale pluri'!J102)</f>
        <v/>
      </c>
      <c r="K102" s="117" t="str">
        <f>IF('CE statale pluri'!K102=0,"",'CE statale pluri'!K102)</f>
        <v/>
      </c>
      <c r="L102" s="117" t="str">
        <f>IF('CE statale pluri'!L102=0,"",'CE statale pluri'!L102)</f>
        <v/>
      </c>
      <c r="M102" s="118" t="str">
        <f>IF('CE statale pluri'!M102=0,"",'CE statale pluri'!M102)</f>
        <v/>
      </c>
      <c r="N102" s="197" t="str">
        <f>IF('CE statale pluri'!N102=0,"",'CE statale pluri'!N102)</f>
        <v xml:space="preserve">-    </v>
      </c>
    </row>
    <row r="103" spans="1:14" s="46" customFormat="1" outlineLevel="1">
      <c r="A103" s="101" t="s">
        <v>729</v>
      </c>
      <c r="B103" s="140"/>
      <c r="C103" s="142"/>
      <c r="D103" s="146"/>
      <c r="E103" s="114" t="s">
        <v>2813</v>
      </c>
      <c r="F103" s="584" t="s">
        <v>2387</v>
      </c>
      <c r="G103" s="585"/>
      <c r="H103" s="117">
        <f>IF('CE statale pluri'!H103=0,"",'CE statale pluri'!H103)</f>
        <v>35632823.499999993</v>
      </c>
      <c r="I103" s="117">
        <f>IF('CE statale pluri'!I103=0,"",'CE statale pluri'!I103)</f>
        <v>30890088.733333331</v>
      </c>
      <c r="J103" s="117">
        <f>IF('CE statale pluri'!J103=0,"",'CE statale pluri'!J103)</f>
        <v>20000</v>
      </c>
      <c r="K103" s="117">
        <f>IF('CE statale pluri'!K103=0,"",'CE statale pluri'!K103)</f>
        <v>20000</v>
      </c>
      <c r="L103" s="117">
        <f>IF('CE statale pluri'!L103=0,"",'CE statale pluri'!L103)</f>
        <v>20000</v>
      </c>
      <c r="M103" s="118">
        <f>IF('CE statale pluri'!M103=0,"",'CE statale pluri'!M103)</f>
        <v>-30870088.733333331</v>
      </c>
      <c r="N103" s="197">
        <f>IF('CE statale pluri'!N103=0,"",'CE statale pluri'!N103)</f>
        <v>-0.99935254313535138</v>
      </c>
    </row>
    <row r="104" spans="1:14" s="70" customFormat="1">
      <c r="A104" s="101"/>
      <c r="B104" s="132"/>
      <c r="C104" s="108" t="s">
        <v>2818</v>
      </c>
      <c r="D104" s="579" t="s">
        <v>2388</v>
      </c>
      <c r="E104" s="579"/>
      <c r="F104" s="579"/>
      <c r="G104" s="580"/>
      <c r="H104" s="109">
        <f>IF('CE statale pluri'!H104=0,"",'CE statale pluri'!H104)</f>
        <v>36472794.349999994</v>
      </c>
      <c r="I104" s="109">
        <f>IF('CE statale pluri'!I104=0,"",'CE statale pluri'!I104)</f>
        <v>35064166.666666664</v>
      </c>
      <c r="J104" s="109">
        <f>IF('CE statale pluri'!J104=0,"",'CE statale pluri'!J104)</f>
        <v>580572.88</v>
      </c>
      <c r="K104" s="109">
        <f>IF('CE statale pluri'!K104=0,"",'CE statale pluri'!K104)</f>
        <v>580572.88</v>
      </c>
      <c r="L104" s="109">
        <f>IF('CE statale pluri'!L104=0,"",'CE statale pluri'!L104)</f>
        <v>580572.88</v>
      </c>
      <c r="M104" s="110">
        <f>IF('CE statale pluri'!M104=0,"",'CE statale pluri'!M104)</f>
        <v>-34483593.786666662</v>
      </c>
      <c r="N104" s="196">
        <f>IF('CE statale pluri'!N104=0,"",'CE statale pluri'!N104)</f>
        <v>-0.98344255873755249</v>
      </c>
    </row>
    <row r="105" spans="1:14" s="46" customFormat="1" outlineLevel="1">
      <c r="A105" s="101" t="s">
        <v>1807</v>
      </c>
      <c r="B105" s="140"/>
      <c r="C105" s="142"/>
      <c r="D105" s="146"/>
      <c r="E105" s="114" t="s">
        <v>2811</v>
      </c>
      <c r="F105" s="584" t="s">
        <v>2389</v>
      </c>
      <c r="G105" s="585"/>
      <c r="H105" s="117" t="str">
        <f>IF('CE statale pluri'!H105=0,"",'CE statale pluri'!H105)</f>
        <v/>
      </c>
      <c r="I105" s="117">
        <f>IF('CE statale pluri'!I105=0,"",'CE statale pluri'!I105)</f>
        <v>26666.666666666668</v>
      </c>
      <c r="J105" s="117" t="str">
        <f>IF('CE statale pluri'!J105=0,"",'CE statale pluri'!J105)</f>
        <v/>
      </c>
      <c r="K105" s="117" t="str">
        <f>IF('CE statale pluri'!K105=0,"",'CE statale pluri'!K105)</f>
        <v/>
      </c>
      <c r="L105" s="117" t="str">
        <f>IF('CE statale pluri'!L105=0,"",'CE statale pluri'!L105)</f>
        <v/>
      </c>
      <c r="M105" s="118">
        <f>IF('CE statale pluri'!M105=0,"",'CE statale pluri'!M105)</f>
        <v>-26666.666666666668</v>
      </c>
      <c r="N105" s="197">
        <f>IF('CE statale pluri'!N105=0,"",'CE statale pluri'!N105)</f>
        <v>-1</v>
      </c>
    </row>
    <row r="106" spans="1:14" s="46" customFormat="1" outlineLevel="1">
      <c r="A106" s="101" t="s">
        <v>1761</v>
      </c>
      <c r="B106" s="140"/>
      <c r="C106" s="142"/>
      <c r="D106" s="146"/>
      <c r="E106" s="114" t="s">
        <v>2813</v>
      </c>
      <c r="F106" s="584" t="s">
        <v>2390</v>
      </c>
      <c r="G106" s="585"/>
      <c r="H106" s="117">
        <f>IF('CE statale pluri'!H106=0,"",'CE statale pluri'!H106)</f>
        <v>36472794.349999994</v>
      </c>
      <c r="I106" s="117">
        <f>IF('CE statale pluri'!I106=0,"",'CE statale pluri'!I106)</f>
        <v>35037500</v>
      </c>
      <c r="J106" s="117">
        <f>IF('CE statale pluri'!J106=0,"",'CE statale pluri'!J106)</f>
        <v>580572.88</v>
      </c>
      <c r="K106" s="117">
        <f>IF('CE statale pluri'!K106=0,"",'CE statale pluri'!K106)</f>
        <v>580572.88</v>
      </c>
      <c r="L106" s="117">
        <f>IF('CE statale pluri'!L106=0,"",'CE statale pluri'!L106)</f>
        <v>580572.88</v>
      </c>
      <c r="M106" s="118">
        <f>IF('CE statale pluri'!M106=0,"",'CE statale pluri'!M106)</f>
        <v>-34456927.119999997</v>
      </c>
      <c r="N106" s="197">
        <f>IF('CE statale pluri'!N106=0,"",'CE statale pluri'!N106)</f>
        <v>-0.9834299570460221</v>
      </c>
    </row>
    <row r="107" spans="1:14" s="70" customFormat="1">
      <c r="A107" s="101"/>
      <c r="B107" s="133"/>
      <c r="C107" s="134" t="s">
        <v>2391</v>
      </c>
      <c r="D107" s="134"/>
      <c r="E107" s="134"/>
      <c r="F107" s="134"/>
      <c r="G107" s="135"/>
      <c r="H107" s="136">
        <f>IF('CE statale pluri'!H107=0,"",'CE statale pluri'!H107)</f>
        <v>-839970.85000000149</v>
      </c>
      <c r="I107" s="136">
        <f>IF('CE statale pluri'!I107=0,"",'CE statale pluri'!I107)</f>
        <v>-4174077.9333333336</v>
      </c>
      <c r="J107" s="136">
        <f>IF('CE statale pluri'!J107=0,"",'CE statale pluri'!J107)</f>
        <v>-560572.88</v>
      </c>
      <c r="K107" s="136">
        <f>IF('CE statale pluri'!K107=0,"",'CE statale pluri'!K107)</f>
        <v>-560572.88</v>
      </c>
      <c r="L107" s="136">
        <f>IF('CE statale pluri'!L107=0,"",'CE statale pluri'!L107)</f>
        <v>-560572.88</v>
      </c>
      <c r="M107" s="137">
        <f>IF('CE statale pluri'!M107=0,"",'CE statale pluri'!M107)</f>
        <v>3613505.0533333337</v>
      </c>
      <c r="N107" s="201">
        <f>IF('CE statale pluri'!N107=0,"",'CE statale pluri'!N107)</f>
        <v>-0.86570138628141569</v>
      </c>
    </row>
    <row r="108" spans="1:14" s="46" customFormat="1" ht="15.75" thickBot="1">
      <c r="A108" s="101"/>
      <c r="B108" s="149"/>
      <c r="C108" s="114"/>
      <c r="D108" s="146"/>
      <c r="E108" s="143"/>
      <c r="F108" s="146"/>
      <c r="G108" s="147"/>
      <c r="H108" s="117" t="str">
        <f>IF('CE statale pluri'!H108=0,"",'CE statale pluri'!H108)</f>
        <v/>
      </c>
      <c r="I108" s="117" t="str">
        <f>IF('CE statale pluri'!I108=0,"",'CE statale pluri'!I108)</f>
        <v/>
      </c>
      <c r="J108" s="117" t="str">
        <f>IF('CE statale pluri'!J108=0,"",'CE statale pluri'!J108)</f>
        <v/>
      </c>
      <c r="K108" s="117" t="str">
        <f>IF('CE statale pluri'!K108=0,"",'CE statale pluri'!K108)</f>
        <v/>
      </c>
      <c r="L108" s="117" t="str">
        <f>IF('CE statale pluri'!L108=0,"",'CE statale pluri'!L108)</f>
        <v/>
      </c>
      <c r="M108" s="118" t="str">
        <f>IF('CE statale pluri'!M108=0,"",'CE statale pluri'!M108)</f>
        <v/>
      </c>
      <c r="N108" s="197" t="str">
        <f>IF('CE statale pluri'!N108=0,"",'CE statale pluri'!N108)</f>
        <v/>
      </c>
    </row>
    <row r="109" spans="1:14" s="70" customFormat="1" ht="16.5" thickTop="1" thickBot="1">
      <c r="A109" s="101"/>
      <c r="B109" s="150" t="s">
        <v>2392</v>
      </c>
      <c r="C109" s="151"/>
      <c r="D109" s="151"/>
      <c r="E109" s="151"/>
      <c r="F109" s="151"/>
      <c r="G109" s="152"/>
      <c r="H109" s="153">
        <f>IF('CE statale pluri'!H109=0,"",'CE statale pluri'!H109)</f>
        <v>87790586.389999956</v>
      </c>
      <c r="I109" s="153">
        <f>IF('CE statale pluri'!I109=0,"",'CE statale pluri'!I109)</f>
        <v>71446536.966666549</v>
      </c>
      <c r="J109" s="153">
        <f>IF('CE statale pluri'!J109=0,"",'CE statale pluri'!J109)</f>
        <v>58592041</v>
      </c>
      <c r="K109" s="153">
        <f>IF('CE statale pluri'!K109=0,"",'CE statale pluri'!K109)</f>
        <v>47908239.371977203</v>
      </c>
      <c r="L109" s="153">
        <f>IF('CE statale pluri'!L109=0,"",'CE statale pluri'!L109)</f>
        <v>20354720.712724563</v>
      </c>
      <c r="M109" s="154">
        <f>IF('CE statale pluri'!M109=0,"",'CE statale pluri'!M109)</f>
        <v>-12854495.966666549</v>
      </c>
      <c r="N109" s="202">
        <f>IF('CE statale pluri'!N109=0,"",'CE statale pluri'!N109)</f>
        <v>-0.17991769107946864</v>
      </c>
    </row>
    <row r="110" spans="1:14" s="70" customFormat="1" ht="15.75" thickTop="1">
      <c r="A110" s="101"/>
      <c r="B110" s="157"/>
      <c r="C110" s="158"/>
      <c r="D110" s="158"/>
      <c r="E110" s="159"/>
      <c r="F110" s="160"/>
      <c r="G110" s="161"/>
      <c r="H110" s="162" t="str">
        <f>IF('CE statale pluri'!H110=0,"",'CE statale pluri'!H110)</f>
        <v/>
      </c>
      <c r="I110" s="162" t="str">
        <f>IF('CE statale pluri'!I110=0,"",'CE statale pluri'!I110)</f>
        <v/>
      </c>
      <c r="J110" s="162" t="str">
        <f>IF('CE statale pluri'!J110=0,"",'CE statale pluri'!J110)</f>
        <v/>
      </c>
      <c r="K110" s="162" t="str">
        <f>IF('CE statale pluri'!K110=0,"",'CE statale pluri'!K110)</f>
        <v/>
      </c>
      <c r="L110" s="162" t="str">
        <f>IF('CE statale pluri'!L110=0,"",'CE statale pluri'!L110)</f>
        <v/>
      </c>
      <c r="M110" s="163" t="str">
        <f>IF('CE statale pluri'!M110=0,"",'CE statale pluri'!M110)</f>
        <v/>
      </c>
      <c r="N110" s="203" t="str">
        <f>IF('CE statale pluri'!N110=0,"",'CE statale pluri'!N110)</f>
        <v/>
      </c>
    </row>
    <row r="111" spans="1:14" s="70" customFormat="1">
      <c r="A111" s="101"/>
      <c r="B111" s="107" t="s">
        <v>2882</v>
      </c>
      <c r="C111" s="586" t="s">
        <v>2393</v>
      </c>
      <c r="D111" s="586"/>
      <c r="E111" s="586"/>
      <c r="F111" s="586"/>
      <c r="G111" s="587"/>
      <c r="H111" s="109" t="str">
        <f>IF('CE statale pluri'!H111=0,"",'CE statale pluri'!H111)</f>
        <v/>
      </c>
      <c r="I111" s="109" t="str">
        <f>IF('CE statale pluri'!I111=0,"",'CE statale pluri'!I111)</f>
        <v/>
      </c>
      <c r="J111" s="109" t="str">
        <f>IF('CE statale pluri'!J111=0,"",'CE statale pluri'!J111)</f>
        <v/>
      </c>
      <c r="K111" s="109" t="str">
        <f>IF('CE statale pluri'!K111=0,"",'CE statale pluri'!K111)</f>
        <v/>
      </c>
      <c r="L111" s="109" t="str">
        <f>IF('CE statale pluri'!L111=0,"",'CE statale pluri'!L111)</f>
        <v/>
      </c>
      <c r="M111" s="110" t="str">
        <f>IF('CE statale pluri'!M111=0,"",'CE statale pluri'!M111)</f>
        <v/>
      </c>
      <c r="N111" s="196" t="str">
        <f>IF('CE statale pluri'!N111=0,"",'CE statale pluri'!N111)</f>
        <v/>
      </c>
    </row>
    <row r="112" spans="1:14" s="70" customFormat="1">
      <c r="A112" s="101"/>
      <c r="B112" s="132"/>
      <c r="C112" s="108" t="s">
        <v>2809</v>
      </c>
      <c r="D112" s="579" t="s">
        <v>1826</v>
      </c>
      <c r="E112" s="579"/>
      <c r="F112" s="579"/>
      <c r="G112" s="580"/>
      <c r="H112" s="109">
        <f>IF('CE statale pluri'!H112=0,"",'CE statale pluri'!H112)</f>
        <v>51730870.619999997</v>
      </c>
      <c r="I112" s="109">
        <f>IF('CE statale pluri'!I112=0,"",'CE statale pluri'!I112)</f>
        <v>57218189.242349997</v>
      </c>
      <c r="J112" s="109">
        <f>IF('CE statale pluri'!J112=0,"",'CE statale pluri'!J112)</f>
        <v>58592041</v>
      </c>
      <c r="K112" s="109">
        <f>IF('CE statale pluri'!K112=0,"",'CE statale pluri'!K112)</f>
        <v>58807140</v>
      </c>
      <c r="L112" s="109">
        <f>IF('CE statale pluri'!L112=0,"",'CE statale pluri'!L112)</f>
        <v>59022884</v>
      </c>
      <c r="M112" s="110">
        <f>IF('CE statale pluri'!M112=0,"",'CE statale pluri'!M112)</f>
        <v>1373851.7576500028</v>
      </c>
      <c r="N112" s="196">
        <f>IF('CE statale pluri'!N112=0,"",'CE statale pluri'!N112)</f>
        <v>2.401075210246513E-2</v>
      </c>
    </row>
    <row r="113" spans="1:14" s="46" customFormat="1" outlineLevel="1">
      <c r="A113" s="101" t="s">
        <v>2884</v>
      </c>
      <c r="B113" s="149"/>
      <c r="C113" s="142"/>
      <c r="D113" s="146"/>
      <c r="E113" s="114" t="s">
        <v>2811</v>
      </c>
      <c r="F113" s="584" t="s">
        <v>2394</v>
      </c>
      <c r="G113" s="585"/>
      <c r="H113" s="117">
        <f>IF('CE statale pluri'!H113=0,"",'CE statale pluri'!H113)</f>
        <v>51216954.899999999</v>
      </c>
      <c r="I113" s="117">
        <f>IF('CE statale pluri'!I113=0,"",'CE statale pluri'!I113)</f>
        <v>56663580</v>
      </c>
      <c r="J113" s="117">
        <f>IF('CE statale pluri'!J113=0,"",'CE statale pluri'!J113)</f>
        <v>58012548</v>
      </c>
      <c r="K113" s="117">
        <f>IF('CE statale pluri'!K113=0,"",'CE statale pluri'!K113)</f>
        <v>58187647</v>
      </c>
      <c r="L113" s="117">
        <f>IF('CE statale pluri'!L113=0,"",'CE statale pluri'!L113)</f>
        <v>58403391</v>
      </c>
      <c r="M113" s="118">
        <f>IF('CE statale pluri'!M113=0,"",'CE statale pluri'!M113)</f>
        <v>1348968</v>
      </c>
      <c r="N113" s="197">
        <f>IF('CE statale pluri'!N113=0,"",'CE statale pluri'!N113)</f>
        <v>2.3806614407349484E-2</v>
      </c>
    </row>
    <row r="114" spans="1:14" s="46" customFormat="1" ht="30" customHeight="1" outlineLevel="1">
      <c r="A114" s="101" t="s">
        <v>2885</v>
      </c>
      <c r="B114" s="149"/>
      <c r="C114" s="142"/>
      <c r="D114" s="146"/>
      <c r="E114" s="114" t="s">
        <v>2813</v>
      </c>
      <c r="F114" s="584" t="s">
        <v>2395</v>
      </c>
      <c r="G114" s="585"/>
      <c r="H114" s="117">
        <f>IF('CE statale pluri'!H114=0,"",'CE statale pluri'!H114)</f>
        <v>259687.1</v>
      </c>
      <c r="I114" s="117">
        <f>IF('CE statale pluri'!I114=0,"",'CE statale pluri'!I114)</f>
        <v>266224.24235000001</v>
      </c>
      <c r="J114" s="117">
        <f>IF('CE statale pluri'!J114=0,"",'CE statale pluri'!J114)</f>
        <v>291108</v>
      </c>
      <c r="K114" s="117">
        <f>IF('CE statale pluri'!K114=0,"",'CE statale pluri'!K114)</f>
        <v>331108</v>
      </c>
      <c r="L114" s="117">
        <f>IF('CE statale pluri'!L114=0,"",'CE statale pluri'!L114)</f>
        <v>331108</v>
      </c>
      <c r="M114" s="118">
        <f>IF('CE statale pluri'!M114=0,"",'CE statale pluri'!M114)</f>
        <v>24883.757649999985</v>
      </c>
      <c r="N114" s="197">
        <f>IF('CE statale pluri'!N114=0,"",'CE statale pluri'!N114)</f>
        <v>9.3469165055546574E-2</v>
      </c>
    </row>
    <row r="115" spans="1:14" s="46" customFormat="1" outlineLevel="1">
      <c r="A115" s="101" t="s">
        <v>2886</v>
      </c>
      <c r="B115" s="149"/>
      <c r="C115" s="142"/>
      <c r="D115" s="146"/>
      <c r="E115" s="114" t="s">
        <v>3493</v>
      </c>
      <c r="F115" s="584" t="s">
        <v>2396</v>
      </c>
      <c r="G115" s="585"/>
      <c r="H115" s="117">
        <f>IF('CE statale pluri'!H115=0,"",'CE statale pluri'!H115)</f>
        <v>254228.62</v>
      </c>
      <c r="I115" s="117">
        <f>IF('CE statale pluri'!I115=0,"",'CE statale pluri'!I115)</f>
        <v>288385</v>
      </c>
      <c r="J115" s="117">
        <f>IF('CE statale pluri'!J115=0,"",'CE statale pluri'!J115)</f>
        <v>288385</v>
      </c>
      <c r="K115" s="117">
        <f>IF('CE statale pluri'!K115=0,"",'CE statale pluri'!K115)</f>
        <v>288385</v>
      </c>
      <c r="L115" s="117">
        <f>IF('CE statale pluri'!L115=0,"",'CE statale pluri'!L115)</f>
        <v>288385</v>
      </c>
      <c r="M115" s="118" t="str">
        <f>IF('CE statale pluri'!M115=0,"",'CE statale pluri'!M115)</f>
        <v/>
      </c>
      <c r="N115" s="197" t="str">
        <f>IF('CE statale pluri'!N115=0,"",'CE statale pluri'!N115)</f>
        <v/>
      </c>
    </row>
    <row r="116" spans="1:14" s="46" customFormat="1" outlineLevel="1">
      <c r="A116" s="101" t="s">
        <v>2887</v>
      </c>
      <c r="B116" s="149"/>
      <c r="C116" s="142"/>
      <c r="D116" s="146"/>
      <c r="E116" s="114" t="s">
        <v>3501</v>
      </c>
      <c r="F116" s="584" t="s">
        <v>2397</v>
      </c>
      <c r="G116" s="585"/>
      <c r="H116" s="117" t="str">
        <f>IF('CE statale pluri'!H116=0,"",'CE statale pluri'!H116)</f>
        <v/>
      </c>
      <c r="I116" s="117" t="str">
        <f>IF('CE statale pluri'!I116=0,"",'CE statale pluri'!I116)</f>
        <v/>
      </c>
      <c r="J116" s="117" t="str">
        <f>IF('CE statale pluri'!J116=0,"",'CE statale pluri'!J116)</f>
        <v/>
      </c>
      <c r="K116" s="117" t="str">
        <f>IF('CE statale pluri'!K116=0,"",'CE statale pluri'!K116)</f>
        <v/>
      </c>
      <c r="L116" s="117" t="str">
        <f>IF('CE statale pluri'!L116=0,"",'CE statale pluri'!L116)</f>
        <v/>
      </c>
      <c r="M116" s="118" t="str">
        <f>IF('CE statale pluri'!M116=0,"",'CE statale pluri'!M116)</f>
        <v/>
      </c>
      <c r="N116" s="197" t="str">
        <f>IF('CE statale pluri'!N116=0,"",'CE statale pluri'!N116)</f>
        <v xml:space="preserve">-    </v>
      </c>
    </row>
    <row r="117" spans="1:14" s="70" customFormat="1">
      <c r="A117" s="101" t="s">
        <v>2888</v>
      </c>
      <c r="B117" s="132"/>
      <c r="C117" s="108" t="s">
        <v>2818</v>
      </c>
      <c r="D117" s="579" t="s">
        <v>1813</v>
      </c>
      <c r="E117" s="579"/>
      <c r="F117" s="579"/>
      <c r="G117" s="580"/>
      <c r="H117" s="109" t="str">
        <f>IF('CE statale pluri'!H117=0,"",'CE statale pluri'!H117)</f>
        <v/>
      </c>
      <c r="I117" s="109" t="str">
        <f>IF('CE statale pluri'!I117=0,"",'CE statale pluri'!I117)</f>
        <v/>
      </c>
      <c r="J117" s="109" t="str">
        <f>IF('CE statale pluri'!J117=0,"",'CE statale pluri'!J117)</f>
        <v/>
      </c>
      <c r="K117" s="109" t="str">
        <f>IF('CE statale pluri'!K117=0,"",'CE statale pluri'!K117)</f>
        <v/>
      </c>
      <c r="L117" s="109" t="str">
        <f>IF('CE statale pluri'!L117=0,"",'CE statale pluri'!L117)</f>
        <v/>
      </c>
      <c r="M117" s="110" t="str">
        <f>IF('CE statale pluri'!M117=0,"",'CE statale pluri'!M117)</f>
        <v/>
      </c>
      <c r="N117" s="196" t="str">
        <f>IF('CE statale pluri'!N117=0,"",'CE statale pluri'!N117)</f>
        <v xml:space="preserve">-    </v>
      </c>
    </row>
    <row r="118" spans="1:14" s="70" customFormat="1">
      <c r="A118" s="101" t="s">
        <v>1060</v>
      </c>
      <c r="B118" s="132"/>
      <c r="C118" s="108" t="s">
        <v>2821</v>
      </c>
      <c r="D118" s="579" t="s">
        <v>2398</v>
      </c>
      <c r="E118" s="579"/>
      <c r="F118" s="579"/>
      <c r="G118" s="580"/>
      <c r="H118" s="109" t="str">
        <f>IF('CE statale pluri'!H118=0,"",'CE statale pluri'!H118)</f>
        <v/>
      </c>
      <c r="I118" s="109" t="str">
        <f>IF('CE statale pluri'!I118=0,"",'CE statale pluri'!I118)</f>
        <v/>
      </c>
      <c r="J118" s="109" t="str">
        <f>IF('CE statale pluri'!J118=0,"",'CE statale pluri'!J118)</f>
        <v/>
      </c>
      <c r="K118" s="109" t="str">
        <f>IF('CE statale pluri'!K118=0,"",'CE statale pluri'!K118)</f>
        <v/>
      </c>
      <c r="L118" s="109" t="str">
        <f>IF('CE statale pluri'!L118=0,"",'CE statale pluri'!L118)</f>
        <v/>
      </c>
      <c r="M118" s="110" t="str">
        <f>IF('CE statale pluri'!M118=0,"",'CE statale pluri'!M118)</f>
        <v/>
      </c>
      <c r="N118" s="196" t="str">
        <f>IF('CE statale pluri'!N118=0,"",'CE statale pluri'!N118)</f>
        <v xml:space="preserve">-    </v>
      </c>
    </row>
    <row r="119" spans="1:14" s="70" customFormat="1">
      <c r="A119" s="101"/>
      <c r="B119" s="133"/>
      <c r="C119" s="134" t="s">
        <v>2399</v>
      </c>
      <c r="D119" s="134"/>
      <c r="E119" s="134"/>
      <c r="F119" s="134"/>
      <c r="G119" s="135"/>
      <c r="H119" s="136">
        <f>IF('CE statale pluri'!H119=0,"",'CE statale pluri'!H119)</f>
        <v>51730870.619999997</v>
      </c>
      <c r="I119" s="136">
        <f>IF('CE statale pluri'!I119=0,"",'CE statale pluri'!I119)</f>
        <v>57218189.242349997</v>
      </c>
      <c r="J119" s="136">
        <f>IF('CE statale pluri'!J119=0,"",'CE statale pluri'!J119)</f>
        <v>58592041</v>
      </c>
      <c r="K119" s="136">
        <f>IF('CE statale pluri'!K119=0,"",'CE statale pluri'!K119)</f>
        <v>58807140</v>
      </c>
      <c r="L119" s="136">
        <f>IF('CE statale pluri'!L119=0,"",'CE statale pluri'!L119)</f>
        <v>59022884</v>
      </c>
      <c r="M119" s="137">
        <f>IF('CE statale pluri'!M119=0,"",'CE statale pluri'!M119)</f>
        <v>1373851.7576500028</v>
      </c>
      <c r="N119" s="201">
        <f>IF('CE statale pluri'!N119=0,"",'CE statale pluri'!N119)</f>
        <v>2.401075210246513E-2</v>
      </c>
    </row>
    <row r="120" spans="1:14" s="46" customFormat="1">
      <c r="A120" s="101"/>
      <c r="B120" s="149"/>
      <c r="C120" s="114"/>
      <c r="D120" s="146"/>
      <c r="E120" s="143"/>
      <c r="F120" s="146"/>
      <c r="G120" s="147"/>
      <c r="H120" s="117" t="str">
        <f>IF('CE statale pluri'!H120=0,"",'CE statale pluri'!H120)</f>
        <v/>
      </c>
      <c r="I120" s="117" t="str">
        <f>IF('CE statale pluri'!I120=0,"",'CE statale pluri'!I120)</f>
        <v/>
      </c>
      <c r="J120" s="117" t="str">
        <f>IF('CE statale pluri'!J120=0,"",'CE statale pluri'!J120)</f>
        <v/>
      </c>
      <c r="K120" s="117" t="str">
        <f>IF('CE statale pluri'!K120=0,"",'CE statale pluri'!K120)</f>
        <v/>
      </c>
      <c r="L120" s="117" t="str">
        <f>IF('CE statale pluri'!L120=0,"",'CE statale pluri'!L120)</f>
        <v/>
      </c>
      <c r="M120" s="118" t="str">
        <f>IF('CE statale pluri'!M120=0,"",'CE statale pluri'!M120)</f>
        <v/>
      </c>
      <c r="N120" s="197" t="str">
        <f>IF('CE statale pluri'!N120=0,"",'CE statale pluri'!N120)</f>
        <v/>
      </c>
    </row>
    <row r="121" spans="1:14" s="70" customFormat="1" ht="15.75" thickBot="1">
      <c r="A121" s="101"/>
      <c r="B121" s="166" t="s">
        <v>2400</v>
      </c>
      <c r="C121" s="167"/>
      <c r="D121" s="168"/>
      <c r="E121" s="167"/>
      <c r="F121" s="169"/>
      <c r="G121" s="170"/>
      <c r="H121" s="171">
        <f>IF('CE statale pluri'!H121=0,"",'CE statale pluri'!H121)</f>
        <v>36059715.769999959</v>
      </c>
      <c r="I121" s="171">
        <f>IF('CE statale pluri'!I121=0,"",'CE statale pluri'!I121)</f>
        <v>14228347.724316552</v>
      </c>
      <c r="J121" s="171" t="str">
        <f>IF('CE statale pluri'!J121=0,"",'CE statale pluri'!J121)</f>
        <v/>
      </c>
      <c r="K121" s="171">
        <f>IF('CE statale pluri'!K121=0,"",'CE statale pluri'!K121)</f>
        <v>-10898900.628022797</v>
      </c>
      <c r="L121" s="171">
        <f>IF('CE statale pluri'!L121=0,"",'CE statale pluri'!L121)</f>
        <v>-38668163.287275434</v>
      </c>
      <c r="M121" s="172">
        <f>IF('CE statale pluri'!M121=0,"",'CE statale pluri'!M121)</f>
        <v>-14228347.724316552</v>
      </c>
      <c r="N121" s="204">
        <f>IF('CE statale pluri'!N121=0,"",'CE statale pluri'!N121)</f>
        <v>-1</v>
      </c>
    </row>
    <row r="122" spans="1:14" s="46" customFormat="1">
      <c r="B122" s="80"/>
      <c r="C122" s="80"/>
      <c r="D122" s="81"/>
      <c r="E122" s="81"/>
      <c r="F122" s="86"/>
      <c r="G122" s="86"/>
      <c r="H122" s="87"/>
      <c r="I122" s="87"/>
      <c r="J122" s="87"/>
      <c r="K122" s="87"/>
      <c r="L122" s="87"/>
      <c r="M122" s="88"/>
      <c r="N122" s="206"/>
    </row>
    <row r="123" spans="1:14">
      <c r="B123" s="78"/>
      <c r="C123" s="78"/>
      <c r="D123" s="45"/>
      <c r="E123" s="45"/>
      <c r="F123" s="45"/>
      <c r="G123" s="45"/>
      <c r="H123" s="43"/>
      <c r="I123" s="79"/>
      <c r="J123" s="79"/>
      <c r="K123" s="79"/>
      <c r="L123" s="79"/>
    </row>
    <row r="124" spans="1:14">
      <c r="B124" s="80"/>
      <c r="C124" s="80"/>
      <c r="D124" s="81"/>
      <c r="E124" s="81"/>
      <c r="F124" s="81"/>
      <c r="G124" s="82"/>
      <c r="H124" s="79"/>
      <c r="I124" s="79"/>
      <c r="J124" s="79"/>
      <c r="K124" s="79"/>
      <c r="L124" s="79"/>
    </row>
    <row r="125" spans="1:14">
      <c r="B125" s="80"/>
      <c r="C125" s="80"/>
      <c r="D125" s="81"/>
      <c r="E125" s="81"/>
      <c r="F125" s="81"/>
      <c r="G125" s="82"/>
      <c r="H125" s="79"/>
      <c r="I125" s="79"/>
      <c r="J125" s="79"/>
      <c r="K125" s="79"/>
      <c r="L125" s="79"/>
    </row>
    <row r="126" spans="1:14">
      <c r="B126" s="80"/>
      <c r="C126" s="80"/>
      <c r="D126" s="81"/>
      <c r="E126" s="81"/>
      <c r="F126" s="81"/>
      <c r="G126" s="82"/>
      <c r="H126" s="79"/>
      <c r="I126" s="79"/>
      <c r="J126" s="79"/>
      <c r="K126" s="79"/>
      <c r="L126" s="79"/>
    </row>
    <row r="127" spans="1:14">
      <c r="B127" s="80"/>
      <c r="C127" s="80"/>
      <c r="D127" s="81"/>
      <c r="E127" s="81"/>
      <c r="F127" s="81"/>
      <c r="G127" s="82"/>
      <c r="H127" s="79"/>
      <c r="I127" s="79"/>
      <c r="J127" s="79"/>
      <c r="K127" s="79"/>
      <c r="L127" s="79"/>
    </row>
    <row r="128" spans="1:14">
      <c r="B128" s="80"/>
      <c r="C128" s="80"/>
      <c r="D128" s="81"/>
      <c r="E128" s="81"/>
      <c r="F128" s="81"/>
      <c r="G128" s="82"/>
      <c r="H128" s="79"/>
      <c r="I128" s="79"/>
      <c r="J128" s="79"/>
      <c r="K128" s="79"/>
      <c r="L128" s="79"/>
    </row>
    <row r="129" spans="2:15">
      <c r="B129" s="80"/>
      <c r="C129" s="80"/>
      <c r="D129" s="81"/>
      <c r="E129" s="81"/>
      <c r="F129" s="81"/>
      <c r="G129" s="82"/>
      <c r="H129" s="79"/>
      <c r="I129" s="79"/>
      <c r="J129" s="79"/>
      <c r="K129" s="79"/>
      <c r="L129" s="79"/>
    </row>
    <row r="130" spans="2:15">
      <c r="B130" s="80"/>
      <c r="C130" s="80"/>
      <c r="D130" s="81"/>
      <c r="E130" s="81"/>
      <c r="F130" s="81"/>
      <c r="G130" s="82"/>
      <c r="H130" s="79"/>
      <c r="I130" s="79"/>
      <c r="J130" s="79"/>
      <c r="K130" s="79"/>
      <c r="L130" s="79"/>
    </row>
    <row r="131" spans="2:15">
      <c r="B131" s="80"/>
      <c r="C131" s="80"/>
      <c r="D131" s="81"/>
      <c r="E131" s="81"/>
      <c r="F131" s="81"/>
      <c r="G131" s="82"/>
      <c r="H131" s="79"/>
      <c r="I131" s="79"/>
      <c r="J131" s="79"/>
      <c r="K131" s="79"/>
      <c r="L131" s="79"/>
    </row>
    <row r="132" spans="2:15">
      <c r="B132" s="80"/>
      <c r="C132" s="80"/>
      <c r="D132" s="81"/>
      <c r="E132" s="81"/>
      <c r="F132" s="81"/>
      <c r="G132" s="82"/>
      <c r="H132" s="79"/>
      <c r="I132" s="79"/>
      <c r="J132" s="79"/>
      <c r="K132" s="79"/>
      <c r="L132" s="79"/>
    </row>
    <row r="133" spans="2:15">
      <c r="B133" s="80"/>
      <c r="C133" s="80"/>
      <c r="D133" s="81"/>
      <c r="E133" s="81"/>
      <c r="F133" s="81"/>
      <c r="G133" s="82"/>
      <c r="H133" s="79"/>
      <c r="I133" s="79"/>
      <c r="J133" s="79"/>
      <c r="K133" s="79"/>
      <c r="L133" s="79"/>
    </row>
    <row r="134" spans="2:15">
      <c r="B134" s="80"/>
      <c r="C134" s="80"/>
      <c r="D134" s="81"/>
      <c r="E134" s="81"/>
      <c r="F134" s="81"/>
      <c r="G134" s="82"/>
      <c r="H134" s="79"/>
      <c r="I134" s="79"/>
      <c r="J134" s="79"/>
      <c r="K134" s="79"/>
      <c r="L134" s="79"/>
    </row>
    <row r="135" spans="2:15">
      <c r="B135" s="80"/>
      <c r="C135" s="80"/>
      <c r="D135" s="81"/>
      <c r="E135" s="81"/>
      <c r="F135" s="81"/>
      <c r="G135" s="82"/>
    </row>
    <row r="136" spans="2:15">
      <c r="B136" s="80"/>
      <c r="C136" s="80"/>
      <c r="D136" s="81"/>
      <c r="E136" s="81"/>
      <c r="F136" s="81"/>
      <c r="G136" s="82"/>
    </row>
    <row r="137" spans="2:15">
      <c r="B137" s="80"/>
      <c r="C137" s="80"/>
      <c r="D137" s="81"/>
      <c r="E137" s="81"/>
      <c r="F137" s="81"/>
      <c r="G137" s="82"/>
    </row>
    <row r="138" spans="2:15">
      <c r="B138" s="80"/>
      <c r="C138" s="80"/>
      <c r="D138" s="81"/>
      <c r="E138" s="81"/>
      <c r="F138" s="81"/>
      <c r="G138" s="82"/>
    </row>
    <row r="139" spans="2:15">
      <c r="B139" s="80"/>
      <c r="C139" s="80"/>
      <c r="D139" s="81"/>
      <c r="E139" s="81"/>
      <c r="F139" s="81"/>
      <c r="G139" s="82"/>
    </row>
    <row r="140" spans="2:15">
      <c r="B140" s="80"/>
      <c r="C140" s="80"/>
      <c r="D140" s="81"/>
      <c r="E140" s="81"/>
      <c r="F140" s="81"/>
      <c r="G140" s="82"/>
    </row>
    <row r="141" spans="2:15">
      <c r="B141" s="80"/>
      <c r="C141" s="80"/>
      <c r="D141" s="81"/>
      <c r="E141" s="81"/>
      <c r="F141" s="81"/>
      <c r="G141" s="82"/>
    </row>
    <row r="142" spans="2:15">
      <c r="B142" s="80"/>
      <c r="C142" s="80"/>
      <c r="D142" s="81"/>
      <c r="E142" s="81"/>
      <c r="F142" s="81"/>
      <c r="G142" s="82"/>
    </row>
    <row r="143" spans="2:15" s="83" customFormat="1">
      <c r="B143" s="80"/>
      <c r="C143" s="80"/>
      <c r="D143" s="81"/>
      <c r="E143" s="81"/>
      <c r="F143" s="81"/>
      <c r="G143" s="82"/>
      <c r="H143" s="55"/>
      <c r="I143" s="55"/>
      <c r="J143" s="55"/>
      <c r="K143" s="55"/>
      <c r="L143" s="55"/>
      <c r="M143" s="55"/>
      <c r="N143" s="55"/>
      <c r="O143" s="55"/>
    </row>
    <row r="144" spans="2:15" s="83" customFormat="1">
      <c r="B144" s="80"/>
      <c r="C144" s="80"/>
      <c r="D144" s="81"/>
      <c r="E144" s="81"/>
      <c r="F144" s="81"/>
      <c r="G144" s="82"/>
      <c r="H144" s="55"/>
      <c r="I144" s="55"/>
      <c r="J144" s="55"/>
      <c r="K144" s="55"/>
      <c r="L144" s="55"/>
      <c r="M144" s="55"/>
      <c r="N144" s="55"/>
      <c r="O144" s="55"/>
    </row>
    <row r="145" spans="2:15" s="83" customFormat="1">
      <c r="B145" s="80"/>
      <c r="C145" s="80"/>
      <c r="D145" s="81"/>
      <c r="E145" s="81"/>
      <c r="F145" s="81"/>
      <c r="G145" s="82"/>
      <c r="H145" s="55"/>
      <c r="I145" s="55"/>
      <c r="J145" s="55"/>
      <c r="K145" s="55"/>
      <c r="L145" s="55"/>
      <c r="M145" s="55"/>
      <c r="N145" s="55"/>
      <c r="O145" s="55"/>
    </row>
    <row r="146" spans="2:15" s="83" customFormat="1">
      <c r="B146" s="80"/>
      <c r="C146" s="80"/>
      <c r="D146" s="81"/>
      <c r="E146" s="81"/>
      <c r="F146" s="81"/>
      <c r="G146" s="82"/>
      <c r="H146" s="55"/>
      <c r="I146" s="55"/>
      <c r="J146" s="55"/>
      <c r="K146" s="55"/>
      <c r="L146" s="55"/>
      <c r="M146" s="55"/>
      <c r="N146" s="55"/>
      <c r="O146" s="55"/>
    </row>
    <row r="147" spans="2:15" s="83" customFormat="1">
      <c r="B147" s="80"/>
      <c r="C147" s="80"/>
      <c r="D147" s="81"/>
      <c r="E147" s="81"/>
      <c r="F147" s="81"/>
      <c r="G147" s="82"/>
      <c r="H147" s="55"/>
      <c r="I147" s="55"/>
      <c r="J147" s="55"/>
      <c r="K147" s="55"/>
      <c r="L147" s="55"/>
      <c r="M147" s="55"/>
      <c r="N147" s="55"/>
      <c r="O147" s="55"/>
    </row>
    <row r="148" spans="2:15" s="83" customFormat="1">
      <c r="B148" s="80"/>
      <c r="C148" s="80"/>
      <c r="D148" s="81"/>
      <c r="E148" s="81"/>
      <c r="F148" s="81"/>
      <c r="G148" s="82"/>
      <c r="H148" s="55"/>
      <c r="I148" s="55"/>
      <c r="J148" s="55"/>
      <c r="K148" s="55"/>
      <c r="L148" s="55"/>
      <c r="M148" s="55"/>
      <c r="N148" s="55"/>
      <c r="O148" s="55"/>
    </row>
    <row r="149" spans="2:15" s="83" customFormat="1">
      <c r="B149" s="80"/>
      <c r="C149" s="80"/>
      <c r="D149" s="81"/>
      <c r="E149" s="81"/>
      <c r="F149" s="81"/>
      <c r="G149" s="82"/>
      <c r="H149" s="55"/>
      <c r="I149" s="55"/>
      <c r="J149" s="55"/>
      <c r="K149" s="55"/>
      <c r="L149" s="55"/>
      <c r="M149" s="55"/>
      <c r="N149" s="55"/>
      <c r="O149" s="55"/>
    </row>
    <row r="150" spans="2:15" s="83" customFormat="1">
      <c r="B150" s="80"/>
      <c r="C150" s="80"/>
      <c r="D150" s="81"/>
      <c r="E150" s="81"/>
      <c r="F150" s="81"/>
      <c r="G150" s="82"/>
      <c r="H150" s="55"/>
      <c r="I150" s="55"/>
      <c r="J150" s="55"/>
      <c r="K150" s="55"/>
      <c r="L150" s="55"/>
      <c r="M150" s="55"/>
      <c r="N150" s="55"/>
      <c r="O150" s="55"/>
    </row>
    <row r="151" spans="2:15" s="83" customFormat="1">
      <c r="B151" s="80"/>
      <c r="C151" s="80"/>
      <c r="D151" s="81"/>
      <c r="E151" s="81"/>
      <c r="F151" s="81"/>
      <c r="G151" s="82"/>
      <c r="H151" s="55"/>
      <c r="I151" s="55"/>
      <c r="J151" s="55"/>
      <c r="K151" s="55"/>
      <c r="L151" s="55"/>
      <c r="M151" s="55"/>
      <c r="N151" s="55"/>
      <c r="O151" s="55"/>
    </row>
    <row r="152" spans="2:15" s="83" customFormat="1">
      <c r="B152" s="80"/>
      <c r="C152" s="80"/>
      <c r="D152" s="81"/>
      <c r="E152" s="81"/>
      <c r="F152" s="81"/>
      <c r="G152" s="82"/>
      <c r="H152" s="55"/>
      <c r="I152" s="55"/>
      <c r="J152" s="55"/>
      <c r="K152" s="55"/>
      <c r="L152" s="55"/>
      <c r="M152" s="55"/>
      <c r="N152" s="55"/>
      <c r="O152" s="55"/>
    </row>
    <row r="153" spans="2:15" s="83" customFormat="1">
      <c r="B153" s="80"/>
      <c r="C153" s="80"/>
      <c r="D153" s="81"/>
      <c r="E153" s="81"/>
      <c r="F153" s="81"/>
      <c r="G153" s="82"/>
      <c r="H153" s="55"/>
      <c r="I153" s="55"/>
      <c r="J153" s="55"/>
      <c r="K153" s="55"/>
      <c r="L153" s="55"/>
      <c r="M153" s="55"/>
      <c r="N153" s="55"/>
      <c r="O153" s="55"/>
    </row>
    <row r="154" spans="2:15" s="83" customFormat="1">
      <c r="B154" s="80"/>
      <c r="C154" s="80"/>
      <c r="D154" s="81"/>
      <c r="E154" s="81"/>
      <c r="F154" s="81"/>
      <c r="G154" s="82"/>
      <c r="H154" s="55"/>
      <c r="I154" s="55"/>
      <c r="J154" s="55"/>
      <c r="K154" s="55"/>
      <c r="L154" s="55"/>
      <c r="M154" s="55"/>
      <c r="N154" s="55"/>
      <c r="O154" s="55"/>
    </row>
    <row r="155" spans="2:15" s="83" customFormat="1">
      <c r="B155" s="80"/>
      <c r="C155" s="80"/>
      <c r="D155" s="81"/>
      <c r="E155" s="81"/>
      <c r="F155" s="81"/>
      <c r="G155" s="82"/>
      <c r="H155" s="55"/>
      <c r="I155" s="55"/>
      <c r="J155" s="55"/>
      <c r="K155" s="55"/>
      <c r="L155" s="55"/>
      <c r="M155" s="55"/>
      <c r="N155" s="55"/>
      <c r="O155" s="55"/>
    </row>
    <row r="156" spans="2:15" s="83" customFormat="1">
      <c r="B156" s="80"/>
      <c r="C156" s="80"/>
      <c r="D156" s="81"/>
      <c r="E156" s="81"/>
      <c r="F156" s="81"/>
      <c r="G156" s="82"/>
      <c r="H156" s="55"/>
      <c r="I156" s="55"/>
      <c r="J156" s="55"/>
      <c r="K156" s="55"/>
      <c r="L156" s="55"/>
      <c r="M156" s="55"/>
      <c r="N156" s="55"/>
      <c r="O156" s="55"/>
    </row>
    <row r="157" spans="2:15" s="83" customFormat="1">
      <c r="B157" s="80"/>
      <c r="C157" s="80"/>
      <c r="D157" s="81"/>
      <c r="E157" s="81"/>
      <c r="F157" s="81"/>
      <c r="G157" s="82"/>
      <c r="H157" s="55"/>
      <c r="I157" s="55"/>
      <c r="J157" s="55"/>
      <c r="K157" s="55"/>
      <c r="L157" s="55"/>
      <c r="M157" s="55"/>
      <c r="N157" s="55"/>
      <c r="O157" s="55"/>
    </row>
    <row r="158" spans="2:15" s="83" customFormat="1">
      <c r="B158" s="80"/>
      <c r="C158" s="80"/>
      <c r="D158" s="81"/>
      <c r="E158" s="81"/>
      <c r="F158" s="81"/>
      <c r="G158" s="82"/>
      <c r="H158" s="55"/>
      <c r="I158" s="55"/>
      <c r="J158" s="55"/>
      <c r="K158" s="55"/>
      <c r="L158" s="55"/>
      <c r="M158" s="55"/>
      <c r="N158" s="55"/>
      <c r="O158" s="55"/>
    </row>
    <row r="159" spans="2:15" s="83" customFormat="1">
      <c r="B159" s="80"/>
      <c r="C159" s="80"/>
      <c r="D159" s="81"/>
      <c r="E159" s="81"/>
      <c r="F159" s="81"/>
      <c r="G159" s="82"/>
      <c r="H159" s="55"/>
      <c r="I159" s="55"/>
      <c r="J159" s="55"/>
      <c r="K159" s="55"/>
      <c r="L159" s="55"/>
      <c r="M159" s="55"/>
      <c r="N159" s="55"/>
      <c r="O159" s="55"/>
    </row>
    <row r="160" spans="2:15" s="83" customFormat="1">
      <c r="B160" s="80"/>
      <c r="C160" s="80"/>
      <c r="D160" s="81"/>
      <c r="E160" s="81"/>
      <c r="F160" s="81"/>
      <c r="G160" s="82"/>
      <c r="H160" s="55"/>
      <c r="I160" s="55"/>
      <c r="J160" s="55"/>
      <c r="K160" s="55"/>
      <c r="L160" s="55"/>
      <c r="M160" s="55"/>
      <c r="N160" s="55"/>
      <c r="O160" s="55"/>
    </row>
    <row r="161" spans="2:15" s="83" customFormat="1">
      <c r="B161" s="80"/>
      <c r="C161" s="80"/>
      <c r="D161" s="81"/>
      <c r="E161" s="81"/>
      <c r="F161" s="81"/>
      <c r="G161" s="82"/>
      <c r="H161" s="55"/>
      <c r="I161" s="55"/>
      <c r="J161" s="55"/>
      <c r="K161" s="55"/>
      <c r="L161" s="55"/>
      <c r="M161" s="55"/>
      <c r="N161" s="55"/>
      <c r="O161" s="55"/>
    </row>
    <row r="162" spans="2:15" s="83" customFormat="1">
      <c r="B162" s="80"/>
      <c r="C162" s="80"/>
      <c r="D162" s="81"/>
      <c r="E162" s="81"/>
      <c r="F162" s="81"/>
      <c r="G162" s="82"/>
      <c r="H162" s="55"/>
      <c r="I162" s="55"/>
      <c r="J162" s="55"/>
      <c r="K162" s="55"/>
      <c r="L162" s="55"/>
      <c r="M162" s="55"/>
      <c r="N162" s="55"/>
      <c r="O162" s="55"/>
    </row>
    <row r="163" spans="2:15" s="83" customFormat="1">
      <c r="B163" s="80"/>
      <c r="C163" s="80"/>
      <c r="D163" s="81"/>
      <c r="E163" s="81"/>
      <c r="F163" s="81"/>
      <c r="G163" s="82"/>
      <c r="H163" s="55"/>
      <c r="I163" s="55"/>
      <c r="J163" s="55"/>
      <c r="K163" s="55"/>
      <c r="L163" s="55"/>
      <c r="M163" s="55"/>
      <c r="N163" s="55"/>
      <c r="O163" s="55"/>
    </row>
    <row r="164" spans="2:15" s="83" customFormat="1">
      <c r="B164" s="80"/>
      <c r="C164" s="80"/>
      <c r="D164" s="81"/>
      <c r="E164" s="81"/>
      <c r="F164" s="81"/>
      <c r="G164" s="82"/>
      <c r="H164" s="55"/>
      <c r="I164" s="55"/>
      <c r="J164" s="55"/>
      <c r="K164" s="55"/>
      <c r="L164" s="55"/>
      <c r="M164" s="55"/>
      <c r="N164" s="55"/>
      <c r="O164" s="55"/>
    </row>
    <row r="165" spans="2:15" s="83" customFormat="1">
      <c r="B165" s="80"/>
      <c r="C165" s="80"/>
      <c r="D165" s="81"/>
      <c r="E165" s="81"/>
      <c r="F165" s="81"/>
      <c r="G165" s="82"/>
      <c r="H165" s="55"/>
      <c r="I165" s="55"/>
      <c r="J165" s="55"/>
      <c r="K165" s="55"/>
      <c r="L165" s="55"/>
      <c r="M165" s="55"/>
      <c r="N165" s="55"/>
      <c r="O165" s="55"/>
    </row>
    <row r="166" spans="2:15" s="83" customFormat="1">
      <c r="B166" s="80"/>
      <c r="C166" s="80"/>
      <c r="D166" s="81"/>
      <c r="E166" s="81"/>
      <c r="F166" s="81"/>
      <c r="G166" s="82"/>
      <c r="H166" s="55"/>
      <c r="I166" s="55"/>
      <c r="J166" s="55"/>
      <c r="K166" s="55"/>
      <c r="L166" s="55"/>
      <c r="M166" s="55"/>
      <c r="N166" s="55"/>
      <c r="O166" s="55"/>
    </row>
    <row r="167" spans="2:15" s="83" customFormat="1">
      <c r="B167" s="80"/>
      <c r="C167" s="80"/>
      <c r="D167" s="81"/>
      <c r="E167" s="81"/>
      <c r="F167" s="81"/>
      <c r="G167" s="82"/>
      <c r="H167" s="55"/>
      <c r="I167" s="55"/>
      <c r="J167" s="55"/>
      <c r="K167" s="55"/>
      <c r="L167" s="55"/>
      <c r="M167" s="55"/>
      <c r="N167" s="55"/>
      <c r="O167" s="55"/>
    </row>
    <row r="168" spans="2:15" s="83" customFormat="1">
      <c r="B168" s="84"/>
      <c r="C168" s="84"/>
      <c r="G168" s="55"/>
      <c r="H168" s="55"/>
      <c r="I168" s="55"/>
      <c r="J168" s="55"/>
      <c r="K168" s="55"/>
      <c r="L168" s="55"/>
      <c r="M168" s="55"/>
      <c r="N168" s="55"/>
      <c r="O168" s="55"/>
    </row>
    <row r="169" spans="2:15" s="83" customFormat="1">
      <c r="B169" s="84"/>
      <c r="C169" s="84"/>
      <c r="G169" s="55"/>
      <c r="H169" s="55"/>
      <c r="I169" s="55"/>
      <c r="J169" s="55"/>
      <c r="K169" s="55"/>
      <c r="L169" s="55"/>
      <c r="M169" s="55"/>
      <c r="N169" s="55"/>
      <c r="O169" s="55"/>
    </row>
    <row r="170" spans="2:15" s="83" customFormat="1">
      <c r="B170" s="84"/>
      <c r="C170" s="84"/>
      <c r="G170" s="55"/>
      <c r="H170" s="55"/>
      <c r="I170" s="55"/>
      <c r="J170" s="55"/>
      <c r="K170" s="55"/>
      <c r="L170" s="55"/>
      <c r="M170" s="55"/>
      <c r="N170" s="55"/>
      <c r="O170" s="55"/>
    </row>
    <row r="171" spans="2:15" s="83" customFormat="1">
      <c r="B171" s="84"/>
      <c r="C171" s="84"/>
      <c r="G171" s="55"/>
      <c r="H171" s="55"/>
      <c r="I171" s="55"/>
      <c r="J171" s="55"/>
      <c r="K171" s="55"/>
      <c r="L171" s="55"/>
      <c r="M171" s="55"/>
      <c r="N171" s="55"/>
      <c r="O171" s="55"/>
    </row>
    <row r="172" spans="2:15" s="83" customFormat="1">
      <c r="B172" s="84"/>
      <c r="C172" s="84"/>
      <c r="G172" s="55"/>
      <c r="H172" s="55"/>
      <c r="I172" s="55"/>
      <c r="J172" s="55"/>
      <c r="K172" s="55"/>
      <c r="L172" s="55"/>
      <c r="M172" s="55"/>
      <c r="N172" s="55"/>
      <c r="O172" s="55"/>
    </row>
    <row r="173" spans="2:15" s="83" customFormat="1">
      <c r="B173" s="84"/>
      <c r="C173" s="84"/>
      <c r="G173" s="55"/>
      <c r="H173" s="55"/>
      <c r="I173" s="55"/>
      <c r="J173" s="55"/>
      <c r="K173" s="55"/>
      <c r="L173" s="55"/>
      <c r="M173" s="55"/>
      <c r="N173" s="55"/>
      <c r="O173" s="55"/>
    </row>
    <row r="174" spans="2:15" s="83" customFormat="1">
      <c r="B174" s="84"/>
      <c r="C174" s="84"/>
      <c r="G174" s="55"/>
      <c r="H174" s="55"/>
      <c r="I174" s="55"/>
      <c r="J174" s="55"/>
      <c r="K174" s="55"/>
      <c r="L174" s="55"/>
      <c r="M174" s="55"/>
      <c r="N174" s="55"/>
      <c r="O174" s="55"/>
    </row>
    <row r="175" spans="2:15" s="83" customFormat="1">
      <c r="B175" s="84"/>
      <c r="C175" s="84"/>
      <c r="G175" s="55"/>
      <c r="H175" s="55"/>
      <c r="I175" s="55"/>
      <c r="J175" s="55"/>
      <c r="K175" s="55"/>
      <c r="L175" s="55"/>
      <c r="M175" s="55"/>
      <c r="N175" s="55"/>
      <c r="O175" s="55"/>
    </row>
    <row r="176" spans="2:15" s="83" customFormat="1">
      <c r="B176" s="84"/>
      <c r="C176" s="84"/>
      <c r="G176" s="55"/>
      <c r="H176" s="55"/>
      <c r="I176" s="55"/>
      <c r="J176" s="55"/>
      <c r="K176" s="55"/>
      <c r="L176" s="55"/>
      <c r="M176" s="55"/>
      <c r="N176" s="55"/>
      <c r="O176" s="55"/>
    </row>
    <row r="177" spans="2:15" s="83" customFormat="1">
      <c r="B177" s="84"/>
      <c r="C177" s="84"/>
      <c r="G177" s="55"/>
      <c r="H177" s="55"/>
      <c r="I177" s="55"/>
      <c r="J177" s="55"/>
      <c r="K177" s="55"/>
      <c r="L177" s="55"/>
      <c r="M177" s="55"/>
      <c r="N177" s="55"/>
      <c r="O177" s="55"/>
    </row>
    <row r="178" spans="2:15" s="83" customFormat="1">
      <c r="B178" s="84"/>
      <c r="C178" s="84"/>
      <c r="G178" s="55"/>
      <c r="H178" s="55"/>
      <c r="I178" s="55"/>
      <c r="J178" s="55"/>
      <c r="K178" s="55"/>
      <c r="L178" s="55"/>
      <c r="M178" s="55"/>
      <c r="N178" s="55"/>
      <c r="O178" s="55"/>
    </row>
    <row r="179" spans="2:15" s="83" customFormat="1">
      <c r="B179" s="84"/>
      <c r="C179" s="84"/>
      <c r="G179" s="55"/>
      <c r="H179" s="55"/>
      <c r="I179" s="55"/>
      <c r="J179" s="55"/>
      <c r="K179" s="55"/>
      <c r="L179" s="55"/>
      <c r="M179" s="55"/>
      <c r="N179" s="55"/>
      <c r="O179" s="55"/>
    </row>
    <row r="180" spans="2:15" s="83" customFormat="1">
      <c r="B180" s="84"/>
      <c r="C180" s="84"/>
      <c r="G180" s="55"/>
      <c r="H180" s="55"/>
      <c r="I180" s="55"/>
      <c r="J180" s="55"/>
      <c r="K180" s="55"/>
      <c r="L180" s="55"/>
      <c r="M180" s="55"/>
      <c r="N180" s="55"/>
      <c r="O180" s="55"/>
    </row>
    <row r="181" spans="2:15" s="83" customFormat="1">
      <c r="B181" s="84"/>
      <c r="C181" s="84"/>
      <c r="G181" s="55"/>
      <c r="H181" s="55"/>
      <c r="I181" s="55"/>
      <c r="J181" s="55"/>
      <c r="K181" s="55"/>
      <c r="L181" s="55"/>
      <c r="M181" s="55"/>
      <c r="N181" s="55"/>
      <c r="O181" s="55"/>
    </row>
    <row r="182" spans="2:15" s="83" customFormat="1">
      <c r="B182" s="84"/>
      <c r="C182" s="84"/>
      <c r="G182" s="55"/>
      <c r="H182" s="55"/>
      <c r="I182" s="55"/>
      <c r="J182" s="55"/>
      <c r="K182" s="55"/>
      <c r="L182" s="55"/>
      <c r="M182" s="55"/>
      <c r="N182" s="55"/>
      <c r="O182" s="55"/>
    </row>
    <row r="183" spans="2:15" s="83" customFormat="1">
      <c r="B183" s="84"/>
      <c r="C183" s="84"/>
      <c r="G183" s="55"/>
      <c r="H183" s="55"/>
      <c r="I183" s="55"/>
      <c r="J183" s="55"/>
      <c r="K183" s="55"/>
      <c r="L183" s="55"/>
      <c r="M183" s="55"/>
      <c r="N183" s="55"/>
      <c r="O183" s="55"/>
    </row>
    <row r="184" spans="2:15" s="83" customFormat="1">
      <c r="B184" s="84"/>
      <c r="C184" s="84"/>
      <c r="G184" s="55"/>
      <c r="H184" s="55"/>
      <c r="I184" s="55"/>
      <c r="J184" s="55"/>
      <c r="K184" s="55"/>
      <c r="L184" s="55"/>
      <c r="M184" s="55"/>
      <c r="N184" s="55"/>
      <c r="O184" s="55"/>
    </row>
    <row r="185" spans="2:15" s="83" customFormat="1">
      <c r="B185" s="84"/>
      <c r="C185" s="84"/>
      <c r="G185" s="55"/>
      <c r="H185" s="55"/>
      <c r="I185" s="55"/>
      <c r="J185" s="55"/>
      <c r="K185" s="55"/>
      <c r="L185" s="55"/>
      <c r="M185" s="55"/>
      <c r="N185" s="55"/>
      <c r="O185" s="55"/>
    </row>
    <row r="186" spans="2:15" s="83" customFormat="1">
      <c r="B186" s="84"/>
      <c r="C186" s="84"/>
      <c r="G186" s="55"/>
      <c r="H186" s="55"/>
      <c r="I186" s="55"/>
      <c r="J186" s="55"/>
      <c r="K186" s="55"/>
      <c r="L186" s="55"/>
      <c r="M186" s="55"/>
      <c r="N186" s="55"/>
      <c r="O186" s="55"/>
    </row>
    <row r="187" spans="2:15" s="83" customFormat="1">
      <c r="B187" s="84"/>
      <c r="C187" s="84"/>
      <c r="G187" s="55"/>
      <c r="H187" s="55"/>
      <c r="I187" s="55"/>
      <c r="J187" s="55"/>
      <c r="K187" s="55"/>
      <c r="L187" s="55"/>
      <c r="M187" s="55"/>
      <c r="N187" s="55"/>
      <c r="O187" s="55"/>
    </row>
    <row r="188" spans="2:15" s="83" customFormat="1">
      <c r="B188" s="84"/>
      <c r="C188" s="84"/>
      <c r="G188" s="55"/>
      <c r="H188" s="55"/>
      <c r="I188" s="55"/>
      <c r="J188" s="55"/>
      <c r="K188" s="55"/>
      <c r="L188" s="55"/>
      <c r="M188" s="55"/>
      <c r="N188" s="55"/>
      <c r="O188" s="55"/>
    </row>
    <row r="189" spans="2:15" s="83" customFormat="1">
      <c r="B189" s="84"/>
      <c r="C189" s="84"/>
      <c r="G189" s="55"/>
      <c r="H189" s="55"/>
      <c r="I189" s="55"/>
      <c r="J189" s="55"/>
      <c r="K189" s="55"/>
      <c r="L189" s="55"/>
      <c r="M189" s="55"/>
      <c r="N189" s="55"/>
      <c r="O189" s="55"/>
    </row>
    <row r="190" spans="2:15" s="83" customFormat="1">
      <c r="B190" s="84"/>
      <c r="C190" s="84"/>
      <c r="G190" s="55"/>
      <c r="H190" s="55"/>
      <c r="I190" s="55"/>
      <c r="J190" s="55"/>
      <c r="K190" s="55"/>
      <c r="L190" s="55"/>
      <c r="M190" s="55"/>
      <c r="N190" s="55"/>
      <c r="O190" s="55"/>
    </row>
    <row r="191" spans="2:15" s="83" customFormat="1">
      <c r="B191" s="84"/>
      <c r="C191" s="84"/>
      <c r="G191" s="55"/>
      <c r="H191" s="55"/>
      <c r="I191" s="55"/>
      <c r="J191" s="55"/>
      <c r="K191" s="55"/>
      <c r="L191" s="55"/>
      <c r="M191" s="55"/>
      <c r="N191" s="55"/>
      <c r="O191" s="55"/>
    </row>
    <row r="192" spans="2:15" s="83" customFormat="1">
      <c r="B192" s="84"/>
      <c r="C192" s="84"/>
      <c r="G192" s="55"/>
      <c r="H192" s="55"/>
      <c r="I192" s="55"/>
      <c r="J192" s="55"/>
      <c r="K192" s="55"/>
      <c r="L192" s="55"/>
      <c r="M192" s="55"/>
      <c r="N192" s="55"/>
      <c r="O192" s="55"/>
    </row>
    <row r="193" spans="2:15" s="83" customFormat="1">
      <c r="B193" s="84"/>
      <c r="C193" s="84"/>
      <c r="G193" s="55"/>
      <c r="H193" s="55"/>
      <c r="I193" s="55"/>
      <c r="J193" s="55"/>
      <c r="K193" s="55"/>
      <c r="L193" s="55"/>
      <c r="M193" s="55"/>
      <c r="N193" s="55"/>
      <c r="O193" s="55"/>
    </row>
    <row r="194" spans="2:15" s="83" customFormat="1">
      <c r="B194" s="84"/>
      <c r="C194" s="84"/>
      <c r="G194" s="55"/>
      <c r="H194" s="55"/>
      <c r="I194" s="55"/>
      <c r="J194" s="55"/>
      <c r="K194" s="55"/>
      <c r="L194" s="55"/>
      <c r="M194" s="55"/>
      <c r="N194" s="55"/>
      <c r="O194" s="55"/>
    </row>
    <row r="195" spans="2:15" s="83" customFormat="1">
      <c r="B195" s="84"/>
      <c r="C195" s="84"/>
      <c r="G195" s="55"/>
      <c r="H195" s="55"/>
      <c r="I195" s="55"/>
      <c r="J195" s="55"/>
      <c r="K195" s="55"/>
      <c r="L195" s="55"/>
      <c r="M195" s="55"/>
      <c r="N195" s="55"/>
      <c r="O195" s="55"/>
    </row>
    <row r="196" spans="2:15" s="83" customFormat="1">
      <c r="B196" s="84"/>
      <c r="C196" s="84"/>
      <c r="G196" s="55"/>
      <c r="H196" s="55"/>
      <c r="I196" s="55"/>
      <c r="J196" s="55"/>
      <c r="K196" s="55"/>
      <c r="L196" s="55"/>
      <c r="M196" s="55"/>
      <c r="N196" s="55"/>
      <c r="O196" s="55"/>
    </row>
    <row r="197" spans="2:15" s="83" customFormat="1">
      <c r="B197" s="84"/>
      <c r="G197" s="55"/>
      <c r="H197" s="55"/>
      <c r="I197" s="55"/>
      <c r="J197" s="55"/>
      <c r="K197" s="55"/>
      <c r="L197" s="55"/>
      <c r="M197" s="55"/>
      <c r="N197" s="55"/>
      <c r="O197" s="55"/>
    </row>
    <row r="198" spans="2:15" s="83" customFormat="1">
      <c r="B198" s="84"/>
      <c r="G198" s="55"/>
      <c r="H198" s="55"/>
      <c r="I198" s="55"/>
      <c r="J198" s="55"/>
      <c r="K198" s="55"/>
      <c r="L198" s="55"/>
      <c r="M198" s="55"/>
      <c r="N198" s="55"/>
      <c r="O198" s="55"/>
    </row>
    <row r="199" spans="2:15" s="83" customFormat="1">
      <c r="B199" s="84"/>
      <c r="G199" s="55"/>
      <c r="H199" s="55"/>
      <c r="I199" s="55"/>
      <c r="J199" s="55"/>
      <c r="K199" s="55"/>
      <c r="L199" s="55"/>
      <c r="M199" s="55"/>
      <c r="N199" s="55"/>
      <c r="O199" s="55"/>
    </row>
    <row r="200" spans="2:15" s="83" customFormat="1">
      <c r="B200" s="84"/>
      <c r="G200" s="55"/>
      <c r="H200" s="55"/>
      <c r="I200" s="55"/>
      <c r="J200" s="55"/>
      <c r="K200" s="55"/>
      <c r="L200" s="55"/>
      <c r="M200" s="55"/>
      <c r="N200" s="55"/>
      <c r="O200" s="55"/>
    </row>
    <row r="201" spans="2:15" s="83" customFormat="1">
      <c r="B201" s="84"/>
      <c r="G201" s="55"/>
      <c r="H201" s="55"/>
      <c r="I201" s="55"/>
      <c r="J201" s="55"/>
      <c r="K201" s="55"/>
      <c r="L201" s="55"/>
      <c r="M201" s="55"/>
      <c r="N201" s="55"/>
      <c r="O201" s="55"/>
    </row>
    <row r="202" spans="2:15" s="83" customFormat="1">
      <c r="B202" s="84"/>
      <c r="G202" s="55"/>
      <c r="H202" s="55"/>
      <c r="I202" s="55"/>
      <c r="J202" s="55"/>
      <c r="K202" s="55"/>
      <c r="L202" s="55"/>
      <c r="M202" s="55"/>
      <c r="N202" s="55"/>
      <c r="O202" s="55"/>
    </row>
    <row r="203" spans="2:15" s="83" customFormat="1">
      <c r="B203" s="84"/>
      <c r="G203" s="55"/>
      <c r="H203" s="55"/>
      <c r="I203" s="55"/>
      <c r="J203" s="55"/>
      <c r="K203" s="55"/>
      <c r="L203" s="55"/>
      <c r="M203" s="55"/>
      <c r="N203" s="55"/>
      <c r="O203" s="55"/>
    </row>
    <row r="204" spans="2:15" s="83" customFormat="1">
      <c r="B204" s="84"/>
      <c r="G204" s="55"/>
      <c r="H204" s="55"/>
      <c r="I204" s="55"/>
      <c r="J204" s="55"/>
      <c r="K204" s="55"/>
      <c r="L204" s="55"/>
      <c r="M204" s="55"/>
      <c r="N204" s="55"/>
      <c r="O204" s="55"/>
    </row>
    <row r="205" spans="2:15" s="83" customFormat="1">
      <c r="B205" s="84"/>
      <c r="G205" s="55"/>
      <c r="H205" s="55"/>
      <c r="I205" s="55"/>
      <c r="J205" s="55"/>
      <c r="K205" s="55"/>
      <c r="L205" s="55"/>
      <c r="M205" s="55"/>
      <c r="N205" s="55"/>
      <c r="O205" s="55"/>
    </row>
    <row r="206" spans="2:15" s="83" customFormat="1">
      <c r="B206" s="84"/>
      <c r="G206" s="55"/>
      <c r="H206" s="55"/>
      <c r="I206" s="55"/>
      <c r="J206" s="55"/>
      <c r="K206" s="55"/>
      <c r="L206" s="55"/>
      <c r="M206" s="55"/>
      <c r="N206" s="55"/>
      <c r="O206" s="55"/>
    </row>
    <row r="207" spans="2:15" s="83" customFormat="1">
      <c r="B207" s="84"/>
      <c r="G207" s="55"/>
      <c r="H207" s="55"/>
      <c r="I207" s="55"/>
      <c r="J207" s="55"/>
      <c r="K207" s="55"/>
      <c r="L207" s="55"/>
      <c r="M207" s="55"/>
      <c r="N207" s="55"/>
      <c r="O207" s="55"/>
    </row>
    <row r="208" spans="2:15" s="83" customFormat="1">
      <c r="B208" s="84"/>
      <c r="G208" s="55"/>
      <c r="H208" s="55"/>
      <c r="I208" s="55"/>
      <c r="J208" s="55"/>
      <c r="K208" s="55"/>
      <c r="L208" s="55"/>
      <c r="M208" s="55"/>
      <c r="N208" s="55"/>
      <c r="O208" s="55"/>
    </row>
    <row r="209" spans="2:15" s="83" customFormat="1">
      <c r="B209" s="84"/>
      <c r="G209" s="55"/>
      <c r="H209" s="55"/>
      <c r="I209" s="55"/>
      <c r="J209" s="55"/>
      <c r="K209" s="55"/>
      <c r="L209" s="55"/>
      <c r="M209" s="55"/>
      <c r="N209" s="55"/>
      <c r="O209" s="55"/>
    </row>
    <row r="210" spans="2:15" s="83" customFormat="1">
      <c r="B210" s="84"/>
      <c r="G210" s="55"/>
      <c r="H210" s="55"/>
      <c r="I210" s="55"/>
      <c r="J210" s="55"/>
      <c r="K210" s="55"/>
      <c r="L210" s="55"/>
      <c r="M210" s="55"/>
      <c r="N210" s="55"/>
      <c r="O210" s="55"/>
    </row>
    <row r="211" spans="2:15" s="83" customFormat="1">
      <c r="B211" s="84"/>
      <c r="G211" s="55"/>
      <c r="H211" s="55"/>
      <c r="I211" s="55"/>
      <c r="J211" s="55"/>
      <c r="K211" s="55"/>
      <c r="L211" s="55"/>
      <c r="M211" s="55"/>
      <c r="N211" s="55"/>
      <c r="O211" s="55"/>
    </row>
    <row r="212" spans="2:15" s="83" customFormat="1">
      <c r="B212" s="84"/>
      <c r="G212" s="55"/>
      <c r="H212" s="55"/>
      <c r="I212" s="55"/>
      <c r="J212" s="55"/>
      <c r="K212" s="55"/>
      <c r="L212" s="55"/>
      <c r="M212" s="55"/>
      <c r="N212" s="55"/>
      <c r="O212" s="55"/>
    </row>
    <row r="213" spans="2:15" s="83" customFormat="1">
      <c r="B213" s="84"/>
      <c r="G213" s="55"/>
      <c r="H213" s="55"/>
      <c r="I213" s="55"/>
      <c r="J213" s="55"/>
      <c r="K213" s="55"/>
      <c r="L213" s="55"/>
      <c r="M213" s="55"/>
      <c r="N213" s="55"/>
      <c r="O213" s="55"/>
    </row>
    <row r="214" spans="2:15" s="83" customFormat="1">
      <c r="B214" s="84"/>
      <c r="G214" s="55"/>
      <c r="H214" s="55"/>
      <c r="I214" s="55"/>
      <c r="J214" s="55"/>
      <c r="K214" s="55"/>
      <c r="L214" s="55"/>
      <c r="M214" s="55"/>
      <c r="N214" s="55"/>
      <c r="O214" s="55"/>
    </row>
    <row r="215" spans="2:15" s="83" customFormat="1">
      <c r="B215" s="84"/>
      <c r="G215" s="55"/>
      <c r="H215" s="55"/>
      <c r="I215" s="55"/>
      <c r="J215" s="55"/>
      <c r="K215" s="55"/>
      <c r="L215" s="55"/>
      <c r="M215" s="55"/>
      <c r="N215" s="55"/>
      <c r="O215" s="55"/>
    </row>
    <row r="216" spans="2:15" s="83" customFormat="1">
      <c r="B216" s="84"/>
      <c r="G216" s="55"/>
      <c r="H216" s="55"/>
      <c r="I216" s="55"/>
      <c r="J216" s="55"/>
      <c r="K216" s="55"/>
      <c r="L216" s="55"/>
      <c r="M216" s="55"/>
      <c r="N216" s="55"/>
      <c r="O216" s="55"/>
    </row>
    <row r="217" spans="2:15" s="83" customFormat="1">
      <c r="B217" s="84"/>
      <c r="G217" s="55"/>
      <c r="H217" s="55"/>
      <c r="I217" s="55"/>
      <c r="J217" s="55"/>
      <c r="K217" s="55"/>
      <c r="L217" s="55"/>
      <c r="M217" s="55"/>
      <c r="N217" s="55"/>
      <c r="O217" s="55"/>
    </row>
    <row r="218" spans="2:15" s="83" customFormat="1">
      <c r="B218" s="84"/>
      <c r="G218" s="55"/>
      <c r="H218" s="55"/>
      <c r="I218" s="55"/>
      <c r="J218" s="55"/>
      <c r="K218" s="55"/>
      <c r="L218" s="55"/>
      <c r="M218" s="55"/>
      <c r="N218" s="55"/>
      <c r="O218" s="55"/>
    </row>
    <row r="219" spans="2:15" s="83" customFormat="1">
      <c r="B219" s="84"/>
      <c r="G219" s="55"/>
      <c r="H219" s="55"/>
      <c r="I219" s="55"/>
      <c r="J219" s="55"/>
      <c r="K219" s="55"/>
      <c r="L219" s="55"/>
      <c r="M219" s="55"/>
      <c r="N219" s="55"/>
      <c r="O219" s="55"/>
    </row>
    <row r="220" spans="2:15" s="83" customFormat="1">
      <c r="B220" s="84"/>
      <c r="G220" s="55"/>
      <c r="H220" s="55"/>
      <c r="I220" s="55"/>
      <c r="J220" s="55"/>
      <c r="K220" s="55"/>
      <c r="L220" s="55"/>
      <c r="M220" s="55"/>
      <c r="N220" s="55"/>
      <c r="O220" s="55"/>
    </row>
    <row r="221" spans="2:15" s="83" customFormat="1">
      <c r="B221" s="84"/>
      <c r="G221" s="55"/>
      <c r="H221" s="55"/>
      <c r="I221" s="55"/>
      <c r="J221" s="55"/>
      <c r="K221" s="55"/>
      <c r="L221" s="55"/>
      <c r="M221" s="55"/>
      <c r="N221" s="55"/>
      <c r="O221" s="55"/>
    </row>
    <row r="222" spans="2:15" s="83" customFormat="1">
      <c r="B222" s="84"/>
      <c r="G222" s="55"/>
      <c r="H222" s="55"/>
      <c r="I222" s="55"/>
      <c r="J222" s="55"/>
      <c r="K222" s="55"/>
      <c r="L222" s="55"/>
      <c r="M222" s="55"/>
      <c r="N222" s="55"/>
      <c r="O222" s="55"/>
    </row>
    <row r="223" spans="2:15" s="83" customFormat="1">
      <c r="B223" s="84"/>
      <c r="G223" s="55"/>
      <c r="H223" s="55"/>
      <c r="I223" s="55"/>
      <c r="J223" s="55"/>
      <c r="K223" s="55"/>
      <c r="L223" s="55"/>
      <c r="M223" s="55"/>
      <c r="N223" s="55"/>
      <c r="O223" s="55"/>
    </row>
    <row r="224" spans="2:15" s="83" customFormat="1">
      <c r="B224" s="84"/>
      <c r="G224" s="55"/>
      <c r="H224" s="55"/>
      <c r="I224" s="55"/>
      <c r="J224" s="55"/>
      <c r="K224" s="55"/>
      <c r="L224" s="55"/>
      <c r="M224" s="55"/>
      <c r="N224" s="55"/>
      <c r="O224" s="55"/>
    </row>
    <row r="225" spans="2:15" s="83" customFormat="1">
      <c r="B225" s="84"/>
      <c r="G225" s="55"/>
      <c r="H225" s="55"/>
      <c r="I225" s="55"/>
      <c r="J225" s="55"/>
      <c r="K225" s="55"/>
      <c r="L225" s="55"/>
      <c r="M225" s="55"/>
      <c r="N225" s="55"/>
      <c r="O225" s="55"/>
    </row>
    <row r="226" spans="2:15" s="83" customFormat="1">
      <c r="B226" s="84"/>
      <c r="G226" s="55"/>
      <c r="H226" s="55"/>
      <c r="I226" s="55"/>
      <c r="J226" s="55"/>
      <c r="K226" s="55"/>
      <c r="L226" s="55"/>
      <c r="M226" s="55"/>
      <c r="N226" s="55"/>
      <c r="O226" s="55"/>
    </row>
    <row r="227" spans="2:15" s="83" customFormat="1">
      <c r="B227" s="84"/>
      <c r="G227" s="55"/>
      <c r="H227" s="55"/>
      <c r="I227" s="55"/>
      <c r="J227" s="55"/>
      <c r="K227" s="55"/>
      <c r="L227" s="55"/>
      <c r="M227" s="55"/>
      <c r="N227" s="55"/>
      <c r="O227" s="55"/>
    </row>
    <row r="228" spans="2:15" s="83" customFormat="1">
      <c r="B228" s="84"/>
      <c r="G228" s="55"/>
      <c r="H228" s="55"/>
      <c r="I228" s="55"/>
      <c r="J228" s="55"/>
      <c r="K228" s="55"/>
      <c r="L228" s="55"/>
      <c r="M228" s="55"/>
      <c r="N228" s="55"/>
      <c r="O228" s="55"/>
    </row>
    <row r="229" spans="2:15" s="83" customFormat="1">
      <c r="B229" s="84"/>
      <c r="G229" s="55"/>
      <c r="H229" s="55"/>
      <c r="I229" s="55"/>
      <c r="J229" s="55"/>
      <c r="K229" s="55"/>
      <c r="L229" s="55"/>
      <c r="M229" s="55"/>
      <c r="N229" s="55"/>
      <c r="O229" s="55"/>
    </row>
    <row r="230" spans="2:15" s="83" customFormat="1">
      <c r="B230" s="84"/>
      <c r="G230" s="55"/>
      <c r="H230" s="55"/>
      <c r="I230" s="55"/>
      <c r="J230" s="55"/>
      <c r="K230" s="55"/>
      <c r="L230" s="55"/>
      <c r="M230" s="55"/>
      <c r="N230" s="55"/>
      <c r="O230" s="55"/>
    </row>
    <row r="231" spans="2:15" s="83" customFormat="1">
      <c r="B231" s="84"/>
      <c r="G231" s="55"/>
      <c r="H231" s="55"/>
      <c r="I231" s="55"/>
      <c r="J231" s="55"/>
      <c r="K231" s="55"/>
      <c r="L231" s="55"/>
      <c r="M231" s="55"/>
      <c r="N231" s="55"/>
      <c r="O231" s="55"/>
    </row>
    <row r="232" spans="2:15" s="83" customFormat="1">
      <c r="B232" s="84"/>
      <c r="G232" s="55"/>
      <c r="H232" s="55"/>
      <c r="I232" s="55"/>
      <c r="J232" s="55"/>
      <c r="K232" s="55"/>
      <c r="L232" s="55"/>
      <c r="M232" s="55"/>
      <c r="N232" s="55"/>
      <c r="O232" s="55"/>
    </row>
    <row r="233" spans="2:15" s="83" customFormat="1">
      <c r="B233" s="84"/>
      <c r="G233" s="55"/>
      <c r="H233" s="55"/>
      <c r="I233" s="55"/>
      <c r="J233" s="55"/>
      <c r="K233" s="55"/>
      <c r="L233" s="55"/>
      <c r="M233" s="55"/>
      <c r="N233" s="55"/>
      <c r="O233" s="55"/>
    </row>
    <row r="234" spans="2:15" s="83" customFormat="1">
      <c r="B234" s="84"/>
      <c r="G234" s="55"/>
      <c r="H234" s="55"/>
      <c r="I234" s="55"/>
      <c r="J234" s="55"/>
      <c r="K234" s="55"/>
      <c r="L234" s="55"/>
      <c r="M234" s="55"/>
      <c r="N234" s="55"/>
      <c r="O234" s="55"/>
    </row>
    <row r="235" spans="2:15" s="83" customFormat="1">
      <c r="B235" s="84"/>
      <c r="G235" s="55"/>
      <c r="H235" s="55"/>
      <c r="I235" s="55"/>
      <c r="J235" s="55"/>
      <c r="K235" s="55"/>
      <c r="L235" s="55"/>
      <c r="M235" s="55"/>
      <c r="N235" s="55"/>
      <c r="O235" s="55"/>
    </row>
    <row r="236" spans="2:15" s="83" customFormat="1">
      <c r="B236" s="84"/>
      <c r="G236" s="55"/>
      <c r="H236" s="55"/>
      <c r="I236" s="55"/>
      <c r="J236" s="55"/>
      <c r="K236" s="55"/>
      <c r="L236" s="55"/>
      <c r="M236" s="55"/>
      <c r="N236" s="55"/>
      <c r="O236" s="55"/>
    </row>
    <row r="237" spans="2:15" s="83" customFormat="1">
      <c r="B237" s="84"/>
      <c r="G237" s="55"/>
      <c r="H237" s="55"/>
      <c r="I237" s="55"/>
      <c r="J237" s="55"/>
      <c r="K237" s="55"/>
      <c r="L237" s="55"/>
      <c r="M237" s="55"/>
      <c r="N237" s="55"/>
      <c r="O237" s="55"/>
    </row>
    <row r="238" spans="2:15" s="83" customFormat="1">
      <c r="B238" s="84"/>
      <c r="G238" s="55"/>
      <c r="H238" s="55"/>
      <c r="I238" s="55"/>
      <c r="J238" s="55"/>
      <c r="K238" s="55"/>
      <c r="L238" s="55"/>
      <c r="M238" s="55"/>
      <c r="N238" s="55"/>
      <c r="O238" s="55"/>
    </row>
    <row r="239" spans="2:15" s="83" customFormat="1">
      <c r="B239" s="84"/>
      <c r="G239" s="55"/>
      <c r="H239" s="55"/>
      <c r="I239" s="55"/>
      <c r="J239" s="55"/>
      <c r="K239" s="55"/>
      <c r="L239" s="55"/>
      <c r="M239" s="55"/>
      <c r="N239" s="55"/>
      <c r="O239" s="55"/>
    </row>
    <row r="240" spans="2:15" s="83" customFormat="1">
      <c r="B240" s="84"/>
      <c r="G240" s="55"/>
      <c r="H240" s="55"/>
      <c r="I240" s="55"/>
      <c r="J240" s="55"/>
      <c r="K240" s="55"/>
      <c r="L240" s="55"/>
      <c r="M240" s="55"/>
      <c r="N240" s="55"/>
      <c r="O240" s="55"/>
    </row>
    <row r="241" spans="2:15" s="83" customFormat="1">
      <c r="B241" s="84"/>
      <c r="G241" s="55"/>
      <c r="H241" s="55"/>
      <c r="I241" s="55"/>
      <c r="J241" s="55"/>
      <c r="K241" s="55"/>
      <c r="L241" s="55"/>
      <c r="M241" s="55"/>
      <c r="N241" s="55"/>
      <c r="O241" s="55"/>
    </row>
    <row r="242" spans="2:15" s="83" customFormat="1">
      <c r="B242" s="84"/>
      <c r="G242" s="55"/>
      <c r="H242" s="55"/>
      <c r="I242" s="55"/>
      <c r="J242" s="55"/>
      <c r="K242" s="55"/>
      <c r="L242" s="55"/>
      <c r="M242" s="55"/>
      <c r="N242" s="55"/>
      <c r="O242" s="55"/>
    </row>
    <row r="243" spans="2:15" s="83" customFormat="1">
      <c r="B243" s="84"/>
      <c r="G243" s="55"/>
      <c r="H243" s="55"/>
      <c r="I243" s="55"/>
      <c r="J243" s="55"/>
      <c r="K243" s="55"/>
      <c r="L243" s="55"/>
      <c r="M243" s="55"/>
      <c r="N243" s="55"/>
      <c r="O243" s="55"/>
    </row>
    <row r="244" spans="2:15" s="83" customFormat="1">
      <c r="B244" s="84"/>
      <c r="G244" s="55"/>
      <c r="H244" s="55"/>
      <c r="I244" s="55"/>
      <c r="J244" s="55"/>
      <c r="K244" s="55"/>
      <c r="L244" s="55"/>
      <c r="M244" s="55"/>
      <c r="N244" s="55"/>
      <c r="O244" s="55"/>
    </row>
    <row r="245" spans="2:15" s="83" customFormat="1">
      <c r="B245" s="84"/>
      <c r="G245" s="55"/>
      <c r="H245" s="55"/>
      <c r="I245" s="55"/>
      <c r="J245" s="55"/>
      <c r="K245" s="55"/>
      <c r="L245" s="55"/>
      <c r="M245" s="55"/>
      <c r="N245" s="55"/>
      <c r="O245" s="55"/>
    </row>
    <row r="246" spans="2:15" s="83" customFormat="1">
      <c r="B246" s="84"/>
      <c r="G246" s="55"/>
      <c r="H246" s="55"/>
      <c r="I246" s="55"/>
      <c r="J246" s="55"/>
      <c r="K246" s="55"/>
      <c r="L246" s="55"/>
      <c r="M246" s="55"/>
      <c r="N246" s="55"/>
      <c r="O246" s="55"/>
    </row>
    <row r="247" spans="2:15" s="83" customFormat="1">
      <c r="B247" s="84"/>
      <c r="G247" s="55"/>
      <c r="H247" s="55"/>
      <c r="I247" s="55"/>
      <c r="J247" s="55"/>
      <c r="K247" s="55"/>
      <c r="L247" s="55"/>
      <c r="M247" s="55"/>
      <c r="N247" s="55"/>
      <c r="O247" s="55"/>
    </row>
    <row r="248" spans="2:15" s="83" customFormat="1">
      <c r="B248" s="84"/>
      <c r="G248" s="55"/>
      <c r="H248" s="55"/>
      <c r="I248" s="55"/>
      <c r="J248" s="55"/>
      <c r="K248" s="55"/>
      <c r="L248" s="55"/>
      <c r="M248" s="55"/>
      <c r="N248" s="55"/>
      <c r="O248" s="55"/>
    </row>
    <row r="249" spans="2:15" s="83" customFormat="1">
      <c r="B249" s="84"/>
      <c r="G249" s="55"/>
      <c r="H249" s="55"/>
      <c r="I249" s="55"/>
      <c r="J249" s="55"/>
      <c r="K249" s="55"/>
      <c r="L249" s="55"/>
      <c r="M249" s="55"/>
      <c r="N249" s="55"/>
      <c r="O249" s="55"/>
    </row>
    <row r="250" spans="2:15" s="83" customFormat="1">
      <c r="B250" s="84"/>
      <c r="G250" s="55"/>
      <c r="H250" s="55"/>
      <c r="I250" s="55"/>
      <c r="J250" s="55"/>
      <c r="K250" s="55"/>
      <c r="L250" s="55"/>
      <c r="M250" s="55"/>
      <c r="N250" s="55"/>
      <c r="O250" s="55"/>
    </row>
    <row r="251" spans="2:15" s="83" customFormat="1">
      <c r="B251" s="84"/>
      <c r="G251" s="55"/>
      <c r="H251" s="55"/>
      <c r="I251" s="55"/>
      <c r="J251" s="55"/>
      <c r="K251" s="55"/>
      <c r="L251" s="55"/>
      <c r="M251" s="55"/>
      <c r="N251" s="55"/>
      <c r="O251" s="55"/>
    </row>
    <row r="252" spans="2:15" s="83" customFormat="1">
      <c r="B252" s="84"/>
      <c r="G252" s="55"/>
      <c r="H252" s="55"/>
      <c r="I252" s="55"/>
      <c r="J252" s="55"/>
      <c r="K252" s="55"/>
      <c r="L252" s="55"/>
      <c r="M252" s="55"/>
      <c r="N252" s="55"/>
      <c r="O252" s="55"/>
    </row>
    <row r="253" spans="2:15" s="83" customFormat="1">
      <c r="B253" s="84"/>
      <c r="G253" s="55"/>
      <c r="H253" s="55"/>
      <c r="I253" s="55"/>
      <c r="J253" s="55"/>
      <c r="K253" s="55"/>
      <c r="L253" s="55"/>
      <c r="M253" s="55"/>
      <c r="N253" s="55"/>
      <c r="O253" s="55"/>
    </row>
    <row r="254" spans="2:15" s="83" customFormat="1">
      <c r="B254" s="84"/>
      <c r="G254" s="55"/>
      <c r="H254" s="55"/>
      <c r="I254" s="55"/>
      <c r="J254" s="55"/>
      <c r="K254" s="55"/>
      <c r="L254" s="55"/>
      <c r="M254" s="55"/>
      <c r="N254" s="55"/>
      <c r="O254" s="55"/>
    </row>
    <row r="255" spans="2:15" s="83" customFormat="1">
      <c r="B255" s="84"/>
      <c r="G255" s="55"/>
      <c r="H255" s="55"/>
      <c r="I255" s="55"/>
      <c r="J255" s="55"/>
      <c r="K255" s="55"/>
      <c r="L255" s="55"/>
      <c r="M255" s="55"/>
      <c r="N255" s="55"/>
      <c r="O255" s="55"/>
    </row>
    <row r="256" spans="2:15" s="83" customFormat="1">
      <c r="B256" s="84"/>
      <c r="G256" s="55"/>
      <c r="H256" s="55"/>
      <c r="I256" s="55"/>
      <c r="J256" s="55"/>
      <c r="K256" s="55"/>
      <c r="L256" s="55"/>
      <c r="M256" s="55"/>
      <c r="N256" s="55"/>
      <c r="O256" s="55"/>
    </row>
    <row r="257" spans="2:15" s="83" customFormat="1">
      <c r="B257" s="84"/>
      <c r="G257" s="55"/>
      <c r="H257" s="55"/>
      <c r="I257" s="55"/>
      <c r="J257" s="55"/>
      <c r="K257" s="55"/>
      <c r="L257" s="55"/>
      <c r="M257" s="55"/>
      <c r="N257" s="55"/>
      <c r="O257" s="55"/>
    </row>
    <row r="258" spans="2:15" s="83" customFormat="1">
      <c r="B258" s="84"/>
      <c r="G258" s="55"/>
      <c r="H258" s="55"/>
      <c r="I258" s="55"/>
      <c r="J258" s="55"/>
      <c r="K258" s="55"/>
      <c r="L258" s="55"/>
      <c r="M258" s="55"/>
      <c r="N258" s="55"/>
      <c r="O258" s="55"/>
    </row>
    <row r="259" spans="2:15" s="83" customFormat="1">
      <c r="B259" s="84"/>
      <c r="G259" s="55"/>
      <c r="H259" s="55"/>
      <c r="I259" s="55"/>
      <c r="J259" s="55"/>
      <c r="K259" s="55"/>
      <c r="L259" s="55"/>
      <c r="M259" s="55"/>
      <c r="N259" s="55"/>
      <c r="O259" s="55"/>
    </row>
    <row r="260" spans="2:15" s="83" customFormat="1">
      <c r="B260" s="84"/>
      <c r="G260" s="55"/>
      <c r="H260" s="55"/>
      <c r="I260" s="55"/>
      <c r="J260" s="55"/>
      <c r="K260" s="55"/>
      <c r="L260" s="55"/>
      <c r="M260" s="55"/>
      <c r="N260" s="55"/>
      <c r="O260" s="55"/>
    </row>
    <row r="261" spans="2:15" s="83" customFormat="1">
      <c r="B261" s="84"/>
      <c r="G261" s="55"/>
      <c r="H261" s="55"/>
      <c r="I261" s="55"/>
      <c r="J261" s="55"/>
      <c r="K261" s="55"/>
      <c r="L261" s="55"/>
      <c r="M261" s="55"/>
      <c r="N261" s="55"/>
      <c r="O261" s="55"/>
    </row>
    <row r="262" spans="2:15" s="83" customFormat="1">
      <c r="B262" s="84"/>
      <c r="G262" s="55"/>
      <c r="H262" s="55"/>
      <c r="I262" s="55"/>
      <c r="J262" s="55"/>
      <c r="K262" s="55"/>
      <c r="L262" s="55"/>
      <c r="M262" s="55"/>
      <c r="N262" s="55"/>
      <c r="O262" s="55"/>
    </row>
    <row r="263" spans="2:15" s="83" customFormat="1">
      <c r="B263" s="84"/>
      <c r="G263" s="55"/>
      <c r="H263" s="55"/>
      <c r="I263" s="55"/>
      <c r="J263" s="55"/>
      <c r="K263" s="55"/>
      <c r="L263" s="55"/>
      <c r="M263" s="55"/>
      <c r="N263" s="55"/>
      <c r="O263" s="55"/>
    </row>
    <row r="264" spans="2:15" s="83" customFormat="1">
      <c r="B264" s="84"/>
      <c r="G264" s="55"/>
      <c r="H264" s="55"/>
      <c r="I264" s="55"/>
      <c r="J264" s="55"/>
      <c r="K264" s="55"/>
      <c r="L264" s="55"/>
      <c r="M264" s="55"/>
      <c r="N264" s="55"/>
      <c r="O264" s="55"/>
    </row>
    <row r="265" spans="2:15" s="83" customFormat="1">
      <c r="B265" s="84"/>
      <c r="G265" s="55"/>
      <c r="H265" s="55"/>
      <c r="I265" s="55"/>
      <c r="J265" s="55"/>
      <c r="K265" s="55"/>
      <c r="L265" s="55"/>
      <c r="M265" s="55"/>
      <c r="N265" s="55"/>
      <c r="O265" s="55"/>
    </row>
    <row r="266" spans="2:15" s="83" customFormat="1">
      <c r="B266" s="84"/>
      <c r="G266" s="55"/>
      <c r="H266" s="55"/>
      <c r="I266" s="55"/>
      <c r="J266" s="55"/>
      <c r="K266" s="55"/>
      <c r="L266" s="55"/>
      <c r="M266" s="55"/>
      <c r="N266" s="55"/>
      <c r="O266" s="55"/>
    </row>
    <row r="267" spans="2:15" s="83" customFormat="1">
      <c r="B267" s="84"/>
      <c r="G267" s="55"/>
      <c r="H267" s="55"/>
      <c r="I267" s="55"/>
      <c r="J267" s="55"/>
      <c r="K267" s="55"/>
      <c r="L267" s="55"/>
      <c r="M267" s="55"/>
      <c r="N267" s="55"/>
      <c r="O267" s="55"/>
    </row>
    <row r="268" spans="2:15" s="83" customFormat="1">
      <c r="B268" s="84"/>
      <c r="G268" s="55"/>
      <c r="H268" s="55"/>
      <c r="I268" s="55"/>
      <c r="J268" s="55"/>
      <c r="K268" s="55"/>
      <c r="L268" s="55"/>
      <c r="M268" s="55"/>
      <c r="N268" s="55"/>
      <c r="O268" s="55"/>
    </row>
    <row r="269" spans="2:15" s="83" customFormat="1">
      <c r="B269" s="84"/>
      <c r="G269" s="55"/>
      <c r="H269" s="55"/>
      <c r="I269" s="55"/>
      <c r="J269" s="55"/>
      <c r="K269" s="55"/>
      <c r="L269" s="55"/>
      <c r="M269" s="55"/>
      <c r="N269" s="55"/>
      <c r="O269" s="55"/>
    </row>
    <row r="270" spans="2:15" s="83" customFormat="1">
      <c r="B270" s="84"/>
      <c r="G270" s="55"/>
      <c r="H270" s="55"/>
      <c r="I270" s="55"/>
      <c r="J270" s="55"/>
      <c r="K270" s="55"/>
      <c r="L270" s="55"/>
      <c r="M270" s="55"/>
      <c r="N270" s="55"/>
      <c r="O270" s="55"/>
    </row>
    <row r="271" spans="2:15" s="83" customFormat="1">
      <c r="B271" s="84"/>
      <c r="G271" s="55"/>
      <c r="H271" s="55"/>
      <c r="I271" s="55"/>
      <c r="J271" s="55"/>
      <c r="K271" s="55"/>
      <c r="L271" s="55"/>
      <c r="M271" s="55"/>
      <c r="N271" s="55"/>
      <c r="O271" s="55"/>
    </row>
    <row r="272" spans="2:15" s="83" customFormat="1">
      <c r="B272" s="84"/>
      <c r="G272" s="55"/>
      <c r="H272" s="55"/>
      <c r="I272" s="55"/>
      <c r="J272" s="55"/>
      <c r="K272" s="55"/>
      <c r="L272" s="55"/>
      <c r="M272" s="55"/>
      <c r="N272" s="55"/>
      <c r="O272" s="55"/>
    </row>
    <row r="273" spans="2:15" s="83" customFormat="1">
      <c r="B273" s="84"/>
      <c r="G273" s="55"/>
      <c r="H273" s="55"/>
      <c r="I273" s="55"/>
      <c r="J273" s="55"/>
      <c r="K273" s="55"/>
      <c r="L273" s="55"/>
      <c r="M273" s="55"/>
      <c r="N273" s="55"/>
      <c r="O273" s="55"/>
    </row>
    <row r="274" spans="2:15" s="83" customFormat="1">
      <c r="B274" s="84"/>
      <c r="G274" s="55"/>
      <c r="H274" s="55"/>
      <c r="I274" s="55"/>
      <c r="J274" s="55"/>
      <c r="K274" s="55"/>
      <c r="L274" s="55"/>
      <c r="M274" s="55"/>
      <c r="N274" s="55"/>
      <c r="O274" s="55"/>
    </row>
    <row r="275" spans="2:15" s="83" customFormat="1">
      <c r="B275" s="84"/>
      <c r="G275" s="55"/>
      <c r="H275" s="55"/>
      <c r="I275" s="55"/>
      <c r="J275" s="55"/>
      <c r="K275" s="55"/>
      <c r="L275" s="55"/>
      <c r="M275" s="55"/>
      <c r="N275" s="55"/>
      <c r="O275" s="55"/>
    </row>
    <row r="276" spans="2:15" s="83" customFormat="1">
      <c r="B276" s="84"/>
      <c r="G276" s="55"/>
      <c r="H276" s="55"/>
      <c r="I276" s="55"/>
      <c r="J276" s="55"/>
      <c r="K276" s="55"/>
      <c r="L276" s="55"/>
      <c r="M276" s="55"/>
      <c r="N276" s="55"/>
      <c r="O276" s="55"/>
    </row>
    <row r="277" spans="2:15" s="83" customFormat="1">
      <c r="B277" s="84"/>
      <c r="G277" s="55"/>
      <c r="H277" s="55"/>
      <c r="I277" s="55"/>
      <c r="J277" s="55"/>
      <c r="K277" s="55"/>
      <c r="L277" s="55"/>
      <c r="M277" s="55"/>
      <c r="N277" s="55"/>
      <c r="O277" s="55"/>
    </row>
    <row r="278" spans="2:15" s="83" customFormat="1">
      <c r="B278" s="84"/>
      <c r="G278" s="55"/>
      <c r="H278" s="55"/>
      <c r="I278" s="55"/>
      <c r="J278" s="55"/>
      <c r="K278" s="55"/>
      <c r="L278" s="55"/>
      <c r="M278" s="55"/>
      <c r="N278" s="55"/>
      <c r="O278" s="55"/>
    </row>
    <row r="279" spans="2:15" s="83" customFormat="1">
      <c r="B279" s="84"/>
      <c r="G279" s="55"/>
      <c r="H279" s="55"/>
      <c r="I279" s="55"/>
      <c r="J279" s="55"/>
      <c r="K279" s="55"/>
      <c r="L279" s="55"/>
      <c r="M279" s="55"/>
      <c r="N279" s="55"/>
      <c r="O279" s="55"/>
    </row>
    <row r="280" spans="2:15" s="83" customFormat="1">
      <c r="B280" s="84"/>
      <c r="G280" s="55"/>
      <c r="H280" s="55"/>
      <c r="I280" s="55"/>
      <c r="J280" s="55"/>
      <c r="K280" s="55"/>
      <c r="L280" s="55"/>
      <c r="M280" s="55"/>
      <c r="N280" s="55"/>
      <c r="O280" s="55"/>
    </row>
    <row r="281" spans="2:15" s="83" customFormat="1">
      <c r="B281" s="84"/>
      <c r="G281" s="55"/>
      <c r="H281" s="55"/>
      <c r="I281" s="55"/>
      <c r="J281" s="55"/>
      <c r="K281" s="55"/>
      <c r="L281" s="55"/>
      <c r="M281" s="55"/>
      <c r="N281" s="55"/>
      <c r="O281" s="55"/>
    </row>
    <row r="282" spans="2:15" s="83" customFormat="1">
      <c r="B282" s="84"/>
      <c r="G282" s="55"/>
      <c r="H282" s="55"/>
      <c r="I282" s="55"/>
      <c r="J282" s="55"/>
      <c r="K282" s="55"/>
      <c r="L282" s="55"/>
      <c r="M282" s="55"/>
      <c r="N282" s="55"/>
      <c r="O282" s="55"/>
    </row>
    <row r="283" spans="2:15" s="83" customFormat="1">
      <c r="B283" s="84"/>
      <c r="G283" s="55"/>
      <c r="H283" s="55"/>
      <c r="I283" s="55"/>
      <c r="J283" s="55"/>
      <c r="K283" s="55"/>
      <c r="L283" s="55"/>
      <c r="M283" s="55"/>
      <c r="N283" s="55"/>
      <c r="O283" s="55"/>
    </row>
    <row r="284" spans="2:15" s="83" customFormat="1">
      <c r="B284" s="84"/>
      <c r="G284" s="55"/>
      <c r="H284" s="55"/>
      <c r="I284" s="55"/>
      <c r="J284" s="55"/>
      <c r="K284" s="55"/>
      <c r="L284" s="55"/>
      <c r="M284" s="55"/>
      <c r="N284" s="55"/>
      <c r="O284" s="55"/>
    </row>
    <row r="285" spans="2:15" s="83" customFormat="1">
      <c r="B285" s="84"/>
      <c r="G285" s="55"/>
      <c r="H285" s="55"/>
      <c r="I285" s="55"/>
      <c r="J285" s="55"/>
      <c r="K285" s="55"/>
      <c r="L285" s="55"/>
      <c r="M285" s="55"/>
      <c r="N285" s="55"/>
      <c r="O285" s="55"/>
    </row>
    <row r="286" spans="2:15" s="83" customFormat="1">
      <c r="B286" s="84"/>
      <c r="G286" s="55"/>
      <c r="H286" s="55"/>
      <c r="I286" s="55"/>
      <c r="J286" s="55"/>
      <c r="K286" s="55"/>
      <c r="L286" s="55"/>
      <c r="M286" s="55"/>
      <c r="N286" s="55"/>
      <c r="O286" s="55"/>
    </row>
    <row r="287" spans="2:15" s="83" customFormat="1">
      <c r="B287" s="84"/>
      <c r="G287" s="55"/>
      <c r="H287" s="55"/>
      <c r="I287" s="55"/>
      <c r="J287" s="55"/>
      <c r="K287" s="55"/>
      <c r="L287" s="55"/>
      <c r="M287" s="55"/>
      <c r="N287" s="55"/>
      <c r="O287" s="55"/>
    </row>
    <row r="288" spans="2:15" s="83" customFormat="1">
      <c r="B288" s="84"/>
      <c r="G288" s="55"/>
      <c r="H288" s="55"/>
      <c r="I288" s="55"/>
      <c r="J288" s="55"/>
      <c r="K288" s="55"/>
      <c r="L288" s="55"/>
      <c r="M288" s="55"/>
      <c r="N288" s="55"/>
      <c r="O288" s="55"/>
    </row>
    <row r="289" spans="2:15" s="83" customFormat="1">
      <c r="B289" s="84"/>
      <c r="G289" s="55"/>
      <c r="H289" s="55"/>
      <c r="I289" s="55"/>
      <c r="J289" s="55"/>
      <c r="K289" s="55"/>
      <c r="L289" s="55"/>
      <c r="M289" s="55"/>
      <c r="N289" s="55"/>
      <c r="O289" s="55"/>
    </row>
  </sheetData>
  <mergeCells count="92">
    <mergeCell ref="D117:G117"/>
    <mergeCell ref="D118:G118"/>
    <mergeCell ref="C111:G111"/>
    <mergeCell ref="D112:G112"/>
    <mergeCell ref="F113:G113"/>
    <mergeCell ref="F114:G114"/>
    <mergeCell ref="F115:G115"/>
    <mergeCell ref="F116:G116"/>
    <mergeCell ref="F106:G106"/>
    <mergeCell ref="D91:G91"/>
    <mergeCell ref="D92:G92"/>
    <mergeCell ref="C95:G95"/>
    <mergeCell ref="D96:G96"/>
    <mergeCell ref="D97:G97"/>
    <mergeCell ref="C100:G100"/>
    <mergeCell ref="D101:G101"/>
    <mergeCell ref="F102:G102"/>
    <mergeCell ref="F103:G103"/>
    <mergeCell ref="D104:G104"/>
    <mergeCell ref="F105:G105"/>
    <mergeCell ref="C90:G90"/>
    <mergeCell ref="F76:G76"/>
    <mergeCell ref="D77:G77"/>
    <mergeCell ref="D78:G78"/>
    <mergeCell ref="F79:G79"/>
    <mergeCell ref="F80:G80"/>
    <mergeCell ref="D81:G81"/>
    <mergeCell ref="F82:G82"/>
    <mergeCell ref="F83:G83"/>
    <mergeCell ref="F84:G84"/>
    <mergeCell ref="F85:G85"/>
    <mergeCell ref="B88:G88"/>
    <mergeCell ref="F75:G75"/>
    <mergeCell ref="D64:G64"/>
    <mergeCell ref="D65:G65"/>
    <mergeCell ref="D66:G66"/>
    <mergeCell ref="F67:G67"/>
    <mergeCell ref="F68:G68"/>
    <mergeCell ref="F69:G69"/>
    <mergeCell ref="F70:G70"/>
    <mergeCell ref="F71:G71"/>
    <mergeCell ref="D72:G72"/>
    <mergeCell ref="D73:G73"/>
    <mergeCell ref="F74:G74"/>
    <mergeCell ref="F63:G63"/>
    <mergeCell ref="F52:G52"/>
    <mergeCell ref="F53:G53"/>
    <mergeCell ref="F54:G54"/>
    <mergeCell ref="F55:G55"/>
    <mergeCell ref="F56:G56"/>
    <mergeCell ref="F57:G57"/>
    <mergeCell ref="F58:G58"/>
    <mergeCell ref="F59:G59"/>
    <mergeCell ref="D60:G60"/>
    <mergeCell ref="F61:G61"/>
    <mergeCell ref="F62:G62"/>
    <mergeCell ref="F51:G51"/>
    <mergeCell ref="F40:G40"/>
    <mergeCell ref="F41:G41"/>
    <mergeCell ref="D42:G42"/>
    <mergeCell ref="F43:G43"/>
    <mergeCell ref="F44:G44"/>
    <mergeCell ref="F45:G45"/>
    <mergeCell ref="F46:G46"/>
    <mergeCell ref="F47:G47"/>
    <mergeCell ref="F48:G48"/>
    <mergeCell ref="F49:G49"/>
    <mergeCell ref="F50:G50"/>
    <mergeCell ref="D39:G39"/>
    <mergeCell ref="D26:G26"/>
    <mergeCell ref="D27:G27"/>
    <mergeCell ref="F28:G28"/>
    <mergeCell ref="F29:G29"/>
    <mergeCell ref="F30:G30"/>
    <mergeCell ref="D31:G31"/>
    <mergeCell ref="D32:G32"/>
    <mergeCell ref="D33:G33"/>
    <mergeCell ref="D34:G34"/>
    <mergeCell ref="D35:G35"/>
    <mergeCell ref="C38:G38"/>
    <mergeCell ref="D25:G25"/>
    <mergeCell ref="B1:N1"/>
    <mergeCell ref="B4:G5"/>
    <mergeCell ref="H4:N5"/>
    <mergeCell ref="B7:G7"/>
    <mergeCell ref="B8:G8"/>
    <mergeCell ref="C9:G9"/>
    <mergeCell ref="D10:G10"/>
    <mergeCell ref="F11:G11"/>
    <mergeCell ref="F12:G12"/>
    <mergeCell ref="F19:G19"/>
    <mergeCell ref="F24:G24"/>
  </mergeCells>
  <printOptions horizontalCentered="1"/>
  <pageMargins left="0.59055118110236227" right="0.62992125984251968" top="0.39370078740157483" bottom="0.39370078740157483" header="0.19685039370078741" footer="0.19685039370078741"/>
  <pageSetup paperSize="9" scale="59" fitToHeight="0" orientation="landscape" r:id="rId1"/>
  <headerFooter alignWithMargins="0">
    <oddFooter>&amp;C&amp;"Garamond,Corsivo"&amp;P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867F0-9618-4DB0-9D1C-000A43CB335E}">
  <dimension ref="A1:AD603"/>
  <sheetViews>
    <sheetView showGridLines="0" view="pageBreakPreview" topLeftCell="A579" zoomScaleNormal="100" zoomScaleSheetLayoutView="100" workbookViewId="0">
      <selection activeCell="C599" sqref="C599"/>
    </sheetView>
  </sheetViews>
  <sheetFormatPr defaultColWidth="10.28515625" defaultRowHeight="18"/>
  <cols>
    <col min="1" max="1" width="9.5703125" style="219" customWidth="1"/>
    <col min="2" max="2" width="10.5703125" style="217" customWidth="1"/>
    <col min="3" max="3" width="53" style="217" customWidth="1"/>
    <col min="4" max="4" width="24" style="235" bestFit="1" customWidth="1"/>
    <col min="5" max="5" width="3.42578125" style="324" customWidth="1"/>
    <col min="6" max="6" width="3.28515625" style="324" customWidth="1"/>
    <col min="7" max="8" width="3.28515625" style="324" bestFit="1" customWidth="1"/>
    <col min="9" max="9" width="3.28515625" style="324" customWidth="1"/>
    <col min="10" max="10" width="12.42578125" style="324" customWidth="1"/>
    <col min="11" max="11" width="1.7109375" style="324" customWidth="1"/>
    <col min="12" max="12" width="3.140625" style="324" customWidth="1"/>
    <col min="13" max="21" width="3.28515625" style="324" customWidth="1"/>
    <col min="22" max="22" width="1.7109375" style="324" customWidth="1"/>
    <col min="23" max="23" width="3.42578125" style="219" customWidth="1"/>
    <col min="24" max="24" width="3.28515625" style="219" customWidth="1"/>
    <col min="25" max="25" width="5.28515625" style="219" customWidth="1"/>
    <col min="26" max="28" width="3.28515625" style="219" customWidth="1"/>
    <col min="29" max="29" width="12.5703125" style="223" customWidth="1"/>
    <col min="30" max="30" width="24" style="323" bestFit="1" customWidth="1"/>
    <col min="31" max="230" width="10.28515625" style="219"/>
    <col min="231" max="239" width="9.140625" style="219" customWidth="1"/>
    <col min="240" max="240" width="1" style="219" customWidth="1"/>
    <col min="241" max="244" width="3.28515625" style="219" customWidth="1"/>
    <col min="245" max="245" width="1.85546875" style="219" customWidth="1"/>
    <col min="246" max="246" width="17.85546875" style="219" customWidth="1"/>
    <col min="247" max="247" width="1.85546875" style="219" customWidth="1"/>
    <col min="248" max="251" width="3.28515625" style="219" customWidth="1"/>
    <col min="252" max="252" width="1.85546875" style="219" customWidth="1"/>
    <col min="253" max="253" width="12.42578125" style="219" customWidth="1"/>
    <col min="254" max="254" width="1.85546875" style="219" customWidth="1"/>
    <col min="255" max="257" width="3" style="219" customWidth="1"/>
    <col min="258" max="258" width="4.42578125" style="219" customWidth="1"/>
    <col min="259" max="260" width="3" style="219" customWidth="1"/>
    <col min="261" max="266" width="3.28515625" style="219" customWidth="1"/>
    <col min="267" max="268" width="9.140625" style="219" customWidth="1"/>
    <col min="269" max="272" width="3.28515625" style="219" customWidth="1"/>
    <col min="273" max="273" width="4.140625" style="219" customWidth="1"/>
    <col min="274" max="486" width="10.28515625" style="219"/>
    <col min="487" max="495" width="9.140625" style="219" customWidth="1"/>
    <col min="496" max="496" width="1" style="219" customWidth="1"/>
    <col min="497" max="500" width="3.28515625" style="219" customWidth="1"/>
    <col min="501" max="501" width="1.85546875" style="219" customWidth="1"/>
    <col min="502" max="502" width="17.85546875" style="219" customWidth="1"/>
    <col min="503" max="503" width="1.85546875" style="219" customWidth="1"/>
    <col min="504" max="507" width="3.28515625" style="219" customWidth="1"/>
    <col min="508" max="508" width="1.85546875" style="219" customWidth="1"/>
    <col min="509" max="509" width="12.42578125" style="219" customWidth="1"/>
    <col min="510" max="510" width="1.85546875" style="219" customWidth="1"/>
    <col min="511" max="513" width="3" style="219" customWidth="1"/>
    <col min="514" max="514" width="4.42578125" style="219" customWidth="1"/>
    <col min="515" max="516" width="3" style="219" customWidth="1"/>
    <col min="517" max="522" width="3.28515625" style="219" customWidth="1"/>
    <col min="523" max="524" width="9.140625" style="219" customWidth="1"/>
    <col min="525" max="528" width="3.28515625" style="219" customWidth="1"/>
    <col min="529" max="529" width="4.140625" style="219" customWidth="1"/>
    <col min="530" max="742" width="10.28515625" style="219"/>
    <col min="743" max="751" width="9.140625" style="219" customWidth="1"/>
    <col min="752" max="752" width="1" style="219" customWidth="1"/>
    <col min="753" max="756" width="3.28515625" style="219" customWidth="1"/>
    <col min="757" max="757" width="1.85546875" style="219" customWidth="1"/>
    <col min="758" max="758" width="17.85546875" style="219" customWidth="1"/>
    <col min="759" max="759" width="1.85546875" style="219" customWidth="1"/>
    <col min="760" max="763" width="3.28515625" style="219" customWidth="1"/>
    <col min="764" max="764" width="1.85546875" style="219" customWidth="1"/>
    <col min="765" max="765" width="12.42578125" style="219" customWidth="1"/>
    <col min="766" max="766" width="1.85546875" style="219" customWidth="1"/>
    <col min="767" max="769" width="3" style="219" customWidth="1"/>
    <col min="770" max="770" width="4.42578125" style="219" customWidth="1"/>
    <col min="771" max="772" width="3" style="219" customWidth="1"/>
    <col min="773" max="778" width="3.28515625" style="219" customWidth="1"/>
    <col min="779" max="780" width="9.140625" style="219" customWidth="1"/>
    <col min="781" max="784" width="3.28515625" style="219" customWidth="1"/>
    <col min="785" max="785" width="4.140625" style="219" customWidth="1"/>
    <col min="786" max="998" width="10.28515625" style="219"/>
    <col min="999" max="1007" width="9.140625" style="219" customWidth="1"/>
    <col min="1008" max="1008" width="1" style="219" customWidth="1"/>
    <col min="1009" max="1012" width="3.28515625" style="219" customWidth="1"/>
    <col min="1013" max="1013" width="1.85546875" style="219" customWidth="1"/>
    <col min="1014" max="1014" width="17.85546875" style="219" customWidth="1"/>
    <col min="1015" max="1015" width="1.85546875" style="219" customWidth="1"/>
    <col min="1016" max="1019" width="3.28515625" style="219" customWidth="1"/>
    <col min="1020" max="1020" width="1.85546875" style="219" customWidth="1"/>
    <col min="1021" max="1021" width="12.42578125" style="219" customWidth="1"/>
    <col min="1022" max="1022" width="1.85546875" style="219" customWidth="1"/>
    <col min="1023" max="1025" width="3" style="219" customWidth="1"/>
    <col min="1026" max="1026" width="4.42578125" style="219" customWidth="1"/>
    <col min="1027" max="1028" width="3" style="219" customWidth="1"/>
    <col min="1029" max="1034" width="3.28515625" style="219" customWidth="1"/>
    <col min="1035" max="1036" width="9.140625" style="219" customWidth="1"/>
    <col min="1037" max="1040" width="3.28515625" style="219" customWidth="1"/>
    <col min="1041" max="1041" width="4.140625" style="219" customWidth="1"/>
    <col min="1042" max="1254" width="10.28515625" style="219"/>
    <col min="1255" max="1263" width="9.140625" style="219" customWidth="1"/>
    <col min="1264" max="1264" width="1" style="219" customWidth="1"/>
    <col min="1265" max="1268" width="3.28515625" style="219" customWidth="1"/>
    <col min="1269" max="1269" width="1.85546875" style="219" customWidth="1"/>
    <col min="1270" max="1270" width="17.85546875" style="219" customWidth="1"/>
    <col min="1271" max="1271" width="1.85546875" style="219" customWidth="1"/>
    <col min="1272" max="1275" width="3.28515625" style="219" customWidth="1"/>
    <col min="1276" max="1276" width="1.85546875" style="219" customWidth="1"/>
    <col min="1277" max="1277" width="12.42578125" style="219" customWidth="1"/>
    <col min="1278" max="1278" width="1.85546875" style="219" customWidth="1"/>
    <col min="1279" max="1281" width="3" style="219" customWidth="1"/>
    <col min="1282" max="1282" width="4.42578125" style="219" customWidth="1"/>
    <col min="1283" max="1284" width="3" style="219" customWidth="1"/>
    <col min="1285" max="1290" width="3.28515625" style="219" customWidth="1"/>
    <col min="1291" max="1292" width="9.140625" style="219" customWidth="1"/>
    <col min="1293" max="1296" width="3.28515625" style="219" customWidth="1"/>
    <col min="1297" max="1297" width="4.140625" style="219" customWidth="1"/>
    <col min="1298" max="1510" width="10.28515625" style="219"/>
    <col min="1511" max="1519" width="9.140625" style="219" customWidth="1"/>
    <col min="1520" max="1520" width="1" style="219" customWidth="1"/>
    <col min="1521" max="1524" width="3.28515625" style="219" customWidth="1"/>
    <col min="1525" max="1525" width="1.85546875" style="219" customWidth="1"/>
    <col min="1526" max="1526" width="17.85546875" style="219" customWidth="1"/>
    <col min="1527" max="1527" width="1.85546875" style="219" customWidth="1"/>
    <col min="1528" max="1531" width="3.28515625" style="219" customWidth="1"/>
    <col min="1532" max="1532" width="1.85546875" style="219" customWidth="1"/>
    <col min="1533" max="1533" width="12.42578125" style="219" customWidth="1"/>
    <col min="1534" max="1534" width="1.85546875" style="219" customWidth="1"/>
    <col min="1535" max="1537" width="3" style="219" customWidth="1"/>
    <col min="1538" max="1538" width="4.42578125" style="219" customWidth="1"/>
    <col min="1539" max="1540" width="3" style="219" customWidth="1"/>
    <col min="1541" max="1546" width="3.28515625" style="219" customWidth="1"/>
    <col min="1547" max="1548" width="9.140625" style="219" customWidth="1"/>
    <col min="1549" max="1552" width="3.28515625" style="219" customWidth="1"/>
    <col min="1553" max="1553" width="4.140625" style="219" customWidth="1"/>
    <col min="1554" max="1766" width="10.28515625" style="219"/>
    <col min="1767" max="1775" width="9.140625" style="219" customWidth="1"/>
    <col min="1776" max="1776" width="1" style="219" customWidth="1"/>
    <col min="1777" max="1780" width="3.28515625" style="219" customWidth="1"/>
    <col min="1781" max="1781" width="1.85546875" style="219" customWidth="1"/>
    <col min="1782" max="1782" width="17.85546875" style="219" customWidth="1"/>
    <col min="1783" max="1783" width="1.85546875" style="219" customWidth="1"/>
    <col min="1784" max="1787" width="3.28515625" style="219" customWidth="1"/>
    <col min="1788" max="1788" width="1.85546875" style="219" customWidth="1"/>
    <col min="1789" max="1789" width="12.42578125" style="219" customWidth="1"/>
    <col min="1790" max="1790" width="1.85546875" style="219" customWidth="1"/>
    <col min="1791" max="1793" width="3" style="219" customWidth="1"/>
    <col min="1794" max="1794" width="4.42578125" style="219" customWidth="1"/>
    <col min="1795" max="1796" width="3" style="219" customWidth="1"/>
    <col min="1797" max="1802" width="3.28515625" style="219" customWidth="1"/>
    <col min="1803" max="1804" width="9.140625" style="219" customWidth="1"/>
    <col min="1805" max="1808" width="3.28515625" style="219" customWidth="1"/>
    <col min="1809" max="1809" width="4.140625" style="219" customWidth="1"/>
    <col min="1810" max="2022" width="10.28515625" style="219"/>
    <col min="2023" max="2031" width="9.140625" style="219" customWidth="1"/>
    <col min="2032" max="2032" width="1" style="219" customWidth="1"/>
    <col min="2033" max="2036" width="3.28515625" style="219" customWidth="1"/>
    <col min="2037" max="2037" width="1.85546875" style="219" customWidth="1"/>
    <col min="2038" max="2038" width="17.85546875" style="219" customWidth="1"/>
    <col min="2039" max="2039" width="1.85546875" style="219" customWidth="1"/>
    <col min="2040" max="2043" width="3.28515625" style="219" customWidth="1"/>
    <col min="2044" max="2044" width="1.85546875" style="219" customWidth="1"/>
    <col min="2045" max="2045" width="12.42578125" style="219" customWidth="1"/>
    <col min="2046" max="2046" width="1.85546875" style="219" customWidth="1"/>
    <col min="2047" max="2049" width="3" style="219" customWidth="1"/>
    <col min="2050" max="2050" width="4.42578125" style="219" customWidth="1"/>
    <col min="2051" max="2052" width="3" style="219" customWidth="1"/>
    <col min="2053" max="2058" width="3.28515625" style="219" customWidth="1"/>
    <col min="2059" max="2060" width="9.140625" style="219" customWidth="1"/>
    <col min="2061" max="2064" width="3.28515625" style="219" customWidth="1"/>
    <col min="2065" max="2065" width="4.140625" style="219" customWidth="1"/>
    <col min="2066" max="2278" width="10.28515625" style="219"/>
    <col min="2279" max="2287" width="9.140625" style="219" customWidth="1"/>
    <col min="2288" max="2288" width="1" style="219" customWidth="1"/>
    <col min="2289" max="2292" width="3.28515625" style="219" customWidth="1"/>
    <col min="2293" max="2293" width="1.85546875" style="219" customWidth="1"/>
    <col min="2294" max="2294" width="17.85546875" style="219" customWidth="1"/>
    <col min="2295" max="2295" width="1.85546875" style="219" customWidth="1"/>
    <col min="2296" max="2299" width="3.28515625" style="219" customWidth="1"/>
    <col min="2300" max="2300" width="1.85546875" style="219" customWidth="1"/>
    <col min="2301" max="2301" width="12.42578125" style="219" customWidth="1"/>
    <col min="2302" max="2302" width="1.85546875" style="219" customWidth="1"/>
    <col min="2303" max="2305" width="3" style="219" customWidth="1"/>
    <col min="2306" max="2306" width="4.42578125" style="219" customWidth="1"/>
    <col min="2307" max="2308" width="3" style="219" customWidth="1"/>
    <col min="2309" max="2314" width="3.28515625" style="219" customWidth="1"/>
    <col min="2315" max="2316" width="9.140625" style="219" customWidth="1"/>
    <col min="2317" max="2320" width="3.28515625" style="219" customWidth="1"/>
    <col min="2321" max="2321" width="4.140625" style="219" customWidth="1"/>
    <col min="2322" max="2534" width="10.28515625" style="219"/>
    <col min="2535" max="2543" width="9.140625" style="219" customWidth="1"/>
    <col min="2544" max="2544" width="1" style="219" customWidth="1"/>
    <col min="2545" max="2548" width="3.28515625" style="219" customWidth="1"/>
    <col min="2549" max="2549" width="1.85546875" style="219" customWidth="1"/>
    <col min="2550" max="2550" width="17.85546875" style="219" customWidth="1"/>
    <col min="2551" max="2551" width="1.85546875" style="219" customWidth="1"/>
    <col min="2552" max="2555" width="3.28515625" style="219" customWidth="1"/>
    <col min="2556" max="2556" width="1.85546875" style="219" customWidth="1"/>
    <col min="2557" max="2557" width="12.42578125" style="219" customWidth="1"/>
    <col min="2558" max="2558" width="1.85546875" style="219" customWidth="1"/>
    <col min="2559" max="2561" width="3" style="219" customWidth="1"/>
    <col min="2562" max="2562" width="4.42578125" style="219" customWidth="1"/>
    <col min="2563" max="2564" width="3" style="219" customWidth="1"/>
    <col min="2565" max="2570" width="3.28515625" style="219" customWidth="1"/>
    <col min="2571" max="2572" width="9.140625" style="219" customWidth="1"/>
    <col min="2573" max="2576" width="3.28515625" style="219" customWidth="1"/>
    <col min="2577" max="2577" width="4.140625" style="219" customWidth="1"/>
    <col min="2578" max="2790" width="10.28515625" style="219"/>
    <col min="2791" max="2799" width="9.140625" style="219" customWidth="1"/>
    <col min="2800" max="2800" width="1" style="219" customWidth="1"/>
    <col min="2801" max="2804" width="3.28515625" style="219" customWidth="1"/>
    <col min="2805" max="2805" width="1.85546875" style="219" customWidth="1"/>
    <col min="2806" max="2806" width="17.85546875" style="219" customWidth="1"/>
    <col min="2807" max="2807" width="1.85546875" style="219" customWidth="1"/>
    <col min="2808" max="2811" width="3.28515625" style="219" customWidth="1"/>
    <col min="2812" max="2812" width="1.85546875" style="219" customWidth="1"/>
    <col min="2813" max="2813" width="12.42578125" style="219" customWidth="1"/>
    <col min="2814" max="2814" width="1.85546875" style="219" customWidth="1"/>
    <col min="2815" max="2817" width="3" style="219" customWidth="1"/>
    <col min="2818" max="2818" width="4.42578125" style="219" customWidth="1"/>
    <col min="2819" max="2820" width="3" style="219" customWidth="1"/>
    <col min="2821" max="2826" width="3.28515625" style="219" customWidth="1"/>
    <col min="2827" max="2828" width="9.140625" style="219" customWidth="1"/>
    <col min="2829" max="2832" width="3.28515625" style="219" customWidth="1"/>
    <col min="2833" max="2833" width="4.140625" style="219" customWidth="1"/>
    <col min="2834" max="3046" width="10.28515625" style="219"/>
    <col min="3047" max="3055" width="9.140625" style="219" customWidth="1"/>
    <col min="3056" max="3056" width="1" style="219" customWidth="1"/>
    <col min="3057" max="3060" width="3.28515625" style="219" customWidth="1"/>
    <col min="3061" max="3061" width="1.85546875" style="219" customWidth="1"/>
    <col min="3062" max="3062" width="17.85546875" style="219" customWidth="1"/>
    <col min="3063" max="3063" width="1.85546875" style="219" customWidth="1"/>
    <col min="3064" max="3067" width="3.28515625" style="219" customWidth="1"/>
    <col min="3068" max="3068" width="1.85546875" style="219" customWidth="1"/>
    <col min="3069" max="3069" width="12.42578125" style="219" customWidth="1"/>
    <col min="3070" max="3070" width="1.85546875" style="219" customWidth="1"/>
    <col min="3071" max="3073" width="3" style="219" customWidth="1"/>
    <col min="3074" max="3074" width="4.42578125" style="219" customWidth="1"/>
    <col min="3075" max="3076" width="3" style="219" customWidth="1"/>
    <col min="3077" max="3082" width="3.28515625" style="219" customWidth="1"/>
    <col min="3083" max="3084" width="9.140625" style="219" customWidth="1"/>
    <col min="3085" max="3088" width="3.28515625" style="219" customWidth="1"/>
    <col min="3089" max="3089" width="4.140625" style="219" customWidth="1"/>
    <col min="3090" max="3302" width="10.28515625" style="219"/>
    <col min="3303" max="3311" width="9.140625" style="219" customWidth="1"/>
    <col min="3312" max="3312" width="1" style="219" customWidth="1"/>
    <col min="3313" max="3316" width="3.28515625" style="219" customWidth="1"/>
    <col min="3317" max="3317" width="1.85546875" style="219" customWidth="1"/>
    <col min="3318" max="3318" width="17.85546875" style="219" customWidth="1"/>
    <col min="3319" max="3319" width="1.85546875" style="219" customWidth="1"/>
    <col min="3320" max="3323" width="3.28515625" style="219" customWidth="1"/>
    <col min="3324" max="3324" width="1.85546875" style="219" customWidth="1"/>
    <col min="3325" max="3325" width="12.42578125" style="219" customWidth="1"/>
    <col min="3326" max="3326" width="1.85546875" style="219" customWidth="1"/>
    <col min="3327" max="3329" width="3" style="219" customWidth="1"/>
    <col min="3330" max="3330" width="4.42578125" style="219" customWidth="1"/>
    <col min="3331" max="3332" width="3" style="219" customWidth="1"/>
    <col min="3333" max="3338" width="3.28515625" style="219" customWidth="1"/>
    <col min="3339" max="3340" width="9.140625" style="219" customWidth="1"/>
    <col min="3341" max="3344" width="3.28515625" style="219" customWidth="1"/>
    <col min="3345" max="3345" width="4.140625" style="219" customWidth="1"/>
    <col min="3346" max="3558" width="10.28515625" style="219"/>
    <col min="3559" max="3567" width="9.140625" style="219" customWidth="1"/>
    <col min="3568" max="3568" width="1" style="219" customWidth="1"/>
    <col min="3569" max="3572" width="3.28515625" style="219" customWidth="1"/>
    <col min="3573" max="3573" width="1.85546875" style="219" customWidth="1"/>
    <col min="3574" max="3574" width="17.85546875" style="219" customWidth="1"/>
    <col min="3575" max="3575" width="1.85546875" style="219" customWidth="1"/>
    <col min="3576" max="3579" width="3.28515625" style="219" customWidth="1"/>
    <col min="3580" max="3580" width="1.85546875" style="219" customWidth="1"/>
    <col min="3581" max="3581" width="12.42578125" style="219" customWidth="1"/>
    <col min="3582" max="3582" width="1.85546875" style="219" customWidth="1"/>
    <col min="3583" max="3585" width="3" style="219" customWidth="1"/>
    <col min="3586" max="3586" width="4.42578125" style="219" customWidth="1"/>
    <col min="3587" max="3588" width="3" style="219" customWidth="1"/>
    <col min="3589" max="3594" width="3.28515625" style="219" customWidth="1"/>
    <col min="3595" max="3596" width="9.140625" style="219" customWidth="1"/>
    <col min="3597" max="3600" width="3.28515625" style="219" customWidth="1"/>
    <col min="3601" max="3601" width="4.140625" style="219" customWidth="1"/>
    <col min="3602" max="3814" width="10.28515625" style="219"/>
    <col min="3815" max="3823" width="9.140625" style="219" customWidth="1"/>
    <col min="3824" max="3824" width="1" style="219" customWidth="1"/>
    <col min="3825" max="3828" width="3.28515625" style="219" customWidth="1"/>
    <col min="3829" max="3829" width="1.85546875" style="219" customWidth="1"/>
    <col min="3830" max="3830" width="17.85546875" style="219" customWidth="1"/>
    <col min="3831" max="3831" width="1.85546875" style="219" customWidth="1"/>
    <col min="3832" max="3835" width="3.28515625" style="219" customWidth="1"/>
    <col min="3836" max="3836" width="1.85546875" style="219" customWidth="1"/>
    <col min="3837" max="3837" width="12.42578125" style="219" customWidth="1"/>
    <col min="3838" max="3838" width="1.85546875" style="219" customWidth="1"/>
    <col min="3839" max="3841" width="3" style="219" customWidth="1"/>
    <col min="3842" max="3842" width="4.42578125" style="219" customWidth="1"/>
    <col min="3843" max="3844" width="3" style="219" customWidth="1"/>
    <col min="3845" max="3850" width="3.28515625" style="219" customWidth="1"/>
    <col min="3851" max="3852" width="9.140625" style="219" customWidth="1"/>
    <col min="3853" max="3856" width="3.28515625" style="219" customWidth="1"/>
    <col min="3857" max="3857" width="4.140625" style="219" customWidth="1"/>
    <col min="3858" max="4070" width="10.28515625" style="219"/>
    <col min="4071" max="4079" width="9.140625" style="219" customWidth="1"/>
    <col min="4080" max="4080" width="1" style="219" customWidth="1"/>
    <col min="4081" max="4084" width="3.28515625" style="219" customWidth="1"/>
    <col min="4085" max="4085" width="1.85546875" style="219" customWidth="1"/>
    <col min="4086" max="4086" width="17.85546875" style="219" customWidth="1"/>
    <col min="4087" max="4087" width="1.85546875" style="219" customWidth="1"/>
    <col min="4088" max="4091" width="3.28515625" style="219" customWidth="1"/>
    <col min="4092" max="4092" width="1.85546875" style="219" customWidth="1"/>
    <col min="4093" max="4093" width="12.42578125" style="219" customWidth="1"/>
    <col min="4094" max="4094" width="1.85546875" style="219" customWidth="1"/>
    <col min="4095" max="4097" width="3" style="219" customWidth="1"/>
    <col min="4098" max="4098" width="4.42578125" style="219" customWidth="1"/>
    <col min="4099" max="4100" width="3" style="219" customWidth="1"/>
    <col min="4101" max="4106" width="3.28515625" style="219" customWidth="1"/>
    <col min="4107" max="4108" width="9.140625" style="219" customWidth="1"/>
    <col min="4109" max="4112" width="3.28515625" style="219" customWidth="1"/>
    <col min="4113" max="4113" width="4.140625" style="219" customWidth="1"/>
    <col min="4114" max="4326" width="10.28515625" style="219"/>
    <col min="4327" max="4335" width="9.140625" style="219" customWidth="1"/>
    <col min="4336" max="4336" width="1" style="219" customWidth="1"/>
    <col min="4337" max="4340" width="3.28515625" style="219" customWidth="1"/>
    <col min="4341" max="4341" width="1.85546875" style="219" customWidth="1"/>
    <col min="4342" max="4342" width="17.85546875" style="219" customWidth="1"/>
    <col min="4343" max="4343" width="1.85546875" style="219" customWidth="1"/>
    <col min="4344" max="4347" width="3.28515625" style="219" customWidth="1"/>
    <col min="4348" max="4348" width="1.85546875" style="219" customWidth="1"/>
    <col min="4349" max="4349" width="12.42578125" style="219" customWidth="1"/>
    <col min="4350" max="4350" width="1.85546875" style="219" customWidth="1"/>
    <col min="4351" max="4353" width="3" style="219" customWidth="1"/>
    <col min="4354" max="4354" width="4.42578125" style="219" customWidth="1"/>
    <col min="4355" max="4356" width="3" style="219" customWidth="1"/>
    <col min="4357" max="4362" width="3.28515625" style="219" customWidth="1"/>
    <col min="4363" max="4364" width="9.140625" style="219" customWidth="1"/>
    <col min="4365" max="4368" width="3.28515625" style="219" customWidth="1"/>
    <col min="4369" max="4369" width="4.140625" style="219" customWidth="1"/>
    <col min="4370" max="4582" width="10.28515625" style="219"/>
    <col min="4583" max="4591" width="9.140625" style="219" customWidth="1"/>
    <col min="4592" max="4592" width="1" style="219" customWidth="1"/>
    <col min="4593" max="4596" width="3.28515625" style="219" customWidth="1"/>
    <col min="4597" max="4597" width="1.85546875" style="219" customWidth="1"/>
    <col min="4598" max="4598" width="17.85546875" style="219" customWidth="1"/>
    <col min="4599" max="4599" width="1.85546875" style="219" customWidth="1"/>
    <col min="4600" max="4603" width="3.28515625" style="219" customWidth="1"/>
    <col min="4604" max="4604" width="1.85546875" style="219" customWidth="1"/>
    <col min="4605" max="4605" width="12.42578125" style="219" customWidth="1"/>
    <col min="4606" max="4606" width="1.85546875" style="219" customWidth="1"/>
    <col min="4607" max="4609" width="3" style="219" customWidth="1"/>
    <col min="4610" max="4610" width="4.42578125" style="219" customWidth="1"/>
    <col min="4611" max="4612" width="3" style="219" customWidth="1"/>
    <col min="4613" max="4618" width="3.28515625" style="219" customWidth="1"/>
    <col min="4619" max="4620" width="9.140625" style="219" customWidth="1"/>
    <col min="4621" max="4624" width="3.28515625" style="219" customWidth="1"/>
    <col min="4625" max="4625" width="4.140625" style="219" customWidth="1"/>
    <col min="4626" max="4838" width="10.28515625" style="219"/>
    <col min="4839" max="4847" width="9.140625" style="219" customWidth="1"/>
    <col min="4848" max="4848" width="1" style="219" customWidth="1"/>
    <col min="4849" max="4852" width="3.28515625" style="219" customWidth="1"/>
    <col min="4853" max="4853" width="1.85546875" style="219" customWidth="1"/>
    <col min="4854" max="4854" width="17.85546875" style="219" customWidth="1"/>
    <col min="4855" max="4855" width="1.85546875" style="219" customWidth="1"/>
    <col min="4856" max="4859" width="3.28515625" style="219" customWidth="1"/>
    <col min="4860" max="4860" width="1.85546875" style="219" customWidth="1"/>
    <col min="4861" max="4861" width="12.42578125" style="219" customWidth="1"/>
    <col min="4862" max="4862" width="1.85546875" style="219" customWidth="1"/>
    <col min="4863" max="4865" width="3" style="219" customWidth="1"/>
    <col min="4866" max="4866" width="4.42578125" style="219" customWidth="1"/>
    <col min="4867" max="4868" width="3" style="219" customWidth="1"/>
    <col min="4869" max="4874" width="3.28515625" style="219" customWidth="1"/>
    <col min="4875" max="4876" width="9.140625" style="219" customWidth="1"/>
    <col min="4877" max="4880" width="3.28515625" style="219" customWidth="1"/>
    <col min="4881" max="4881" width="4.140625" style="219" customWidth="1"/>
    <col min="4882" max="5094" width="10.28515625" style="219"/>
    <col min="5095" max="5103" width="9.140625" style="219" customWidth="1"/>
    <col min="5104" max="5104" width="1" style="219" customWidth="1"/>
    <col min="5105" max="5108" width="3.28515625" style="219" customWidth="1"/>
    <col min="5109" max="5109" width="1.85546875" style="219" customWidth="1"/>
    <col min="5110" max="5110" width="17.85546875" style="219" customWidth="1"/>
    <col min="5111" max="5111" width="1.85546875" style="219" customWidth="1"/>
    <col min="5112" max="5115" width="3.28515625" style="219" customWidth="1"/>
    <col min="5116" max="5116" width="1.85546875" style="219" customWidth="1"/>
    <col min="5117" max="5117" width="12.42578125" style="219" customWidth="1"/>
    <col min="5118" max="5118" width="1.85546875" style="219" customWidth="1"/>
    <col min="5119" max="5121" width="3" style="219" customWidth="1"/>
    <col min="5122" max="5122" width="4.42578125" style="219" customWidth="1"/>
    <col min="5123" max="5124" width="3" style="219" customWidth="1"/>
    <col min="5125" max="5130" width="3.28515625" style="219" customWidth="1"/>
    <col min="5131" max="5132" width="9.140625" style="219" customWidth="1"/>
    <col min="5133" max="5136" width="3.28515625" style="219" customWidth="1"/>
    <col min="5137" max="5137" width="4.140625" style="219" customWidth="1"/>
    <col min="5138" max="5350" width="10.28515625" style="219"/>
    <col min="5351" max="5359" width="9.140625" style="219" customWidth="1"/>
    <col min="5360" max="5360" width="1" style="219" customWidth="1"/>
    <col min="5361" max="5364" width="3.28515625" style="219" customWidth="1"/>
    <col min="5365" max="5365" width="1.85546875" style="219" customWidth="1"/>
    <col min="5366" max="5366" width="17.85546875" style="219" customWidth="1"/>
    <col min="5367" max="5367" width="1.85546875" style="219" customWidth="1"/>
    <col min="5368" max="5371" width="3.28515625" style="219" customWidth="1"/>
    <col min="5372" max="5372" width="1.85546875" style="219" customWidth="1"/>
    <col min="5373" max="5373" width="12.42578125" style="219" customWidth="1"/>
    <col min="5374" max="5374" width="1.85546875" style="219" customWidth="1"/>
    <col min="5375" max="5377" width="3" style="219" customWidth="1"/>
    <col min="5378" max="5378" width="4.42578125" style="219" customWidth="1"/>
    <col min="5379" max="5380" width="3" style="219" customWidth="1"/>
    <col min="5381" max="5386" width="3.28515625" style="219" customWidth="1"/>
    <col min="5387" max="5388" width="9.140625" style="219" customWidth="1"/>
    <col min="5389" max="5392" width="3.28515625" style="219" customWidth="1"/>
    <col min="5393" max="5393" width="4.140625" style="219" customWidth="1"/>
    <col min="5394" max="5606" width="10.28515625" style="219"/>
    <col min="5607" max="5615" width="9.140625" style="219" customWidth="1"/>
    <col min="5616" max="5616" width="1" style="219" customWidth="1"/>
    <col min="5617" max="5620" width="3.28515625" style="219" customWidth="1"/>
    <col min="5621" max="5621" width="1.85546875" style="219" customWidth="1"/>
    <col min="5622" max="5622" width="17.85546875" style="219" customWidth="1"/>
    <col min="5623" max="5623" width="1.85546875" style="219" customWidth="1"/>
    <col min="5624" max="5627" width="3.28515625" style="219" customWidth="1"/>
    <col min="5628" max="5628" width="1.85546875" style="219" customWidth="1"/>
    <col min="5629" max="5629" width="12.42578125" style="219" customWidth="1"/>
    <col min="5630" max="5630" width="1.85546875" style="219" customWidth="1"/>
    <col min="5631" max="5633" width="3" style="219" customWidth="1"/>
    <col min="5634" max="5634" width="4.42578125" style="219" customWidth="1"/>
    <col min="5635" max="5636" width="3" style="219" customWidth="1"/>
    <col min="5637" max="5642" width="3.28515625" style="219" customWidth="1"/>
    <col min="5643" max="5644" width="9.140625" style="219" customWidth="1"/>
    <col min="5645" max="5648" width="3.28515625" style="219" customWidth="1"/>
    <col min="5649" max="5649" width="4.140625" style="219" customWidth="1"/>
    <col min="5650" max="5862" width="10.28515625" style="219"/>
    <col min="5863" max="5871" width="9.140625" style="219" customWidth="1"/>
    <col min="5872" max="5872" width="1" style="219" customWidth="1"/>
    <col min="5873" max="5876" width="3.28515625" style="219" customWidth="1"/>
    <col min="5877" max="5877" width="1.85546875" style="219" customWidth="1"/>
    <col min="5878" max="5878" width="17.85546875" style="219" customWidth="1"/>
    <col min="5879" max="5879" width="1.85546875" style="219" customWidth="1"/>
    <col min="5880" max="5883" width="3.28515625" style="219" customWidth="1"/>
    <col min="5884" max="5884" width="1.85546875" style="219" customWidth="1"/>
    <col min="5885" max="5885" width="12.42578125" style="219" customWidth="1"/>
    <col min="5886" max="5886" width="1.85546875" style="219" customWidth="1"/>
    <col min="5887" max="5889" width="3" style="219" customWidth="1"/>
    <col min="5890" max="5890" width="4.42578125" style="219" customWidth="1"/>
    <col min="5891" max="5892" width="3" style="219" customWidth="1"/>
    <col min="5893" max="5898" width="3.28515625" style="219" customWidth="1"/>
    <col min="5899" max="5900" width="9.140625" style="219" customWidth="1"/>
    <col min="5901" max="5904" width="3.28515625" style="219" customWidth="1"/>
    <col min="5905" max="5905" width="4.140625" style="219" customWidth="1"/>
    <col min="5906" max="6118" width="10.28515625" style="219"/>
    <col min="6119" max="6127" width="9.140625" style="219" customWidth="1"/>
    <col min="6128" max="6128" width="1" style="219" customWidth="1"/>
    <col min="6129" max="6132" width="3.28515625" style="219" customWidth="1"/>
    <col min="6133" max="6133" width="1.85546875" style="219" customWidth="1"/>
    <col min="6134" max="6134" width="17.85546875" style="219" customWidth="1"/>
    <col min="6135" max="6135" width="1.85546875" style="219" customWidth="1"/>
    <col min="6136" max="6139" width="3.28515625" style="219" customWidth="1"/>
    <col min="6140" max="6140" width="1.85546875" style="219" customWidth="1"/>
    <col min="6141" max="6141" width="12.42578125" style="219" customWidth="1"/>
    <col min="6142" max="6142" width="1.85546875" style="219" customWidth="1"/>
    <col min="6143" max="6145" width="3" style="219" customWidth="1"/>
    <col min="6146" max="6146" width="4.42578125" style="219" customWidth="1"/>
    <col min="6147" max="6148" width="3" style="219" customWidth="1"/>
    <col min="6149" max="6154" width="3.28515625" style="219" customWidth="1"/>
    <col min="6155" max="6156" width="9.140625" style="219" customWidth="1"/>
    <col min="6157" max="6160" width="3.28515625" style="219" customWidth="1"/>
    <col min="6161" max="6161" width="4.140625" style="219" customWidth="1"/>
    <col min="6162" max="6374" width="10.28515625" style="219"/>
    <col min="6375" max="6383" width="9.140625" style="219" customWidth="1"/>
    <col min="6384" max="6384" width="1" style="219" customWidth="1"/>
    <col min="6385" max="6388" width="3.28515625" style="219" customWidth="1"/>
    <col min="6389" max="6389" width="1.85546875" style="219" customWidth="1"/>
    <col min="6390" max="6390" width="17.85546875" style="219" customWidth="1"/>
    <col min="6391" max="6391" width="1.85546875" style="219" customWidth="1"/>
    <col min="6392" max="6395" width="3.28515625" style="219" customWidth="1"/>
    <col min="6396" max="6396" width="1.85546875" style="219" customWidth="1"/>
    <col min="6397" max="6397" width="12.42578125" style="219" customWidth="1"/>
    <col min="6398" max="6398" width="1.85546875" style="219" customWidth="1"/>
    <col min="6399" max="6401" width="3" style="219" customWidth="1"/>
    <col min="6402" max="6402" width="4.42578125" style="219" customWidth="1"/>
    <col min="6403" max="6404" width="3" style="219" customWidth="1"/>
    <col min="6405" max="6410" width="3.28515625" style="219" customWidth="1"/>
    <col min="6411" max="6412" width="9.140625" style="219" customWidth="1"/>
    <col min="6413" max="6416" width="3.28515625" style="219" customWidth="1"/>
    <col min="6417" max="6417" width="4.140625" style="219" customWidth="1"/>
    <col min="6418" max="6630" width="10.28515625" style="219"/>
    <col min="6631" max="6639" width="9.140625" style="219" customWidth="1"/>
    <col min="6640" max="6640" width="1" style="219" customWidth="1"/>
    <col min="6641" max="6644" width="3.28515625" style="219" customWidth="1"/>
    <col min="6645" max="6645" width="1.85546875" style="219" customWidth="1"/>
    <col min="6646" max="6646" width="17.85546875" style="219" customWidth="1"/>
    <col min="6647" max="6647" width="1.85546875" style="219" customWidth="1"/>
    <col min="6648" max="6651" width="3.28515625" style="219" customWidth="1"/>
    <col min="6652" max="6652" width="1.85546875" style="219" customWidth="1"/>
    <col min="6653" max="6653" width="12.42578125" style="219" customWidth="1"/>
    <col min="6654" max="6654" width="1.85546875" style="219" customWidth="1"/>
    <col min="6655" max="6657" width="3" style="219" customWidth="1"/>
    <col min="6658" max="6658" width="4.42578125" style="219" customWidth="1"/>
    <col min="6659" max="6660" width="3" style="219" customWidth="1"/>
    <col min="6661" max="6666" width="3.28515625" style="219" customWidth="1"/>
    <col min="6667" max="6668" width="9.140625" style="219" customWidth="1"/>
    <col min="6669" max="6672" width="3.28515625" style="219" customWidth="1"/>
    <col min="6673" max="6673" width="4.140625" style="219" customWidth="1"/>
    <col min="6674" max="6886" width="10.28515625" style="219"/>
    <col min="6887" max="6895" width="9.140625" style="219" customWidth="1"/>
    <col min="6896" max="6896" width="1" style="219" customWidth="1"/>
    <col min="6897" max="6900" width="3.28515625" style="219" customWidth="1"/>
    <col min="6901" max="6901" width="1.85546875" style="219" customWidth="1"/>
    <col min="6902" max="6902" width="17.85546875" style="219" customWidth="1"/>
    <col min="6903" max="6903" width="1.85546875" style="219" customWidth="1"/>
    <col min="6904" max="6907" width="3.28515625" style="219" customWidth="1"/>
    <col min="6908" max="6908" width="1.85546875" style="219" customWidth="1"/>
    <col min="6909" max="6909" width="12.42578125" style="219" customWidth="1"/>
    <col min="6910" max="6910" width="1.85546875" style="219" customWidth="1"/>
    <col min="6911" max="6913" width="3" style="219" customWidth="1"/>
    <col min="6914" max="6914" width="4.42578125" style="219" customWidth="1"/>
    <col min="6915" max="6916" width="3" style="219" customWidth="1"/>
    <col min="6917" max="6922" width="3.28515625" style="219" customWidth="1"/>
    <col min="6923" max="6924" width="9.140625" style="219" customWidth="1"/>
    <col min="6925" max="6928" width="3.28515625" style="219" customWidth="1"/>
    <col min="6929" max="6929" width="4.140625" style="219" customWidth="1"/>
    <col min="6930" max="7142" width="10.28515625" style="219"/>
    <col min="7143" max="7151" width="9.140625" style="219" customWidth="1"/>
    <col min="7152" max="7152" width="1" style="219" customWidth="1"/>
    <col min="7153" max="7156" width="3.28515625" style="219" customWidth="1"/>
    <col min="7157" max="7157" width="1.85546875" style="219" customWidth="1"/>
    <col min="7158" max="7158" width="17.85546875" style="219" customWidth="1"/>
    <col min="7159" max="7159" width="1.85546875" style="219" customWidth="1"/>
    <col min="7160" max="7163" width="3.28515625" style="219" customWidth="1"/>
    <col min="7164" max="7164" width="1.85546875" style="219" customWidth="1"/>
    <col min="7165" max="7165" width="12.42578125" style="219" customWidth="1"/>
    <col min="7166" max="7166" width="1.85546875" style="219" customWidth="1"/>
    <col min="7167" max="7169" width="3" style="219" customWidth="1"/>
    <col min="7170" max="7170" width="4.42578125" style="219" customWidth="1"/>
    <col min="7171" max="7172" width="3" style="219" customWidth="1"/>
    <col min="7173" max="7178" width="3.28515625" style="219" customWidth="1"/>
    <col min="7179" max="7180" width="9.140625" style="219" customWidth="1"/>
    <col min="7181" max="7184" width="3.28515625" style="219" customWidth="1"/>
    <col min="7185" max="7185" width="4.140625" style="219" customWidth="1"/>
    <col min="7186" max="7398" width="10.28515625" style="219"/>
    <col min="7399" max="7407" width="9.140625" style="219" customWidth="1"/>
    <col min="7408" max="7408" width="1" style="219" customWidth="1"/>
    <col min="7409" max="7412" width="3.28515625" style="219" customWidth="1"/>
    <col min="7413" max="7413" width="1.85546875" style="219" customWidth="1"/>
    <col min="7414" max="7414" width="17.85546875" style="219" customWidth="1"/>
    <col min="7415" max="7415" width="1.85546875" style="219" customWidth="1"/>
    <col min="7416" max="7419" width="3.28515625" style="219" customWidth="1"/>
    <col min="7420" max="7420" width="1.85546875" style="219" customWidth="1"/>
    <col min="7421" max="7421" width="12.42578125" style="219" customWidth="1"/>
    <col min="7422" max="7422" width="1.85546875" style="219" customWidth="1"/>
    <col min="7423" max="7425" width="3" style="219" customWidth="1"/>
    <col min="7426" max="7426" width="4.42578125" style="219" customWidth="1"/>
    <col min="7427" max="7428" width="3" style="219" customWidth="1"/>
    <col min="7429" max="7434" width="3.28515625" style="219" customWidth="1"/>
    <col min="7435" max="7436" width="9.140625" style="219" customWidth="1"/>
    <col min="7437" max="7440" width="3.28515625" style="219" customWidth="1"/>
    <col min="7441" max="7441" width="4.140625" style="219" customWidth="1"/>
    <col min="7442" max="7654" width="10.28515625" style="219"/>
    <col min="7655" max="7663" width="9.140625" style="219" customWidth="1"/>
    <col min="7664" max="7664" width="1" style="219" customWidth="1"/>
    <col min="7665" max="7668" width="3.28515625" style="219" customWidth="1"/>
    <col min="7669" max="7669" width="1.85546875" style="219" customWidth="1"/>
    <col min="7670" max="7670" width="17.85546875" style="219" customWidth="1"/>
    <col min="7671" max="7671" width="1.85546875" style="219" customWidth="1"/>
    <col min="7672" max="7675" width="3.28515625" style="219" customWidth="1"/>
    <col min="7676" max="7676" width="1.85546875" style="219" customWidth="1"/>
    <col min="7677" max="7677" width="12.42578125" style="219" customWidth="1"/>
    <col min="7678" max="7678" width="1.85546875" style="219" customWidth="1"/>
    <col min="7679" max="7681" width="3" style="219" customWidth="1"/>
    <col min="7682" max="7682" width="4.42578125" style="219" customWidth="1"/>
    <col min="7683" max="7684" width="3" style="219" customWidth="1"/>
    <col min="7685" max="7690" width="3.28515625" style="219" customWidth="1"/>
    <col min="7691" max="7692" width="9.140625" style="219" customWidth="1"/>
    <col min="7693" max="7696" width="3.28515625" style="219" customWidth="1"/>
    <col min="7697" max="7697" width="4.140625" style="219" customWidth="1"/>
    <col min="7698" max="7910" width="10.28515625" style="219"/>
    <col min="7911" max="7919" width="9.140625" style="219" customWidth="1"/>
    <col min="7920" max="7920" width="1" style="219" customWidth="1"/>
    <col min="7921" max="7924" width="3.28515625" style="219" customWidth="1"/>
    <col min="7925" max="7925" width="1.85546875" style="219" customWidth="1"/>
    <col min="7926" max="7926" width="17.85546875" style="219" customWidth="1"/>
    <col min="7927" max="7927" width="1.85546875" style="219" customWidth="1"/>
    <col min="7928" max="7931" width="3.28515625" style="219" customWidth="1"/>
    <col min="7932" max="7932" width="1.85546875" style="219" customWidth="1"/>
    <col min="7933" max="7933" width="12.42578125" style="219" customWidth="1"/>
    <col min="7934" max="7934" width="1.85546875" style="219" customWidth="1"/>
    <col min="7935" max="7937" width="3" style="219" customWidth="1"/>
    <col min="7938" max="7938" width="4.42578125" style="219" customWidth="1"/>
    <col min="7939" max="7940" width="3" style="219" customWidth="1"/>
    <col min="7941" max="7946" width="3.28515625" style="219" customWidth="1"/>
    <col min="7947" max="7948" width="9.140625" style="219" customWidth="1"/>
    <col min="7949" max="7952" width="3.28515625" style="219" customWidth="1"/>
    <col min="7953" max="7953" width="4.140625" style="219" customWidth="1"/>
    <col min="7954" max="8166" width="10.28515625" style="219"/>
    <col min="8167" max="8175" width="9.140625" style="219" customWidth="1"/>
    <col min="8176" max="8176" width="1" style="219" customWidth="1"/>
    <col min="8177" max="8180" width="3.28515625" style="219" customWidth="1"/>
    <col min="8181" max="8181" width="1.85546875" style="219" customWidth="1"/>
    <col min="8182" max="8182" width="17.85546875" style="219" customWidth="1"/>
    <col min="8183" max="8183" width="1.85546875" style="219" customWidth="1"/>
    <col min="8184" max="8187" width="3.28515625" style="219" customWidth="1"/>
    <col min="8188" max="8188" width="1.85546875" style="219" customWidth="1"/>
    <col min="8189" max="8189" width="12.42578125" style="219" customWidth="1"/>
    <col min="8190" max="8190" width="1.85546875" style="219" customWidth="1"/>
    <col min="8191" max="8193" width="3" style="219" customWidth="1"/>
    <col min="8194" max="8194" width="4.42578125" style="219" customWidth="1"/>
    <col min="8195" max="8196" width="3" style="219" customWidth="1"/>
    <col min="8197" max="8202" width="3.28515625" style="219" customWidth="1"/>
    <col min="8203" max="8204" width="9.140625" style="219" customWidth="1"/>
    <col min="8205" max="8208" width="3.28515625" style="219" customWidth="1"/>
    <col min="8209" max="8209" width="4.140625" style="219" customWidth="1"/>
    <col min="8210" max="8422" width="10.28515625" style="219"/>
    <col min="8423" max="8431" width="9.140625" style="219" customWidth="1"/>
    <col min="8432" max="8432" width="1" style="219" customWidth="1"/>
    <col min="8433" max="8436" width="3.28515625" style="219" customWidth="1"/>
    <col min="8437" max="8437" width="1.85546875" style="219" customWidth="1"/>
    <col min="8438" max="8438" width="17.85546875" style="219" customWidth="1"/>
    <col min="8439" max="8439" width="1.85546875" style="219" customWidth="1"/>
    <col min="8440" max="8443" width="3.28515625" style="219" customWidth="1"/>
    <col min="8444" max="8444" width="1.85546875" style="219" customWidth="1"/>
    <col min="8445" max="8445" width="12.42578125" style="219" customWidth="1"/>
    <col min="8446" max="8446" width="1.85546875" style="219" customWidth="1"/>
    <col min="8447" max="8449" width="3" style="219" customWidth="1"/>
    <col min="8450" max="8450" width="4.42578125" style="219" customWidth="1"/>
    <col min="8451" max="8452" width="3" style="219" customWidth="1"/>
    <col min="8453" max="8458" width="3.28515625" style="219" customWidth="1"/>
    <col min="8459" max="8460" width="9.140625" style="219" customWidth="1"/>
    <col min="8461" max="8464" width="3.28515625" style="219" customWidth="1"/>
    <col min="8465" max="8465" width="4.140625" style="219" customWidth="1"/>
    <col min="8466" max="8678" width="10.28515625" style="219"/>
    <col min="8679" max="8687" width="9.140625" style="219" customWidth="1"/>
    <col min="8688" max="8688" width="1" style="219" customWidth="1"/>
    <col min="8689" max="8692" width="3.28515625" style="219" customWidth="1"/>
    <col min="8693" max="8693" width="1.85546875" style="219" customWidth="1"/>
    <col min="8694" max="8694" width="17.85546875" style="219" customWidth="1"/>
    <col min="8695" max="8695" width="1.85546875" style="219" customWidth="1"/>
    <col min="8696" max="8699" width="3.28515625" style="219" customWidth="1"/>
    <col min="8700" max="8700" width="1.85546875" style="219" customWidth="1"/>
    <col min="8701" max="8701" width="12.42578125" style="219" customWidth="1"/>
    <col min="8702" max="8702" width="1.85546875" style="219" customWidth="1"/>
    <col min="8703" max="8705" width="3" style="219" customWidth="1"/>
    <col min="8706" max="8706" width="4.42578125" style="219" customWidth="1"/>
    <col min="8707" max="8708" width="3" style="219" customWidth="1"/>
    <col min="8709" max="8714" width="3.28515625" style="219" customWidth="1"/>
    <col min="8715" max="8716" width="9.140625" style="219" customWidth="1"/>
    <col min="8717" max="8720" width="3.28515625" style="219" customWidth="1"/>
    <col min="8721" max="8721" width="4.140625" style="219" customWidth="1"/>
    <col min="8722" max="8934" width="10.28515625" style="219"/>
    <col min="8935" max="8943" width="9.140625" style="219" customWidth="1"/>
    <col min="8944" max="8944" width="1" style="219" customWidth="1"/>
    <col min="8945" max="8948" width="3.28515625" style="219" customWidth="1"/>
    <col min="8949" max="8949" width="1.85546875" style="219" customWidth="1"/>
    <col min="8950" max="8950" width="17.85546875" style="219" customWidth="1"/>
    <col min="8951" max="8951" width="1.85546875" style="219" customWidth="1"/>
    <col min="8952" max="8955" width="3.28515625" style="219" customWidth="1"/>
    <col min="8956" max="8956" width="1.85546875" style="219" customWidth="1"/>
    <col min="8957" max="8957" width="12.42578125" style="219" customWidth="1"/>
    <col min="8958" max="8958" width="1.85546875" style="219" customWidth="1"/>
    <col min="8959" max="8961" width="3" style="219" customWidth="1"/>
    <col min="8962" max="8962" width="4.42578125" style="219" customWidth="1"/>
    <col min="8963" max="8964" width="3" style="219" customWidth="1"/>
    <col min="8965" max="8970" width="3.28515625" style="219" customWidth="1"/>
    <col min="8971" max="8972" width="9.140625" style="219" customWidth="1"/>
    <col min="8973" max="8976" width="3.28515625" style="219" customWidth="1"/>
    <col min="8977" max="8977" width="4.140625" style="219" customWidth="1"/>
    <col min="8978" max="9190" width="10.28515625" style="219"/>
    <col min="9191" max="9199" width="9.140625" style="219" customWidth="1"/>
    <col min="9200" max="9200" width="1" style="219" customWidth="1"/>
    <col min="9201" max="9204" width="3.28515625" style="219" customWidth="1"/>
    <col min="9205" max="9205" width="1.85546875" style="219" customWidth="1"/>
    <col min="9206" max="9206" width="17.85546875" style="219" customWidth="1"/>
    <col min="9207" max="9207" width="1.85546875" style="219" customWidth="1"/>
    <col min="9208" max="9211" width="3.28515625" style="219" customWidth="1"/>
    <col min="9212" max="9212" width="1.85546875" style="219" customWidth="1"/>
    <col min="9213" max="9213" width="12.42578125" style="219" customWidth="1"/>
    <col min="9214" max="9214" width="1.85546875" style="219" customWidth="1"/>
    <col min="9215" max="9217" width="3" style="219" customWidth="1"/>
    <col min="9218" max="9218" width="4.42578125" style="219" customWidth="1"/>
    <col min="9219" max="9220" width="3" style="219" customWidth="1"/>
    <col min="9221" max="9226" width="3.28515625" style="219" customWidth="1"/>
    <col min="9227" max="9228" width="9.140625" style="219" customWidth="1"/>
    <col min="9229" max="9232" width="3.28515625" style="219" customWidth="1"/>
    <col min="9233" max="9233" width="4.140625" style="219" customWidth="1"/>
    <col min="9234" max="9446" width="10.28515625" style="219"/>
    <col min="9447" max="9455" width="9.140625" style="219" customWidth="1"/>
    <col min="9456" max="9456" width="1" style="219" customWidth="1"/>
    <col min="9457" max="9460" width="3.28515625" style="219" customWidth="1"/>
    <col min="9461" max="9461" width="1.85546875" style="219" customWidth="1"/>
    <col min="9462" max="9462" width="17.85546875" style="219" customWidth="1"/>
    <col min="9463" max="9463" width="1.85546875" style="219" customWidth="1"/>
    <col min="9464" max="9467" width="3.28515625" style="219" customWidth="1"/>
    <col min="9468" max="9468" width="1.85546875" style="219" customWidth="1"/>
    <col min="9469" max="9469" width="12.42578125" style="219" customWidth="1"/>
    <col min="9470" max="9470" width="1.85546875" style="219" customWidth="1"/>
    <col min="9471" max="9473" width="3" style="219" customWidth="1"/>
    <col min="9474" max="9474" width="4.42578125" style="219" customWidth="1"/>
    <col min="9475" max="9476" width="3" style="219" customWidth="1"/>
    <col min="9477" max="9482" width="3.28515625" style="219" customWidth="1"/>
    <col min="9483" max="9484" width="9.140625" style="219" customWidth="1"/>
    <col min="9485" max="9488" width="3.28515625" style="219" customWidth="1"/>
    <col min="9489" max="9489" width="4.140625" style="219" customWidth="1"/>
    <col min="9490" max="9702" width="10.28515625" style="219"/>
    <col min="9703" max="9711" width="9.140625" style="219" customWidth="1"/>
    <col min="9712" max="9712" width="1" style="219" customWidth="1"/>
    <col min="9713" max="9716" width="3.28515625" style="219" customWidth="1"/>
    <col min="9717" max="9717" width="1.85546875" style="219" customWidth="1"/>
    <col min="9718" max="9718" width="17.85546875" style="219" customWidth="1"/>
    <col min="9719" max="9719" width="1.85546875" style="219" customWidth="1"/>
    <col min="9720" max="9723" width="3.28515625" style="219" customWidth="1"/>
    <col min="9724" max="9724" width="1.85546875" style="219" customWidth="1"/>
    <col min="9725" max="9725" width="12.42578125" style="219" customWidth="1"/>
    <col min="9726" max="9726" width="1.85546875" style="219" customWidth="1"/>
    <col min="9727" max="9729" width="3" style="219" customWidth="1"/>
    <col min="9730" max="9730" width="4.42578125" style="219" customWidth="1"/>
    <col min="9731" max="9732" width="3" style="219" customWidth="1"/>
    <col min="9733" max="9738" width="3.28515625" style="219" customWidth="1"/>
    <col min="9739" max="9740" width="9.140625" style="219" customWidth="1"/>
    <col min="9741" max="9744" width="3.28515625" style="219" customWidth="1"/>
    <col min="9745" max="9745" width="4.140625" style="219" customWidth="1"/>
    <col min="9746" max="9958" width="10.28515625" style="219"/>
    <col min="9959" max="9967" width="9.140625" style="219" customWidth="1"/>
    <col min="9968" max="9968" width="1" style="219" customWidth="1"/>
    <col min="9969" max="9972" width="3.28515625" style="219" customWidth="1"/>
    <col min="9973" max="9973" width="1.85546875" style="219" customWidth="1"/>
    <col min="9974" max="9974" width="17.85546875" style="219" customWidth="1"/>
    <col min="9975" max="9975" width="1.85546875" style="219" customWidth="1"/>
    <col min="9976" max="9979" width="3.28515625" style="219" customWidth="1"/>
    <col min="9980" max="9980" width="1.85546875" style="219" customWidth="1"/>
    <col min="9981" max="9981" width="12.42578125" style="219" customWidth="1"/>
    <col min="9982" max="9982" width="1.85546875" style="219" customWidth="1"/>
    <col min="9983" max="9985" width="3" style="219" customWidth="1"/>
    <col min="9986" max="9986" width="4.42578125" style="219" customWidth="1"/>
    <col min="9987" max="9988" width="3" style="219" customWidth="1"/>
    <col min="9989" max="9994" width="3.28515625" style="219" customWidth="1"/>
    <col min="9995" max="9996" width="9.140625" style="219" customWidth="1"/>
    <col min="9997" max="10000" width="3.28515625" style="219" customWidth="1"/>
    <col min="10001" max="10001" width="4.140625" style="219" customWidth="1"/>
    <col min="10002" max="10214" width="10.28515625" style="219"/>
    <col min="10215" max="10223" width="9.140625" style="219" customWidth="1"/>
    <col min="10224" max="10224" width="1" style="219" customWidth="1"/>
    <col min="10225" max="10228" width="3.28515625" style="219" customWidth="1"/>
    <col min="10229" max="10229" width="1.85546875" style="219" customWidth="1"/>
    <col min="10230" max="10230" width="17.85546875" style="219" customWidth="1"/>
    <col min="10231" max="10231" width="1.85546875" style="219" customWidth="1"/>
    <col min="10232" max="10235" width="3.28515625" style="219" customWidth="1"/>
    <col min="10236" max="10236" width="1.85546875" style="219" customWidth="1"/>
    <col min="10237" max="10237" width="12.42578125" style="219" customWidth="1"/>
    <col min="10238" max="10238" width="1.85546875" style="219" customWidth="1"/>
    <col min="10239" max="10241" width="3" style="219" customWidth="1"/>
    <col min="10242" max="10242" width="4.42578125" style="219" customWidth="1"/>
    <col min="10243" max="10244" width="3" style="219" customWidth="1"/>
    <col min="10245" max="10250" width="3.28515625" style="219" customWidth="1"/>
    <col min="10251" max="10252" width="9.140625" style="219" customWidth="1"/>
    <col min="10253" max="10256" width="3.28515625" style="219" customWidth="1"/>
    <col min="10257" max="10257" width="4.140625" style="219" customWidth="1"/>
    <col min="10258" max="10470" width="10.28515625" style="219"/>
    <col min="10471" max="10479" width="9.140625" style="219" customWidth="1"/>
    <col min="10480" max="10480" width="1" style="219" customWidth="1"/>
    <col min="10481" max="10484" width="3.28515625" style="219" customWidth="1"/>
    <col min="10485" max="10485" width="1.85546875" style="219" customWidth="1"/>
    <col min="10486" max="10486" width="17.85546875" style="219" customWidth="1"/>
    <col min="10487" max="10487" width="1.85546875" style="219" customWidth="1"/>
    <col min="10488" max="10491" width="3.28515625" style="219" customWidth="1"/>
    <col min="10492" max="10492" width="1.85546875" style="219" customWidth="1"/>
    <col min="10493" max="10493" width="12.42578125" style="219" customWidth="1"/>
    <col min="10494" max="10494" width="1.85546875" style="219" customWidth="1"/>
    <col min="10495" max="10497" width="3" style="219" customWidth="1"/>
    <col min="10498" max="10498" width="4.42578125" style="219" customWidth="1"/>
    <col min="10499" max="10500" width="3" style="219" customWidth="1"/>
    <col min="10501" max="10506" width="3.28515625" style="219" customWidth="1"/>
    <col min="10507" max="10508" width="9.140625" style="219" customWidth="1"/>
    <col min="10509" max="10512" width="3.28515625" style="219" customWidth="1"/>
    <col min="10513" max="10513" width="4.140625" style="219" customWidth="1"/>
    <col min="10514" max="10726" width="10.28515625" style="219"/>
    <col min="10727" max="10735" width="9.140625" style="219" customWidth="1"/>
    <col min="10736" max="10736" width="1" style="219" customWidth="1"/>
    <col min="10737" max="10740" width="3.28515625" style="219" customWidth="1"/>
    <col min="10741" max="10741" width="1.85546875" style="219" customWidth="1"/>
    <col min="10742" max="10742" width="17.85546875" style="219" customWidth="1"/>
    <col min="10743" max="10743" width="1.85546875" style="219" customWidth="1"/>
    <col min="10744" max="10747" width="3.28515625" style="219" customWidth="1"/>
    <col min="10748" max="10748" width="1.85546875" style="219" customWidth="1"/>
    <col min="10749" max="10749" width="12.42578125" style="219" customWidth="1"/>
    <col min="10750" max="10750" width="1.85546875" style="219" customWidth="1"/>
    <col min="10751" max="10753" width="3" style="219" customWidth="1"/>
    <col min="10754" max="10754" width="4.42578125" style="219" customWidth="1"/>
    <col min="10755" max="10756" width="3" style="219" customWidth="1"/>
    <col min="10757" max="10762" width="3.28515625" style="219" customWidth="1"/>
    <col min="10763" max="10764" width="9.140625" style="219" customWidth="1"/>
    <col min="10765" max="10768" width="3.28515625" style="219" customWidth="1"/>
    <col min="10769" max="10769" width="4.140625" style="219" customWidth="1"/>
    <col min="10770" max="10982" width="10.28515625" style="219"/>
    <col min="10983" max="10991" width="9.140625" style="219" customWidth="1"/>
    <col min="10992" max="10992" width="1" style="219" customWidth="1"/>
    <col min="10993" max="10996" width="3.28515625" style="219" customWidth="1"/>
    <col min="10997" max="10997" width="1.85546875" style="219" customWidth="1"/>
    <col min="10998" max="10998" width="17.85546875" style="219" customWidth="1"/>
    <col min="10999" max="10999" width="1.85546875" style="219" customWidth="1"/>
    <col min="11000" max="11003" width="3.28515625" style="219" customWidth="1"/>
    <col min="11004" max="11004" width="1.85546875" style="219" customWidth="1"/>
    <col min="11005" max="11005" width="12.42578125" style="219" customWidth="1"/>
    <col min="11006" max="11006" width="1.85546875" style="219" customWidth="1"/>
    <col min="11007" max="11009" width="3" style="219" customWidth="1"/>
    <col min="11010" max="11010" width="4.42578125" style="219" customWidth="1"/>
    <col min="11011" max="11012" width="3" style="219" customWidth="1"/>
    <col min="11013" max="11018" width="3.28515625" style="219" customWidth="1"/>
    <col min="11019" max="11020" width="9.140625" style="219" customWidth="1"/>
    <col min="11021" max="11024" width="3.28515625" style="219" customWidth="1"/>
    <col min="11025" max="11025" width="4.140625" style="219" customWidth="1"/>
    <col min="11026" max="11238" width="10.28515625" style="219"/>
    <col min="11239" max="11247" width="9.140625" style="219" customWidth="1"/>
    <col min="11248" max="11248" width="1" style="219" customWidth="1"/>
    <col min="11249" max="11252" width="3.28515625" style="219" customWidth="1"/>
    <col min="11253" max="11253" width="1.85546875" style="219" customWidth="1"/>
    <col min="11254" max="11254" width="17.85546875" style="219" customWidth="1"/>
    <col min="11255" max="11255" width="1.85546875" style="219" customWidth="1"/>
    <col min="11256" max="11259" width="3.28515625" style="219" customWidth="1"/>
    <col min="11260" max="11260" width="1.85546875" style="219" customWidth="1"/>
    <col min="11261" max="11261" width="12.42578125" style="219" customWidth="1"/>
    <col min="11262" max="11262" width="1.85546875" style="219" customWidth="1"/>
    <col min="11263" max="11265" width="3" style="219" customWidth="1"/>
    <col min="11266" max="11266" width="4.42578125" style="219" customWidth="1"/>
    <col min="11267" max="11268" width="3" style="219" customWidth="1"/>
    <col min="11269" max="11274" width="3.28515625" style="219" customWidth="1"/>
    <col min="11275" max="11276" width="9.140625" style="219" customWidth="1"/>
    <col min="11277" max="11280" width="3.28515625" style="219" customWidth="1"/>
    <col min="11281" max="11281" width="4.140625" style="219" customWidth="1"/>
    <col min="11282" max="11494" width="10.28515625" style="219"/>
    <col min="11495" max="11503" width="9.140625" style="219" customWidth="1"/>
    <col min="11504" max="11504" width="1" style="219" customWidth="1"/>
    <col min="11505" max="11508" width="3.28515625" style="219" customWidth="1"/>
    <col min="11509" max="11509" width="1.85546875" style="219" customWidth="1"/>
    <col min="11510" max="11510" width="17.85546875" style="219" customWidth="1"/>
    <col min="11511" max="11511" width="1.85546875" style="219" customWidth="1"/>
    <col min="11512" max="11515" width="3.28515625" style="219" customWidth="1"/>
    <col min="11516" max="11516" width="1.85546875" style="219" customWidth="1"/>
    <col min="11517" max="11517" width="12.42578125" style="219" customWidth="1"/>
    <col min="11518" max="11518" width="1.85546875" style="219" customWidth="1"/>
    <col min="11519" max="11521" width="3" style="219" customWidth="1"/>
    <col min="11522" max="11522" width="4.42578125" style="219" customWidth="1"/>
    <col min="11523" max="11524" width="3" style="219" customWidth="1"/>
    <col min="11525" max="11530" width="3.28515625" style="219" customWidth="1"/>
    <col min="11531" max="11532" width="9.140625" style="219" customWidth="1"/>
    <col min="11533" max="11536" width="3.28515625" style="219" customWidth="1"/>
    <col min="11537" max="11537" width="4.140625" style="219" customWidth="1"/>
    <col min="11538" max="11750" width="10.28515625" style="219"/>
    <col min="11751" max="11759" width="9.140625" style="219" customWidth="1"/>
    <col min="11760" max="11760" width="1" style="219" customWidth="1"/>
    <col min="11761" max="11764" width="3.28515625" style="219" customWidth="1"/>
    <col min="11765" max="11765" width="1.85546875" style="219" customWidth="1"/>
    <col min="11766" max="11766" width="17.85546875" style="219" customWidth="1"/>
    <col min="11767" max="11767" width="1.85546875" style="219" customWidth="1"/>
    <col min="11768" max="11771" width="3.28515625" style="219" customWidth="1"/>
    <col min="11772" max="11772" width="1.85546875" style="219" customWidth="1"/>
    <col min="11773" max="11773" width="12.42578125" style="219" customWidth="1"/>
    <col min="11774" max="11774" width="1.85546875" style="219" customWidth="1"/>
    <col min="11775" max="11777" width="3" style="219" customWidth="1"/>
    <col min="11778" max="11778" width="4.42578125" style="219" customWidth="1"/>
    <col min="11779" max="11780" width="3" style="219" customWidth="1"/>
    <col min="11781" max="11786" width="3.28515625" style="219" customWidth="1"/>
    <col min="11787" max="11788" width="9.140625" style="219" customWidth="1"/>
    <col min="11789" max="11792" width="3.28515625" style="219" customWidth="1"/>
    <col min="11793" max="11793" width="4.140625" style="219" customWidth="1"/>
    <col min="11794" max="12006" width="10.28515625" style="219"/>
    <col min="12007" max="12015" width="9.140625" style="219" customWidth="1"/>
    <col min="12016" max="12016" width="1" style="219" customWidth="1"/>
    <col min="12017" max="12020" width="3.28515625" style="219" customWidth="1"/>
    <col min="12021" max="12021" width="1.85546875" style="219" customWidth="1"/>
    <col min="12022" max="12022" width="17.85546875" style="219" customWidth="1"/>
    <col min="12023" max="12023" width="1.85546875" style="219" customWidth="1"/>
    <col min="12024" max="12027" width="3.28515625" style="219" customWidth="1"/>
    <col min="12028" max="12028" width="1.85546875" style="219" customWidth="1"/>
    <col min="12029" max="12029" width="12.42578125" style="219" customWidth="1"/>
    <col min="12030" max="12030" width="1.85546875" style="219" customWidth="1"/>
    <col min="12031" max="12033" width="3" style="219" customWidth="1"/>
    <col min="12034" max="12034" width="4.42578125" style="219" customWidth="1"/>
    <col min="12035" max="12036" width="3" style="219" customWidth="1"/>
    <col min="12037" max="12042" width="3.28515625" style="219" customWidth="1"/>
    <col min="12043" max="12044" width="9.140625" style="219" customWidth="1"/>
    <col min="12045" max="12048" width="3.28515625" style="219" customWidth="1"/>
    <col min="12049" max="12049" width="4.140625" style="219" customWidth="1"/>
    <col min="12050" max="12262" width="10.28515625" style="219"/>
    <col min="12263" max="12271" width="9.140625" style="219" customWidth="1"/>
    <col min="12272" max="12272" width="1" style="219" customWidth="1"/>
    <col min="12273" max="12276" width="3.28515625" style="219" customWidth="1"/>
    <col min="12277" max="12277" width="1.85546875" style="219" customWidth="1"/>
    <col min="12278" max="12278" width="17.85546875" style="219" customWidth="1"/>
    <col min="12279" max="12279" width="1.85546875" style="219" customWidth="1"/>
    <col min="12280" max="12283" width="3.28515625" style="219" customWidth="1"/>
    <col min="12284" max="12284" width="1.85546875" style="219" customWidth="1"/>
    <col min="12285" max="12285" width="12.42578125" style="219" customWidth="1"/>
    <col min="12286" max="12286" width="1.85546875" style="219" customWidth="1"/>
    <col min="12287" max="12289" width="3" style="219" customWidth="1"/>
    <col min="12290" max="12290" width="4.42578125" style="219" customWidth="1"/>
    <col min="12291" max="12292" width="3" style="219" customWidth="1"/>
    <col min="12293" max="12298" width="3.28515625" style="219" customWidth="1"/>
    <col min="12299" max="12300" width="9.140625" style="219" customWidth="1"/>
    <col min="12301" max="12304" width="3.28515625" style="219" customWidth="1"/>
    <col min="12305" max="12305" width="4.140625" style="219" customWidth="1"/>
    <col min="12306" max="12518" width="10.28515625" style="219"/>
    <col min="12519" max="12527" width="9.140625" style="219" customWidth="1"/>
    <col min="12528" max="12528" width="1" style="219" customWidth="1"/>
    <col min="12529" max="12532" width="3.28515625" style="219" customWidth="1"/>
    <col min="12533" max="12533" width="1.85546875" style="219" customWidth="1"/>
    <col min="12534" max="12534" width="17.85546875" style="219" customWidth="1"/>
    <col min="12535" max="12535" width="1.85546875" style="219" customWidth="1"/>
    <col min="12536" max="12539" width="3.28515625" style="219" customWidth="1"/>
    <col min="12540" max="12540" width="1.85546875" style="219" customWidth="1"/>
    <col min="12541" max="12541" width="12.42578125" style="219" customWidth="1"/>
    <col min="12542" max="12542" width="1.85546875" style="219" customWidth="1"/>
    <col min="12543" max="12545" width="3" style="219" customWidth="1"/>
    <col min="12546" max="12546" width="4.42578125" style="219" customWidth="1"/>
    <col min="12547" max="12548" width="3" style="219" customWidth="1"/>
    <col min="12549" max="12554" width="3.28515625" style="219" customWidth="1"/>
    <col min="12555" max="12556" width="9.140625" style="219" customWidth="1"/>
    <col min="12557" max="12560" width="3.28515625" style="219" customWidth="1"/>
    <col min="12561" max="12561" width="4.140625" style="219" customWidth="1"/>
    <col min="12562" max="12774" width="10.28515625" style="219"/>
    <col min="12775" max="12783" width="9.140625" style="219" customWidth="1"/>
    <col min="12784" max="12784" width="1" style="219" customWidth="1"/>
    <col min="12785" max="12788" width="3.28515625" style="219" customWidth="1"/>
    <col min="12789" max="12789" width="1.85546875" style="219" customWidth="1"/>
    <col min="12790" max="12790" width="17.85546875" style="219" customWidth="1"/>
    <col min="12791" max="12791" width="1.85546875" style="219" customWidth="1"/>
    <col min="12792" max="12795" width="3.28515625" style="219" customWidth="1"/>
    <col min="12796" max="12796" width="1.85546875" style="219" customWidth="1"/>
    <col min="12797" max="12797" width="12.42578125" style="219" customWidth="1"/>
    <col min="12798" max="12798" width="1.85546875" style="219" customWidth="1"/>
    <col min="12799" max="12801" width="3" style="219" customWidth="1"/>
    <col min="12802" max="12802" width="4.42578125" style="219" customWidth="1"/>
    <col min="12803" max="12804" width="3" style="219" customWidth="1"/>
    <col min="12805" max="12810" width="3.28515625" style="219" customWidth="1"/>
    <col min="12811" max="12812" width="9.140625" style="219" customWidth="1"/>
    <col min="12813" max="12816" width="3.28515625" style="219" customWidth="1"/>
    <col min="12817" max="12817" width="4.140625" style="219" customWidth="1"/>
    <col min="12818" max="13030" width="10.28515625" style="219"/>
    <col min="13031" max="13039" width="9.140625" style="219" customWidth="1"/>
    <col min="13040" max="13040" width="1" style="219" customWidth="1"/>
    <col min="13041" max="13044" width="3.28515625" style="219" customWidth="1"/>
    <col min="13045" max="13045" width="1.85546875" style="219" customWidth="1"/>
    <col min="13046" max="13046" width="17.85546875" style="219" customWidth="1"/>
    <col min="13047" max="13047" width="1.85546875" style="219" customWidth="1"/>
    <col min="13048" max="13051" width="3.28515625" style="219" customWidth="1"/>
    <col min="13052" max="13052" width="1.85546875" style="219" customWidth="1"/>
    <col min="13053" max="13053" width="12.42578125" style="219" customWidth="1"/>
    <col min="13054" max="13054" width="1.85546875" style="219" customWidth="1"/>
    <col min="13055" max="13057" width="3" style="219" customWidth="1"/>
    <col min="13058" max="13058" width="4.42578125" style="219" customWidth="1"/>
    <col min="13059" max="13060" width="3" style="219" customWidth="1"/>
    <col min="13061" max="13066" width="3.28515625" style="219" customWidth="1"/>
    <col min="13067" max="13068" width="9.140625" style="219" customWidth="1"/>
    <col min="13069" max="13072" width="3.28515625" style="219" customWidth="1"/>
    <col min="13073" max="13073" width="4.140625" style="219" customWidth="1"/>
    <col min="13074" max="13286" width="10.28515625" style="219"/>
    <col min="13287" max="13295" width="9.140625" style="219" customWidth="1"/>
    <col min="13296" max="13296" width="1" style="219" customWidth="1"/>
    <col min="13297" max="13300" width="3.28515625" style="219" customWidth="1"/>
    <col min="13301" max="13301" width="1.85546875" style="219" customWidth="1"/>
    <col min="13302" max="13302" width="17.85546875" style="219" customWidth="1"/>
    <col min="13303" max="13303" width="1.85546875" style="219" customWidth="1"/>
    <col min="13304" max="13307" width="3.28515625" style="219" customWidth="1"/>
    <col min="13308" max="13308" width="1.85546875" style="219" customWidth="1"/>
    <col min="13309" max="13309" width="12.42578125" style="219" customWidth="1"/>
    <col min="13310" max="13310" width="1.85546875" style="219" customWidth="1"/>
    <col min="13311" max="13313" width="3" style="219" customWidth="1"/>
    <col min="13314" max="13314" width="4.42578125" style="219" customWidth="1"/>
    <col min="13315" max="13316" width="3" style="219" customWidth="1"/>
    <col min="13317" max="13322" width="3.28515625" style="219" customWidth="1"/>
    <col min="13323" max="13324" width="9.140625" style="219" customWidth="1"/>
    <col min="13325" max="13328" width="3.28515625" style="219" customWidth="1"/>
    <col min="13329" max="13329" width="4.140625" style="219" customWidth="1"/>
    <col min="13330" max="13542" width="10.28515625" style="219"/>
    <col min="13543" max="13551" width="9.140625" style="219" customWidth="1"/>
    <col min="13552" max="13552" width="1" style="219" customWidth="1"/>
    <col min="13553" max="13556" width="3.28515625" style="219" customWidth="1"/>
    <col min="13557" max="13557" width="1.85546875" style="219" customWidth="1"/>
    <col min="13558" max="13558" width="17.85546875" style="219" customWidth="1"/>
    <col min="13559" max="13559" width="1.85546875" style="219" customWidth="1"/>
    <col min="13560" max="13563" width="3.28515625" style="219" customWidth="1"/>
    <col min="13564" max="13564" width="1.85546875" style="219" customWidth="1"/>
    <col min="13565" max="13565" width="12.42578125" style="219" customWidth="1"/>
    <col min="13566" max="13566" width="1.85546875" style="219" customWidth="1"/>
    <col min="13567" max="13569" width="3" style="219" customWidth="1"/>
    <col min="13570" max="13570" width="4.42578125" style="219" customWidth="1"/>
    <col min="13571" max="13572" width="3" style="219" customWidth="1"/>
    <col min="13573" max="13578" width="3.28515625" style="219" customWidth="1"/>
    <col min="13579" max="13580" width="9.140625" style="219" customWidth="1"/>
    <col min="13581" max="13584" width="3.28515625" style="219" customWidth="1"/>
    <col min="13585" max="13585" width="4.140625" style="219" customWidth="1"/>
    <col min="13586" max="13798" width="10.28515625" style="219"/>
    <col min="13799" max="13807" width="9.140625" style="219" customWidth="1"/>
    <col min="13808" max="13808" width="1" style="219" customWidth="1"/>
    <col min="13809" max="13812" width="3.28515625" style="219" customWidth="1"/>
    <col min="13813" max="13813" width="1.85546875" style="219" customWidth="1"/>
    <col min="13814" max="13814" width="17.85546875" style="219" customWidth="1"/>
    <col min="13815" max="13815" width="1.85546875" style="219" customWidth="1"/>
    <col min="13816" max="13819" width="3.28515625" style="219" customWidth="1"/>
    <col min="13820" max="13820" width="1.85546875" style="219" customWidth="1"/>
    <col min="13821" max="13821" width="12.42578125" style="219" customWidth="1"/>
    <col min="13822" max="13822" width="1.85546875" style="219" customWidth="1"/>
    <col min="13823" max="13825" width="3" style="219" customWidth="1"/>
    <col min="13826" max="13826" width="4.42578125" style="219" customWidth="1"/>
    <col min="13827" max="13828" width="3" style="219" customWidth="1"/>
    <col min="13829" max="13834" width="3.28515625" style="219" customWidth="1"/>
    <col min="13835" max="13836" width="9.140625" style="219" customWidth="1"/>
    <col min="13837" max="13840" width="3.28515625" style="219" customWidth="1"/>
    <col min="13841" max="13841" width="4.140625" style="219" customWidth="1"/>
    <col min="13842" max="14054" width="10.28515625" style="219"/>
    <col min="14055" max="14063" width="9.140625" style="219" customWidth="1"/>
    <col min="14064" max="14064" width="1" style="219" customWidth="1"/>
    <col min="14065" max="14068" width="3.28515625" style="219" customWidth="1"/>
    <col min="14069" max="14069" width="1.85546875" style="219" customWidth="1"/>
    <col min="14070" max="14070" width="17.85546875" style="219" customWidth="1"/>
    <col min="14071" max="14071" width="1.85546875" style="219" customWidth="1"/>
    <col min="14072" max="14075" width="3.28515625" style="219" customWidth="1"/>
    <col min="14076" max="14076" width="1.85546875" style="219" customWidth="1"/>
    <col min="14077" max="14077" width="12.42578125" style="219" customWidth="1"/>
    <col min="14078" max="14078" width="1.85546875" style="219" customWidth="1"/>
    <col min="14079" max="14081" width="3" style="219" customWidth="1"/>
    <col min="14082" max="14082" width="4.42578125" style="219" customWidth="1"/>
    <col min="14083" max="14084" width="3" style="219" customWidth="1"/>
    <col min="14085" max="14090" width="3.28515625" style="219" customWidth="1"/>
    <col min="14091" max="14092" width="9.140625" style="219" customWidth="1"/>
    <col min="14093" max="14096" width="3.28515625" style="219" customWidth="1"/>
    <col min="14097" max="14097" width="4.140625" style="219" customWidth="1"/>
    <col min="14098" max="14310" width="10.28515625" style="219"/>
    <col min="14311" max="14319" width="9.140625" style="219" customWidth="1"/>
    <col min="14320" max="14320" width="1" style="219" customWidth="1"/>
    <col min="14321" max="14324" width="3.28515625" style="219" customWidth="1"/>
    <col min="14325" max="14325" width="1.85546875" style="219" customWidth="1"/>
    <col min="14326" max="14326" width="17.85546875" style="219" customWidth="1"/>
    <col min="14327" max="14327" width="1.85546875" style="219" customWidth="1"/>
    <col min="14328" max="14331" width="3.28515625" style="219" customWidth="1"/>
    <col min="14332" max="14332" width="1.85546875" style="219" customWidth="1"/>
    <col min="14333" max="14333" width="12.42578125" style="219" customWidth="1"/>
    <col min="14334" max="14334" width="1.85546875" style="219" customWidth="1"/>
    <col min="14335" max="14337" width="3" style="219" customWidth="1"/>
    <col min="14338" max="14338" width="4.42578125" style="219" customWidth="1"/>
    <col min="14339" max="14340" width="3" style="219" customWidth="1"/>
    <col min="14341" max="14346" width="3.28515625" style="219" customWidth="1"/>
    <col min="14347" max="14348" width="9.140625" style="219" customWidth="1"/>
    <col min="14349" max="14352" width="3.28515625" style="219" customWidth="1"/>
    <col min="14353" max="14353" width="4.140625" style="219" customWidth="1"/>
    <col min="14354" max="14566" width="10.28515625" style="219"/>
    <col min="14567" max="14575" width="9.140625" style="219" customWidth="1"/>
    <col min="14576" max="14576" width="1" style="219" customWidth="1"/>
    <col min="14577" max="14580" width="3.28515625" style="219" customWidth="1"/>
    <col min="14581" max="14581" width="1.85546875" style="219" customWidth="1"/>
    <col min="14582" max="14582" width="17.85546875" style="219" customWidth="1"/>
    <col min="14583" max="14583" width="1.85546875" style="219" customWidth="1"/>
    <col min="14584" max="14587" width="3.28515625" style="219" customWidth="1"/>
    <col min="14588" max="14588" width="1.85546875" style="219" customWidth="1"/>
    <col min="14589" max="14589" width="12.42578125" style="219" customWidth="1"/>
    <col min="14590" max="14590" width="1.85546875" style="219" customWidth="1"/>
    <col min="14591" max="14593" width="3" style="219" customWidth="1"/>
    <col min="14594" max="14594" width="4.42578125" style="219" customWidth="1"/>
    <col min="14595" max="14596" width="3" style="219" customWidth="1"/>
    <col min="14597" max="14602" width="3.28515625" style="219" customWidth="1"/>
    <col min="14603" max="14604" width="9.140625" style="219" customWidth="1"/>
    <col min="14605" max="14608" width="3.28515625" style="219" customWidth="1"/>
    <col min="14609" max="14609" width="4.140625" style="219" customWidth="1"/>
    <col min="14610" max="14822" width="10.28515625" style="219"/>
    <col min="14823" max="14831" width="9.140625" style="219" customWidth="1"/>
    <col min="14832" max="14832" width="1" style="219" customWidth="1"/>
    <col min="14833" max="14836" width="3.28515625" style="219" customWidth="1"/>
    <col min="14837" max="14837" width="1.85546875" style="219" customWidth="1"/>
    <col min="14838" max="14838" width="17.85546875" style="219" customWidth="1"/>
    <col min="14839" max="14839" width="1.85546875" style="219" customWidth="1"/>
    <col min="14840" max="14843" width="3.28515625" style="219" customWidth="1"/>
    <col min="14844" max="14844" width="1.85546875" style="219" customWidth="1"/>
    <col min="14845" max="14845" width="12.42578125" style="219" customWidth="1"/>
    <col min="14846" max="14846" width="1.85546875" style="219" customWidth="1"/>
    <col min="14847" max="14849" width="3" style="219" customWidth="1"/>
    <col min="14850" max="14850" width="4.42578125" style="219" customWidth="1"/>
    <col min="14851" max="14852" width="3" style="219" customWidth="1"/>
    <col min="14853" max="14858" width="3.28515625" style="219" customWidth="1"/>
    <col min="14859" max="14860" width="9.140625" style="219" customWidth="1"/>
    <col min="14861" max="14864" width="3.28515625" style="219" customWidth="1"/>
    <col min="14865" max="14865" width="4.140625" style="219" customWidth="1"/>
    <col min="14866" max="15078" width="10.28515625" style="219"/>
    <col min="15079" max="15087" width="9.140625" style="219" customWidth="1"/>
    <col min="15088" max="15088" width="1" style="219" customWidth="1"/>
    <col min="15089" max="15092" width="3.28515625" style="219" customWidth="1"/>
    <col min="15093" max="15093" width="1.85546875" style="219" customWidth="1"/>
    <col min="15094" max="15094" width="17.85546875" style="219" customWidth="1"/>
    <col min="15095" max="15095" width="1.85546875" style="219" customWidth="1"/>
    <col min="15096" max="15099" width="3.28515625" style="219" customWidth="1"/>
    <col min="15100" max="15100" width="1.85546875" style="219" customWidth="1"/>
    <col min="15101" max="15101" width="12.42578125" style="219" customWidth="1"/>
    <col min="15102" max="15102" width="1.85546875" style="219" customWidth="1"/>
    <col min="15103" max="15105" width="3" style="219" customWidth="1"/>
    <col min="15106" max="15106" width="4.42578125" style="219" customWidth="1"/>
    <col min="15107" max="15108" width="3" style="219" customWidth="1"/>
    <col min="15109" max="15114" width="3.28515625" style="219" customWidth="1"/>
    <col min="15115" max="15116" width="9.140625" style="219" customWidth="1"/>
    <col min="15117" max="15120" width="3.28515625" style="219" customWidth="1"/>
    <col min="15121" max="15121" width="4.140625" style="219" customWidth="1"/>
    <col min="15122" max="15334" width="10.28515625" style="219"/>
    <col min="15335" max="15343" width="9.140625" style="219" customWidth="1"/>
    <col min="15344" max="15344" width="1" style="219" customWidth="1"/>
    <col min="15345" max="15348" width="3.28515625" style="219" customWidth="1"/>
    <col min="15349" max="15349" width="1.85546875" style="219" customWidth="1"/>
    <col min="15350" max="15350" width="17.85546875" style="219" customWidth="1"/>
    <col min="15351" max="15351" width="1.85546875" style="219" customWidth="1"/>
    <col min="15352" max="15355" width="3.28515625" style="219" customWidth="1"/>
    <col min="15356" max="15356" width="1.85546875" style="219" customWidth="1"/>
    <col min="15357" max="15357" width="12.42578125" style="219" customWidth="1"/>
    <col min="15358" max="15358" width="1.85546875" style="219" customWidth="1"/>
    <col min="15359" max="15361" width="3" style="219" customWidth="1"/>
    <col min="15362" max="15362" width="4.42578125" style="219" customWidth="1"/>
    <col min="15363" max="15364" width="3" style="219" customWidth="1"/>
    <col min="15365" max="15370" width="3.28515625" style="219" customWidth="1"/>
    <col min="15371" max="15372" width="9.140625" style="219" customWidth="1"/>
    <col min="15373" max="15376" width="3.28515625" style="219" customWidth="1"/>
    <col min="15377" max="15377" width="4.140625" style="219" customWidth="1"/>
    <col min="15378" max="15590" width="10.28515625" style="219"/>
    <col min="15591" max="15599" width="9.140625" style="219" customWidth="1"/>
    <col min="15600" max="15600" width="1" style="219" customWidth="1"/>
    <col min="15601" max="15604" width="3.28515625" style="219" customWidth="1"/>
    <col min="15605" max="15605" width="1.85546875" style="219" customWidth="1"/>
    <col min="15606" max="15606" width="17.85546875" style="219" customWidth="1"/>
    <col min="15607" max="15607" width="1.85546875" style="219" customWidth="1"/>
    <col min="15608" max="15611" width="3.28515625" style="219" customWidth="1"/>
    <col min="15612" max="15612" width="1.85546875" style="219" customWidth="1"/>
    <col min="15613" max="15613" width="12.42578125" style="219" customWidth="1"/>
    <col min="15614" max="15614" width="1.85546875" style="219" customWidth="1"/>
    <col min="15615" max="15617" width="3" style="219" customWidth="1"/>
    <col min="15618" max="15618" width="4.42578125" style="219" customWidth="1"/>
    <col min="15619" max="15620" width="3" style="219" customWidth="1"/>
    <col min="15621" max="15626" width="3.28515625" style="219" customWidth="1"/>
    <col min="15627" max="15628" width="9.140625" style="219" customWidth="1"/>
    <col min="15629" max="15632" width="3.28515625" style="219" customWidth="1"/>
    <col min="15633" max="15633" width="4.140625" style="219" customWidth="1"/>
    <col min="15634" max="15846" width="10.28515625" style="219"/>
    <col min="15847" max="15855" width="9.140625" style="219" customWidth="1"/>
    <col min="15856" max="15856" width="1" style="219" customWidth="1"/>
    <col min="15857" max="15860" width="3.28515625" style="219" customWidth="1"/>
    <col min="15861" max="15861" width="1.85546875" style="219" customWidth="1"/>
    <col min="15862" max="15862" width="17.85546875" style="219" customWidth="1"/>
    <col min="15863" max="15863" width="1.85546875" style="219" customWidth="1"/>
    <col min="15864" max="15867" width="3.28515625" style="219" customWidth="1"/>
    <col min="15868" max="15868" width="1.85546875" style="219" customWidth="1"/>
    <col min="15869" max="15869" width="12.42578125" style="219" customWidth="1"/>
    <col min="15870" max="15870" width="1.85546875" style="219" customWidth="1"/>
    <col min="15871" max="15873" width="3" style="219" customWidth="1"/>
    <col min="15874" max="15874" width="4.42578125" style="219" customWidth="1"/>
    <col min="15875" max="15876" width="3" style="219" customWidth="1"/>
    <col min="15877" max="15882" width="3.28515625" style="219" customWidth="1"/>
    <col min="15883" max="15884" width="9.140625" style="219" customWidth="1"/>
    <col min="15885" max="15888" width="3.28515625" style="219" customWidth="1"/>
    <col min="15889" max="15889" width="4.140625" style="219" customWidth="1"/>
    <col min="15890" max="16102" width="10.28515625" style="219"/>
    <col min="16103" max="16111" width="9.140625" style="219" customWidth="1"/>
    <col min="16112" max="16112" width="1" style="219" customWidth="1"/>
    <col min="16113" max="16116" width="3.28515625" style="219" customWidth="1"/>
    <col min="16117" max="16117" width="1.85546875" style="219" customWidth="1"/>
    <col min="16118" max="16118" width="17.85546875" style="219" customWidth="1"/>
    <col min="16119" max="16119" width="1.85546875" style="219" customWidth="1"/>
    <col min="16120" max="16123" width="3.28515625" style="219" customWidth="1"/>
    <col min="16124" max="16124" width="1.85546875" style="219" customWidth="1"/>
    <col min="16125" max="16125" width="12.42578125" style="219" customWidth="1"/>
    <col min="16126" max="16126" width="1.85546875" style="219" customWidth="1"/>
    <col min="16127" max="16129" width="3" style="219" customWidth="1"/>
    <col min="16130" max="16130" width="4.42578125" style="219" customWidth="1"/>
    <col min="16131" max="16132" width="3" style="219" customWidth="1"/>
    <col min="16133" max="16138" width="3.28515625" style="219" customWidth="1"/>
    <col min="16139" max="16140" width="9.140625" style="219" customWidth="1"/>
    <col min="16141" max="16144" width="3.28515625" style="219" customWidth="1"/>
    <col min="16145" max="16145" width="4.140625" style="219" customWidth="1"/>
    <col min="16146" max="16384" width="10.28515625" style="219"/>
  </cols>
  <sheetData>
    <row r="1" spans="1:30" ht="15" customHeight="1">
      <c r="A1" s="216" t="s">
        <v>266</v>
      </c>
      <c r="C1" s="28"/>
      <c r="D1" s="218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Y1" s="220" t="s">
        <v>267</v>
      </c>
      <c r="Z1" s="221"/>
      <c r="AA1" s="221"/>
      <c r="AB1" s="222"/>
      <c r="AD1" s="219"/>
    </row>
    <row r="2" spans="1:30" ht="15.95" customHeight="1" thickBot="1">
      <c r="A2" s="217"/>
      <c r="C2" s="28"/>
      <c r="D2" s="218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Y2" s="224"/>
      <c r="Z2" s="225"/>
      <c r="AA2" s="225"/>
      <c r="AB2" s="226"/>
      <c r="AD2" s="219"/>
    </row>
    <row r="3" spans="1:30">
      <c r="A3" s="227" t="s">
        <v>268</v>
      </c>
      <c r="C3" s="28"/>
      <c r="D3" s="218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AD3" s="219"/>
    </row>
    <row r="4" spans="1:30">
      <c r="A4" s="227" t="s">
        <v>4575</v>
      </c>
      <c r="C4" s="28"/>
      <c r="D4" s="218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AD4" s="219"/>
    </row>
    <row r="5" spans="1:30">
      <c r="A5" s="217"/>
      <c r="C5" s="28"/>
      <c r="D5" s="218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AD5" s="219"/>
    </row>
    <row r="6" spans="1:30" ht="76.5" customHeight="1">
      <c r="A6" s="228" t="s">
        <v>4576</v>
      </c>
      <c r="C6" s="229"/>
      <c r="D6" s="230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2"/>
      <c r="AD6" s="233"/>
    </row>
    <row r="7" spans="1:30" ht="21" customHeight="1" thickBot="1">
      <c r="A7" s="234"/>
      <c r="B7" s="41"/>
      <c r="C7" s="41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2"/>
      <c r="AD7" s="233"/>
    </row>
    <row r="8" spans="1:30" ht="18.75" thickBot="1">
      <c r="A8" s="236" t="s">
        <v>269</v>
      </c>
      <c r="B8" s="237"/>
      <c r="C8" s="238"/>
      <c r="D8" s="473"/>
      <c r="E8" s="239"/>
      <c r="F8" s="239"/>
      <c r="G8" s="239"/>
      <c r="H8" s="239"/>
      <c r="I8" s="240"/>
      <c r="J8" s="234"/>
      <c r="K8" s="241" t="s">
        <v>270</v>
      </c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40"/>
      <c r="AC8" s="232"/>
      <c r="AD8" s="233"/>
    </row>
    <row r="9" spans="1:30">
      <c r="A9" s="242"/>
      <c r="B9" s="243"/>
      <c r="C9" s="244"/>
      <c r="D9" s="474"/>
      <c r="E9" s="245"/>
      <c r="F9" s="245"/>
      <c r="G9" s="245"/>
      <c r="H9" s="245"/>
      <c r="I9" s="246"/>
      <c r="J9" s="234"/>
      <c r="K9" s="247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6"/>
      <c r="AC9" s="232"/>
      <c r="AD9" s="233"/>
    </row>
    <row r="10" spans="1:30">
      <c r="A10" s="248" t="s">
        <v>271</v>
      </c>
      <c r="B10" s="336" t="s">
        <v>4843</v>
      </c>
      <c r="C10" s="249" t="s">
        <v>5861</v>
      </c>
      <c r="D10" s="475" t="s">
        <v>4577</v>
      </c>
      <c r="E10" s="250"/>
      <c r="F10" s="250">
        <v>2</v>
      </c>
      <c r="G10" s="250">
        <v>0</v>
      </c>
      <c r="H10" s="250">
        <v>1</v>
      </c>
      <c r="I10" s="251"/>
      <c r="J10" s="234"/>
      <c r="K10" s="252" t="s">
        <v>272</v>
      </c>
      <c r="L10" s="253"/>
      <c r="M10" s="253"/>
      <c r="N10" s="253"/>
      <c r="O10" s="253"/>
      <c r="P10" s="234"/>
      <c r="Q10" s="234"/>
      <c r="R10" s="250">
        <v>2</v>
      </c>
      <c r="S10" s="250">
        <v>0</v>
      </c>
      <c r="T10" s="250">
        <v>2</v>
      </c>
      <c r="U10" s="250">
        <v>6</v>
      </c>
      <c r="V10" s="234"/>
      <c r="W10" s="234"/>
      <c r="X10" s="234"/>
      <c r="Y10" s="234"/>
      <c r="Z10" s="234"/>
      <c r="AA10" s="234"/>
      <c r="AB10" s="251"/>
      <c r="AC10" s="232"/>
      <c r="AD10" s="233"/>
    </row>
    <row r="11" spans="1:30">
      <c r="A11" s="248"/>
      <c r="B11" s="41"/>
      <c r="C11" s="254"/>
      <c r="D11" s="475"/>
      <c r="E11" s="234"/>
      <c r="F11" s="234"/>
      <c r="G11" s="234"/>
      <c r="H11" s="234"/>
      <c r="I11" s="251"/>
      <c r="J11" s="234"/>
      <c r="K11" s="255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51"/>
      <c r="AC11" s="232"/>
      <c r="AD11" s="233"/>
    </row>
    <row r="12" spans="1:30">
      <c r="A12" s="248"/>
      <c r="B12" s="41"/>
      <c r="C12" s="254"/>
      <c r="D12" s="475"/>
      <c r="E12" s="234"/>
      <c r="F12" s="234"/>
      <c r="G12" s="234"/>
      <c r="H12" s="234"/>
      <c r="I12" s="251"/>
      <c r="J12" s="234"/>
      <c r="K12" s="252" t="s">
        <v>4578</v>
      </c>
      <c r="L12" s="253"/>
      <c r="M12" s="253"/>
      <c r="N12" s="253"/>
      <c r="O12" s="253"/>
      <c r="P12" s="253"/>
      <c r="Q12" s="234">
        <v>1</v>
      </c>
      <c r="R12" s="250"/>
      <c r="S12" s="234"/>
      <c r="T12" s="234">
        <v>2</v>
      </c>
      <c r="U12" s="250"/>
      <c r="V12" s="234"/>
      <c r="W12" s="234">
        <v>3</v>
      </c>
      <c r="X12" s="250"/>
      <c r="Y12" s="234"/>
      <c r="Z12" s="234">
        <v>4</v>
      </c>
      <c r="AA12" s="250"/>
      <c r="AB12" s="251"/>
      <c r="AC12" s="232"/>
      <c r="AD12" s="233"/>
    </row>
    <row r="13" spans="1:30">
      <c r="A13" s="248"/>
      <c r="B13" s="41"/>
      <c r="C13" s="254"/>
      <c r="D13" s="475"/>
      <c r="E13" s="234"/>
      <c r="F13" s="234"/>
      <c r="G13" s="234"/>
      <c r="H13" s="234"/>
      <c r="I13" s="251"/>
      <c r="J13" s="234"/>
      <c r="K13" s="255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51"/>
      <c r="AC13" s="232"/>
      <c r="AD13" s="233"/>
    </row>
    <row r="14" spans="1:30">
      <c r="A14" s="248"/>
      <c r="B14" s="41"/>
      <c r="C14" s="254"/>
      <c r="D14" s="475"/>
      <c r="E14" s="234"/>
      <c r="F14" s="234"/>
      <c r="G14" s="234"/>
      <c r="H14" s="234"/>
      <c r="I14" s="251"/>
      <c r="J14" s="234"/>
      <c r="K14" s="252" t="s">
        <v>273</v>
      </c>
      <c r="L14" s="253"/>
      <c r="M14" s="253"/>
      <c r="N14" s="253"/>
      <c r="O14" s="253"/>
      <c r="P14" s="253"/>
      <c r="Q14" s="234"/>
      <c r="R14" s="250" t="s">
        <v>274</v>
      </c>
      <c r="S14" s="234"/>
      <c r="T14" s="234"/>
      <c r="U14" s="234"/>
      <c r="V14" s="253"/>
      <c r="W14" s="253"/>
      <c r="X14" s="253"/>
      <c r="Y14" s="256" t="s">
        <v>275</v>
      </c>
      <c r="Z14" s="234"/>
      <c r="AA14" s="250"/>
      <c r="AB14" s="251"/>
      <c r="AC14" s="232"/>
      <c r="AD14" s="233"/>
    </row>
    <row r="15" spans="1:30" ht="18.75" thickBot="1">
      <c r="A15" s="257"/>
      <c r="B15" s="258"/>
      <c r="C15" s="259"/>
      <c r="D15" s="476"/>
      <c r="E15" s="260"/>
      <c r="F15" s="260"/>
      <c r="G15" s="260"/>
      <c r="H15" s="260"/>
      <c r="I15" s="261"/>
      <c r="J15" s="234"/>
      <c r="K15" s="262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1"/>
      <c r="AC15" s="232"/>
      <c r="AD15" s="233"/>
    </row>
    <row r="16" spans="1:30">
      <c r="B16" s="41"/>
      <c r="C16" s="41"/>
      <c r="D16" s="25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2"/>
      <c r="AD16" s="233"/>
    </row>
    <row r="17" spans="1:30" ht="18.75" thickBot="1">
      <c r="B17" s="41"/>
      <c r="C17" s="41"/>
      <c r="D17" s="25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2"/>
      <c r="AD17" s="233"/>
    </row>
    <row r="18" spans="1:30" ht="15.95" customHeight="1" thickBot="1">
      <c r="A18" s="612" t="s">
        <v>276</v>
      </c>
      <c r="B18" s="613"/>
      <c r="C18" s="613"/>
      <c r="D18" s="613"/>
      <c r="E18" s="613"/>
      <c r="F18" s="613"/>
      <c r="G18" s="613"/>
      <c r="H18" s="613"/>
      <c r="I18" s="613"/>
      <c r="J18" s="613"/>
      <c r="K18" s="613"/>
      <c r="L18" s="613"/>
      <c r="M18" s="613"/>
      <c r="N18" s="613"/>
      <c r="O18" s="613"/>
      <c r="P18" s="613"/>
      <c r="Q18" s="613"/>
      <c r="R18" s="613"/>
      <c r="S18" s="613"/>
      <c r="T18" s="613"/>
      <c r="U18" s="613"/>
      <c r="V18" s="613"/>
      <c r="W18" s="613"/>
      <c r="X18" s="613"/>
      <c r="Y18" s="613"/>
      <c r="Z18" s="613"/>
      <c r="AA18" s="613"/>
      <c r="AB18" s="614"/>
      <c r="AC18" s="232"/>
      <c r="AD18" s="233"/>
    </row>
    <row r="19" spans="1:30">
      <c r="A19" s="263"/>
      <c r="B19" s="264"/>
      <c r="C19" s="264"/>
      <c r="D19" s="265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7"/>
      <c r="AC19" s="232"/>
      <c r="AD19" s="233"/>
    </row>
    <row r="20" spans="1:30">
      <c r="A20" s="268"/>
      <c r="B20" s="41"/>
      <c r="C20" s="41"/>
      <c r="D20" s="254"/>
      <c r="E20" s="234"/>
      <c r="F20" s="234"/>
      <c r="G20" s="256"/>
      <c r="H20" s="256" t="s">
        <v>277</v>
      </c>
      <c r="I20" s="250" t="s">
        <v>274</v>
      </c>
      <c r="J20" s="234"/>
      <c r="K20" s="256" t="s">
        <v>278</v>
      </c>
      <c r="L20" s="250"/>
      <c r="M20" s="233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51"/>
      <c r="AC20" s="232"/>
      <c r="AD20" s="233"/>
    </row>
    <row r="21" spans="1:30" ht="18.75" thickBot="1">
      <c r="A21" s="269"/>
      <c r="B21" s="258"/>
      <c r="C21" s="258"/>
      <c r="D21" s="259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1"/>
      <c r="AC21" s="232"/>
      <c r="AD21" s="233"/>
    </row>
    <row r="22" spans="1:30">
      <c r="B22" s="41"/>
      <c r="C22" s="41"/>
      <c r="D22" s="25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2"/>
      <c r="AD22" s="233"/>
    </row>
    <row r="23" spans="1:30">
      <c r="A23" s="234"/>
      <c r="B23" s="41"/>
      <c r="C23" s="41"/>
      <c r="D23" s="25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2"/>
      <c r="AD23" s="233"/>
    </row>
    <row r="24" spans="1:30" s="272" customFormat="1" ht="22.5" customHeight="1" thickBot="1">
      <c r="A24" s="270"/>
      <c r="B24" s="271"/>
      <c r="C24" s="271"/>
      <c r="D24" s="259" t="s">
        <v>4579</v>
      </c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Y24" s="273"/>
      <c r="Z24" s="273"/>
      <c r="AA24" s="273"/>
      <c r="AB24" s="273"/>
      <c r="AC24" s="274"/>
      <c r="AD24" s="275"/>
    </row>
    <row r="25" spans="1:30" s="272" customFormat="1" ht="32.25" customHeight="1" thickBot="1">
      <c r="A25" s="371" t="s">
        <v>279</v>
      </c>
      <c r="B25" s="276" t="s">
        <v>280</v>
      </c>
      <c r="C25" s="277" t="s">
        <v>4580</v>
      </c>
      <c r="D25" s="278" t="s">
        <v>281</v>
      </c>
      <c r="E25" s="223"/>
      <c r="F25" s="279"/>
      <c r="G25" s="279"/>
      <c r="H25" s="279"/>
      <c r="I25" s="279"/>
      <c r="J25" s="280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Y25" s="280"/>
      <c r="Z25" s="280"/>
      <c r="AA25" s="280"/>
      <c r="AB25" s="280"/>
      <c r="AD25" s="397" t="str">
        <f>'pdc2019'!P2</f>
        <v xml:space="preserve">Vorbschluss/ Preconsuntivo </v>
      </c>
    </row>
    <row r="26" spans="1:30" s="286" customFormat="1" ht="24.95" customHeight="1">
      <c r="A26" s="372"/>
      <c r="B26" s="281"/>
      <c r="C26" s="282" t="s">
        <v>282</v>
      </c>
      <c r="D26" s="283"/>
      <c r="E26" s="284"/>
      <c r="F26" s="285"/>
      <c r="AD26" s="397">
        <f>'pdc2019'!P3</f>
        <v>2025</v>
      </c>
    </row>
    <row r="27" spans="1:30" s="292" customFormat="1" ht="24.95" customHeight="1">
      <c r="A27" s="307"/>
      <c r="B27" s="287" t="s">
        <v>283</v>
      </c>
      <c r="C27" s="288" t="s">
        <v>284</v>
      </c>
      <c r="D27" s="289">
        <f>(D28+D37+D52+D57)</f>
        <v>1835757267.3499999</v>
      </c>
      <c r="E27" s="290"/>
      <c r="F27" s="291"/>
      <c r="J27" s="286"/>
      <c r="AD27" s="289">
        <f>(AD28+AD37+AD52+AD57)</f>
        <v>1751397201.8000002</v>
      </c>
    </row>
    <row r="28" spans="1:30" s="296" customFormat="1" ht="25.5">
      <c r="A28" s="373"/>
      <c r="B28" s="293" t="s">
        <v>285</v>
      </c>
      <c r="C28" s="294" t="s">
        <v>286</v>
      </c>
      <c r="D28" s="289">
        <f>+D29+D36</f>
        <v>1122848288.22</v>
      </c>
      <c r="E28" s="295"/>
      <c r="F28" s="291"/>
      <c r="G28" s="292"/>
      <c r="H28" s="292"/>
      <c r="J28" s="286"/>
      <c r="L28" s="292"/>
      <c r="AD28" s="289">
        <f>+AD29+AD36</f>
        <v>1685958920.1066668</v>
      </c>
    </row>
    <row r="29" spans="1:30" s="299" customFormat="1" ht="24.95" customHeight="1">
      <c r="A29" s="307"/>
      <c r="B29" s="297" t="s">
        <v>287</v>
      </c>
      <c r="C29" s="298" t="s">
        <v>288</v>
      </c>
      <c r="D29" s="289">
        <f>+D30+D31+D32+D35</f>
        <v>1119022882.76</v>
      </c>
      <c r="E29" s="274"/>
      <c r="F29" s="291"/>
      <c r="G29" s="292"/>
      <c r="H29" s="292"/>
      <c r="J29" s="286"/>
      <c r="L29" s="292"/>
      <c r="AD29" s="289">
        <f>+AD30+AD31+AD32+AD35</f>
        <v>1685630220.1066668</v>
      </c>
    </row>
    <row r="30" spans="1:30" s="299" customFormat="1" ht="24.95" customHeight="1">
      <c r="A30" s="307"/>
      <c r="B30" s="300" t="s">
        <v>4581</v>
      </c>
      <c r="C30" s="301" t="s">
        <v>4582</v>
      </c>
      <c r="D30" s="337">
        <f>SUMIF('pdc2019'!$G$8:$G$1182,'CE MINISTERIALE 2019'!$B30,'pdc2019'!$Q$8:$Q$1190)</f>
        <v>1080391236.5899999</v>
      </c>
      <c r="E30" s="274"/>
      <c r="F30" s="275"/>
      <c r="G30" s="292"/>
      <c r="H30" s="292"/>
      <c r="J30" s="286"/>
      <c r="L30" s="292"/>
      <c r="AD30" s="337">
        <f>SUMIF('pdc2019'!$G$8:$G$1182,'CE MINISTERIALE 2019'!$B30,'pdc2019'!$P$8:$P$1190)</f>
        <v>1576469479.6666667</v>
      </c>
    </row>
    <row r="31" spans="1:30" s="299" customFormat="1" ht="24.95" customHeight="1">
      <c r="A31" s="307"/>
      <c r="B31" s="300" t="s">
        <v>4583</v>
      </c>
      <c r="C31" s="301" t="s">
        <v>4584</v>
      </c>
      <c r="D31" s="337">
        <f>SUMIF('pdc2019'!$G$8:$G$1182,'CE MINISTERIALE 2019'!$B31,'pdc2019'!$Q$8:$Q$1190)</f>
        <v>38631646.170000002</v>
      </c>
      <c r="E31" s="274"/>
      <c r="F31" s="275"/>
      <c r="G31" s="292"/>
      <c r="H31" s="292"/>
      <c r="J31" s="286"/>
      <c r="L31" s="292"/>
      <c r="AD31" s="337">
        <f>SUMIF('pdc2019'!$G$8:$G$1182,'CE MINISTERIALE 2019'!$B31,'pdc2019'!$P$8:$P$1190)</f>
        <v>109160740.44</v>
      </c>
    </row>
    <row r="32" spans="1:30" s="299" customFormat="1" ht="24.95" customHeight="1">
      <c r="A32" s="307"/>
      <c r="B32" s="302" t="s">
        <v>4585</v>
      </c>
      <c r="C32" s="303" t="s">
        <v>4586</v>
      </c>
      <c r="D32" s="289">
        <f>+D33+D34</f>
        <v>0</v>
      </c>
      <c r="E32" s="274"/>
      <c r="F32" s="275"/>
      <c r="G32" s="292"/>
      <c r="H32" s="292"/>
      <c r="J32" s="286"/>
      <c r="L32" s="292"/>
      <c r="AD32" s="289">
        <f>+AD33+AD34</f>
        <v>0</v>
      </c>
    </row>
    <row r="33" spans="1:30" s="299" customFormat="1" ht="24.95" customHeight="1">
      <c r="A33" s="307"/>
      <c r="B33" s="302" t="s">
        <v>4587</v>
      </c>
      <c r="C33" s="303" t="s">
        <v>4588</v>
      </c>
      <c r="D33" s="337">
        <f>SUMIF('pdc2019'!$G$8:$G$1182,'CE MINISTERIALE 2019'!$B33,'pdc2019'!$Q$8:$Q$1190)</f>
        <v>0</v>
      </c>
      <c r="E33" s="274"/>
      <c r="F33" s="275"/>
      <c r="G33" s="292"/>
      <c r="H33" s="292"/>
      <c r="J33" s="286"/>
      <c r="L33" s="292"/>
      <c r="AD33" s="337">
        <f>SUMIF('pdc2019'!$G$8:$G$1182,'CE MINISTERIALE 2019'!$B33,'pdc2019'!$P$8:$P$1190)</f>
        <v>0</v>
      </c>
    </row>
    <row r="34" spans="1:30" s="299" customFormat="1" ht="24.95" customHeight="1">
      <c r="A34" s="307"/>
      <c r="B34" s="302" t="s">
        <v>4589</v>
      </c>
      <c r="C34" s="303" t="s">
        <v>4590</v>
      </c>
      <c r="D34" s="337">
        <f>SUMIF('pdc2019'!$G$8:$G$1182,'CE MINISTERIALE 2019'!$B34,'pdc2019'!$Q$8:$Q$1190)</f>
        <v>0</v>
      </c>
      <c r="E34" s="274"/>
      <c r="F34" s="275"/>
      <c r="G34" s="292"/>
      <c r="H34" s="292"/>
      <c r="J34" s="286"/>
      <c r="L34" s="292"/>
      <c r="AD34" s="337">
        <f>SUMIF('pdc2019'!$G$8:$G$1182,'CE MINISTERIALE 2019'!$B34,'pdc2019'!$P$8:$P$1190)</f>
        <v>0</v>
      </c>
    </row>
    <row r="35" spans="1:30" s="299" customFormat="1" ht="24.95" customHeight="1">
      <c r="A35" s="307"/>
      <c r="B35" s="300" t="s">
        <v>4591</v>
      </c>
      <c r="C35" s="301" t="s">
        <v>4592</v>
      </c>
      <c r="D35" s="337">
        <f>SUMIF('pdc2019'!$G$8:$G$1182,'CE MINISTERIALE 2019'!$B35,'pdc2019'!$Q$8:$Q$1190)</f>
        <v>0</v>
      </c>
      <c r="E35" s="274"/>
      <c r="F35" s="275"/>
      <c r="G35" s="292"/>
      <c r="H35" s="292"/>
      <c r="J35" s="286"/>
      <c r="L35" s="292"/>
      <c r="AD35" s="337">
        <f>SUMIF('pdc2019'!$G$8:$G$1182,'CE MINISTERIALE 2019'!$B35,'pdc2019'!$P$8:$P$1190)</f>
        <v>0</v>
      </c>
    </row>
    <row r="36" spans="1:30" s="299" customFormat="1" ht="24.95" customHeight="1">
      <c r="A36" s="307"/>
      <c r="B36" s="297" t="s">
        <v>289</v>
      </c>
      <c r="C36" s="298" t="s">
        <v>290</v>
      </c>
      <c r="D36" s="337">
        <f>SUMIF('pdc2019'!$G$8:$G$1182,'CE MINISTERIALE 2019'!$B36,'pdc2019'!$Q$8:$Q$1190)</f>
        <v>3825405.46</v>
      </c>
      <c r="E36" s="274"/>
      <c r="F36" s="275"/>
      <c r="G36" s="292"/>
      <c r="H36" s="292"/>
      <c r="J36" s="286"/>
      <c r="L36" s="292"/>
      <c r="AD36" s="337">
        <f>SUMIF('pdc2019'!$G$8:$G$1182,'CE MINISTERIALE 2019'!$B36,'pdc2019'!$P$8:$P$1190)</f>
        <v>328700</v>
      </c>
    </row>
    <row r="37" spans="1:30" s="299" customFormat="1" ht="24.95" customHeight="1">
      <c r="A37" s="307"/>
      <c r="B37" s="293" t="s">
        <v>291</v>
      </c>
      <c r="C37" s="294" t="s">
        <v>292</v>
      </c>
      <c r="D37" s="289">
        <f>+D38+D43+D46</f>
        <v>712248979.13</v>
      </c>
      <c r="E37" s="274"/>
      <c r="F37" s="291"/>
      <c r="G37" s="292"/>
      <c r="H37" s="292"/>
      <c r="J37" s="286"/>
      <c r="L37" s="292"/>
      <c r="AD37" s="289">
        <f>+AD38+AD43+AD46</f>
        <v>64995345.946666665</v>
      </c>
    </row>
    <row r="38" spans="1:30" s="299" customFormat="1" ht="24.95" customHeight="1">
      <c r="A38" s="307"/>
      <c r="B38" s="297" t="s">
        <v>293</v>
      </c>
      <c r="C38" s="298" t="s">
        <v>294</v>
      </c>
      <c r="D38" s="289">
        <f>+D39+D40+D41+D42</f>
        <v>711412919.87</v>
      </c>
      <c r="E38" s="274"/>
      <c r="F38" s="291"/>
      <c r="G38" s="292"/>
      <c r="H38" s="292"/>
      <c r="J38" s="286"/>
      <c r="L38" s="292"/>
      <c r="AD38" s="289">
        <f>+AD39+AD40+AD41+AD42</f>
        <v>48894000</v>
      </c>
    </row>
    <row r="39" spans="1:30" s="299" customFormat="1" ht="25.5">
      <c r="A39" s="307"/>
      <c r="B39" s="300" t="s">
        <v>295</v>
      </c>
      <c r="C39" s="301" t="s">
        <v>296</v>
      </c>
      <c r="D39" s="337">
        <f>SUMIF('pdc2019'!$G$8:$G$1182,'CE MINISTERIALE 2019'!$B39,'pdc2019'!$Q$8:$Q$1190)</f>
        <v>320000</v>
      </c>
      <c r="E39" s="274"/>
      <c r="F39" s="275"/>
      <c r="G39" s="292"/>
      <c r="H39" s="292"/>
      <c r="J39" s="286"/>
      <c r="L39" s="292"/>
      <c r="AD39" s="337">
        <f>SUMIF('pdc2019'!$G$8:$G$1182,'CE MINISTERIALE 2019'!$B39,'pdc2019'!$P$8:$P$1190)</f>
        <v>0</v>
      </c>
    </row>
    <row r="40" spans="1:30" s="299" customFormat="1" ht="38.25">
      <c r="A40" s="307"/>
      <c r="B40" s="300" t="s">
        <v>297</v>
      </c>
      <c r="C40" s="301" t="s">
        <v>298</v>
      </c>
      <c r="D40" s="337">
        <f>SUMIF('pdc2019'!$G$8:$G$1182,'CE MINISTERIALE 2019'!$B40,'pdc2019'!$Q$8:$Q$1190)</f>
        <v>665692919.87</v>
      </c>
      <c r="E40" s="274"/>
      <c r="F40" s="275"/>
      <c r="G40" s="292"/>
      <c r="H40" s="292"/>
      <c r="J40" s="286"/>
      <c r="L40" s="292"/>
      <c r="AD40" s="337">
        <f>SUMIF('pdc2019'!$G$8:$G$1182,'CE MINISTERIALE 2019'!$B40,'pdc2019'!$P$8:$P$1190)</f>
        <v>0</v>
      </c>
    </row>
    <row r="41" spans="1:30" s="299" customFormat="1" ht="38.25">
      <c r="A41" s="307"/>
      <c r="B41" s="300" t="s">
        <v>299</v>
      </c>
      <c r="C41" s="301" t="s">
        <v>300</v>
      </c>
      <c r="D41" s="337">
        <f>SUMIF('pdc2019'!$G$8:$G$1182,'CE MINISTERIALE 2019'!$B41,'pdc2019'!$Q$8:$Q$1190)</f>
        <v>45400000</v>
      </c>
      <c r="E41" s="274"/>
      <c r="F41" s="275"/>
      <c r="G41" s="292"/>
      <c r="H41" s="292"/>
      <c r="J41" s="286"/>
      <c r="L41" s="292"/>
      <c r="AD41" s="337">
        <f>SUMIF('pdc2019'!$G$8:$G$1182,'CE MINISTERIALE 2019'!$B41,'pdc2019'!$P$8:$P$1190)</f>
        <v>48894000</v>
      </c>
    </row>
    <row r="42" spans="1:30" s="299" customFormat="1" ht="25.5">
      <c r="A42" s="307"/>
      <c r="B42" s="300" t="s">
        <v>301</v>
      </c>
      <c r="C42" s="301" t="s">
        <v>302</v>
      </c>
      <c r="D42" s="337">
        <f>SUMIF('pdc2019'!$G$8:$G$1182,'CE MINISTERIALE 2019'!$B42,'pdc2019'!$Q$8:$Q$1190)</f>
        <v>0</v>
      </c>
      <c r="E42" s="274"/>
      <c r="F42" s="275"/>
      <c r="G42" s="292"/>
      <c r="H42" s="292"/>
      <c r="J42" s="286"/>
      <c r="L42" s="292"/>
      <c r="AD42" s="337">
        <f>SUMIF('pdc2019'!$G$8:$G$1182,'CE MINISTERIALE 2019'!$B42,'pdc2019'!$P$8:$P$1190)</f>
        <v>0</v>
      </c>
    </row>
    <row r="43" spans="1:30" s="299" customFormat="1" ht="25.5">
      <c r="A43" s="307"/>
      <c r="B43" s="297" t="s">
        <v>3143</v>
      </c>
      <c r="C43" s="298" t="s">
        <v>303</v>
      </c>
      <c r="D43" s="289">
        <f>+D44+D45</f>
        <v>0</v>
      </c>
      <c r="E43" s="274"/>
      <c r="F43" s="291"/>
      <c r="G43" s="292"/>
      <c r="H43" s="292"/>
      <c r="J43" s="286"/>
      <c r="L43" s="292"/>
      <c r="AD43" s="289">
        <f>+AD44+AD45</f>
        <v>0</v>
      </c>
    </row>
    <row r="44" spans="1:30" s="299" customFormat="1" ht="25.5">
      <c r="A44" s="307" t="s">
        <v>304</v>
      </c>
      <c r="B44" s="300" t="s">
        <v>3147</v>
      </c>
      <c r="C44" s="301" t="s">
        <v>305</v>
      </c>
      <c r="D44" s="337">
        <f>SUMIF('pdc2019'!$G$8:$G$1182,'CE MINISTERIALE 2019'!$B44,'pdc2019'!$Q$8:$Q$1190)</f>
        <v>0</v>
      </c>
      <c r="E44" s="274"/>
      <c r="F44" s="275"/>
      <c r="G44" s="292"/>
      <c r="H44" s="292"/>
      <c r="J44" s="286"/>
      <c r="L44" s="292"/>
      <c r="AD44" s="337">
        <f>SUMIF('pdc2019'!$G$8:$G$1182,'CE MINISTERIALE 2019'!$B44,'pdc2019'!$P$8:$P$1190)</f>
        <v>0</v>
      </c>
    </row>
    <row r="45" spans="1:30" s="299" customFormat="1" ht="25.5">
      <c r="A45" s="307" t="s">
        <v>304</v>
      </c>
      <c r="B45" s="300" t="s">
        <v>306</v>
      </c>
      <c r="C45" s="301" t="s">
        <v>307</v>
      </c>
      <c r="D45" s="337">
        <f>SUMIF('pdc2019'!$G$8:$G$1182,'CE MINISTERIALE 2019'!$B45,'pdc2019'!$Q$8:$Q$1190)</f>
        <v>0</v>
      </c>
      <c r="E45" s="274"/>
      <c r="F45" s="275"/>
      <c r="G45" s="292"/>
      <c r="H45" s="292"/>
      <c r="J45" s="286"/>
      <c r="L45" s="292"/>
      <c r="AD45" s="337">
        <f>SUMIF('pdc2019'!$G$8:$G$1182,'CE MINISTERIALE 2019'!$B45,'pdc2019'!$P$8:$P$1190)</f>
        <v>0</v>
      </c>
    </row>
    <row r="46" spans="1:30" s="275" customFormat="1" ht="25.5">
      <c r="A46" s="304"/>
      <c r="B46" s="297" t="s">
        <v>308</v>
      </c>
      <c r="C46" s="298" t="s">
        <v>4593</v>
      </c>
      <c r="D46" s="289">
        <f>+D47+D48+D49+D50+D51</f>
        <v>836059.26</v>
      </c>
      <c r="E46" s="274"/>
      <c r="F46" s="291"/>
      <c r="G46" s="292"/>
      <c r="H46" s="292"/>
      <c r="J46" s="286"/>
      <c r="L46" s="292"/>
      <c r="AD46" s="289">
        <f>+AD47+AD48+AD49+AD50+AD51</f>
        <v>16101345.946666667</v>
      </c>
    </row>
    <row r="47" spans="1:30" s="275" customFormat="1" ht="24.95" customHeight="1">
      <c r="A47" s="304"/>
      <c r="B47" s="300" t="s">
        <v>4594</v>
      </c>
      <c r="C47" s="301" t="s">
        <v>4595</v>
      </c>
      <c r="D47" s="337">
        <f>SUMIF('pdc2019'!$G$8:$G$1182,'CE MINISTERIALE 2019'!$B47,'pdc2019'!$Q$8:$Q$1190)</f>
        <v>836059.26</v>
      </c>
      <c r="E47" s="274"/>
      <c r="G47" s="292"/>
      <c r="H47" s="292"/>
      <c r="J47" s="286"/>
      <c r="L47" s="292"/>
      <c r="AD47" s="337">
        <f>SUMIF('pdc2019'!$G$8:$G$1182,'CE MINISTERIALE 2019'!$B47,'pdc2019'!$P$8:$P$1190)</f>
        <v>16101345.946666667</v>
      </c>
    </row>
    <row r="48" spans="1:30" s="275" customFormat="1" ht="25.5">
      <c r="A48" s="304"/>
      <c r="B48" s="300" t="s">
        <v>309</v>
      </c>
      <c r="C48" s="301" t="s">
        <v>4596</v>
      </c>
      <c r="D48" s="337">
        <f>SUMIF('pdc2019'!$G$8:$G$1182,'CE MINISTERIALE 2019'!$B48,'pdc2019'!$Q$8:$Q$1190)</f>
        <v>0</v>
      </c>
      <c r="E48" s="274"/>
      <c r="G48" s="292"/>
      <c r="H48" s="292"/>
      <c r="J48" s="286"/>
      <c r="L48" s="292"/>
      <c r="AD48" s="337">
        <f>SUMIF('pdc2019'!$G$8:$G$1182,'CE MINISTERIALE 2019'!$B48,'pdc2019'!$P$8:$P$1190)</f>
        <v>0</v>
      </c>
    </row>
    <row r="49" spans="1:30" s="275" customFormat="1" ht="25.5">
      <c r="A49" s="304"/>
      <c r="B49" s="300" t="s">
        <v>310</v>
      </c>
      <c r="C49" s="301" t="s">
        <v>4597</v>
      </c>
      <c r="D49" s="337">
        <f>SUMIF('pdc2019'!$G$8:$G$1182,'CE MINISTERIALE 2019'!$B49,'pdc2019'!$Q$8:$Q$1190)</f>
        <v>0</v>
      </c>
      <c r="E49" s="274"/>
      <c r="G49" s="292"/>
      <c r="H49" s="292"/>
      <c r="J49" s="286"/>
      <c r="L49" s="292"/>
      <c r="AD49" s="337">
        <f>SUMIF('pdc2019'!$G$8:$G$1182,'CE MINISTERIALE 2019'!$B49,'pdc2019'!$P$8:$P$1190)</f>
        <v>0</v>
      </c>
    </row>
    <row r="50" spans="1:30" s="275" customFormat="1" ht="24.95" customHeight="1">
      <c r="A50" s="304"/>
      <c r="B50" s="300" t="s">
        <v>311</v>
      </c>
      <c r="C50" s="301" t="s">
        <v>4598</v>
      </c>
      <c r="D50" s="337">
        <f>SUMIF('pdc2019'!$G$8:$G$1182,'CE MINISTERIALE 2019'!$B50,'pdc2019'!$Q$8:$Q$1190)</f>
        <v>0</v>
      </c>
      <c r="E50" s="274"/>
      <c r="G50" s="292"/>
      <c r="H50" s="292"/>
      <c r="J50" s="286"/>
      <c r="L50" s="292"/>
      <c r="AD50" s="337">
        <f>SUMIF('pdc2019'!$G$8:$G$1182,'CE MINISTERIALE 2019'!$B50,'pdc2019'!$P$8:$P$1190)</f>
        <v>0</v>
      </c>
    </row>
    <row r="51" spans="1:30" s="275" customFormat="1" ht="51">
      <c r="A51" s="304"/>
      <c r="B51" s="300" t="s">
        <v>4599</v>
      </c>
      <c r="C51" s="301" t="s">
        <v>4600</v>
      </c>
      <c r="D51" s="337">
        <f>SUMIF('pdc2019'!$G$8:$G$1182,'CE MINISTERIALE 2019'!$B51,'pdc2019'!$Q$8:$Q$1190)</f>
        <v>0</v>
      </c>
      <c r="E51" s="274"/>
      <c r="G51" s="292"/>
      <c r="H51" s="292"/>
      <c r="J51" s="286"/>
      <c r="L51" s="292"/>
      <c r="AD51" s="337">
        <f>SUMIF('pdc2019'!$G$8:$G$1182,'CE MINISTERIALE 2019'!$B51,'pdc2019'!$P$8:$P$1190)</f>
        <v>0</v>
      </c>
    </row>
    <row r="52" spans="1:30" s="299" customFormat="1" ht="24.95" customHeight="1">
      <c r="A52" s="307"/>
      <c r="B52" s="293" t="s">
        <v>312</v>
      </c>
      <c r="C52" s="294" t="s">
        <v>313</v>
      </c>
      <c r="D52" s="289">
        <f>+D53+D54+D55+D56</f>
        <v>660000</v>
      </c>
      <c r="E52" s="274"/>
      <c r="F52" s="291"/>
      <c r="G52" s="292"/>
      <c r="H52" s="292"/>
      <c r="J52" s="286"/>
      <c r="L52" s="292"/>
      <c r="AD52" s="289">
        <f>+AD53+AD54+AD55+AD56</f>
        <v>442935.74666666664</v>
      </c>
    </row>
    <row r="53" spans="1:30" s="299" customFormat="1" ht="24.95" customHeight="1">
      <c r="A53" s="307"/>
      <c r="B53" s="297" t="s">
        <v>314</v>
      </c>
      <c r="C53" s="298" t="s">
        <v>85</v>
      </c>
      <c r="D53" s="337">
        <f>SUMIF('pdc2019'!$G$8:$G$1182,'CE MINISTERIALE 2019'!$B53,'pdc2019'!$Q$8:$Q$1190)</f>
        <v>0</v>
      </c>
      <c r="E53" s="274"/>
      <c r="F53" s="275"/>
      <c r="G53" s="292"/>
      <c r="H53" s="292"/>
      <c r="J53" s="286"/>
      <c r="L53" s="292"/>
      <c r="AD53" s="337">
        <f>SUMIF('pdc2019'!$G$8:$G$1182,'CE MINISTERIALE 2019'!$B53,'pdc2019'!$P$8:$P$1190)</f>
        <v>0</v>
      </c>
    </row>
    <row r="54" spans="1:30" s="299" customFormat="1" ht="24.95" customHeight="1">
      <c r="A54" s="307"/>
      <c r="B54" s="297" t="s">
        <v>86</v>
      </c>
      <c r="C54" s="298" t="s">
        <v>87</v>
      </c>
      <c r="D54" s="337">
        <f>SUMIF('pdc2019'!$G$8:$G$1182,'CE MINISTERIALE 2019'!$B54,'pdc2019'!$Q$8:$Q$1190)</f>
        <v>0</v>
      </c>
      <c r="E54" s="274"/>
      <c r="F54" s="275"/>
      <c r="G54" s="292"/>
      <c r="H54" s="292"/>
      <c r="J54" s="286"/>
      <c r="L54" s="292"/>
      <c r="AD54" s="337">
        <f>SUMIF('pdc2019'!$G$8:$G$1182,'CE MINISTERIALE 2019'!$B54,'pdc2019'!$P$8:$P$1190)</f>
        <v>0</v>
      </c>
    </row>
    <row r="55" spans="1:30" s="299" customFormat="1" ht="24.95" customHeight="1">
      <c r="A55" s="307"/>
      <c r="B55" s="297" t="s">
        <v>88</v>
      </c>
      <c r="C55" s="298" t="s">
        <v>89</v>
      </c>
      <c r="D55" s="337">
        <f>SUMIF('pdc2019'!$G$8:$G$1182,'CE MINISTERIALE 2019'!$B55,'pdc2019'!$Q$8:$Q$1190)</f>
        <v>660000</v>
      </c>
      <c r="E55" s="274"/>
      <c r="F55" s="275"/>
      <c r="G55" s="292"/>
      <c r="H55" s="292"/>
      <c r="J55" s="286"/>
      <c r="L55" s="292"/>
      <c r="AD55" s="337">
        <f>SUMIF('pdc2019'!$G$8:$G$1182,'CE MINISTERIALE 2019'!$B55,'pdc2019'!$P$8:$P$1190)</f>
        <v>350000</v>
      </c>
    </row>
    <row r="56" spans="1:30" s="299" customFormat="1" ht="24.95" customHeight="1">
      <c r="A56" s="307"/>
      <c r="B56" s="297" t="s">
        <v>90</v>
      </c>
      <c r="C56" s="298" t="s">
        <v>91</v>
      </c>
      <c r="D56" s="337">
        <f>SUMIF('pdc2019'!$G$8:$G$1182,'CE MINISTERIALE 2019'!$B56,'pdc2019'!$Q$8:$Q$1190)</f>
        <v>0</v>
      </c>
      <c r="E56" s="274"/>
      <c r="F56" s="275"/>
      <c r="G56" s="292"/>
      <c r="H56" s="292"/>
      <c r="J56" s="286"/>
      <c r="L56" s="292"/>
      <c r="AD56" s="337">
        <f>SUMIF('pdc2019'!$G$8:$G$1182,'CE MINISTERIALE 2019'!$B56,'pdc2019'!$P$8:$P$1190)</f>
        <v>92935.746666666659</v>
      </c>
    </row>
    <row r="57" spans="1:30" s="299" customFormat="1" ht="24.95" customHeight="1">
      <c r="A57" s="307"/>
      <c r="B57" s="293" t="s">
        <v>92</v>
      </c>
      <c r="C57" s="294" t="s">
        <v>93</v>
      </c>
      <c r="D57" s="337">
        <f>SUMIF('pdc2019'!$G$8:$G$1182,'CE MINISTERIALE 2019'!$B57,'pdc2019'!$Q$8:$Q$1190)</f>
        <v>0</v>
      </c>
      <c r="E57" s="274"/>
      <c r="F57" s="275"/>
      <c r="G57" s="292"/>
      <c r="H57" s="292"/>
      <c r="J57" s="286"/>
      <c r="L57" s="292"/>
      <c r="AD57" s="337">
        <f>SUMIF('pdc2019'!$G$8:$G$1182,'CE MINISTERIALE 2019'!$B57,'pdc2019'!$P$8:$P$1190)</f>
        <v>0</v>
      </c>
    </row>
    <row r="58" spans="1:30" s="299" customFormat="1" ht="25.5">
      <c r="A58" s="307"/>
      <c r="B58" s="287" t="s">
        <v>2247</v>
      </c>
      <c r="C58" s="288" t="s">
        <v>94</v>
      </c>
      <c r="D58" s="289">
        <f>+D59+D60</f>
        <v>0</v>
      </c>
      <c r="E58" s="274"/>
      <c r="F58" s="291"/>
      <c r="G58" s="292"/>
      <c r="H58" s="292"/>
      <c r="J58" s="286"/>
      <c r="L58" s="292"/>
      <c r="AD58" s="289">
        <f>+AD59+AD60</f>
        <v>0</v>
      </c>
    </row>
    <row r="59" spans="1:30" s="299" customFormat="1" ht="38.25">
      <c r="A59" s="307"/>
      <c r="B59" s="293" t="s">
        <v>95</v>
      </c>
      <c r="C59" s="294" t="s">
        <v>96</v>
      </c>
      <c r="D59" s="337">
        <f>SUMIF('pdc2019'!$G$8:$G$1182,'CE MINISTERIALE 2019'!$B59,'pdc2019'!$Q$8:$Q$1190)</f>
        <v>0</v>
      </c>
      <c r="E59" s="274"/>
      <c r="F59" s="275"/>
      <c r="G59" s="292"/>
      <c r="H59" s="292"/>
      <c r="J59" s="286"/>
      <c r="L59" s="292"/>
      <c r="AD59" s="337">
        <f>SUMIF('pdc2019'!$G$8:$G$1182,'CE MINISTERIALE 2019'!$B59,'pdc2019'!$P$8:$P$1190)</f>
        <v>0</v>
      </c>
    </row>
    <row r="60" spans="1:30" s="299" customFormat="1" ht="25.5">
      <c r="A60" s="307"/>
      <c r="B60" s="293" t="s">
        <v>97</v>
      </c>
      <c r="C60" s="294" t="s">
        <v>98</v>
      </c>
      <c r="D60" s="337">
        <f>SUMIF('pdc2019'!$G$8:$G$1182,'CE MINISTERIALE 2019'!$B60,'pdc2019'!$Q$8:$Q$1190)</f>
        <v>0</v>
      </c>
      <c r="E60" s="274"/>
      <c r="F60" s="275"/>
      <c r="G60" s="292"/>
      <c r="H60" s="292"/>
      <c r="J60" s="286"/>
      <c r="L60" s="292"/>
      <c r="AD60" s="337">
        <f>SUMIF('pdc2019'!$G$8:$G$1182,'CE MINISTERIALE 2019'!$B60,'pdc2019'!$P$8:$P$1190)</f>
        <v>0</v>
      </c>
    </row>
    <row r="61" spans="1:30" s="275" customFormat="1" ht="25.5">
      <c r="A61" s="304"/>
      <c r="B61" s="287" t="s">
        <v>99</v>
      </c>
      <c r="C61" s="288" t="s">
        <v>4601</v>
      </c>
      <c r="D61" s="289">
        <f>+D62+D63+D64+D65+D66</f>
        <v>0</v>
      </c>
      <c r="E61" s="274"/>
      <c r="F61" s="291"/>
      <c r="G61" s="292"/>
      <c r="H61" s="292"/>
      <c r="J61" s="286"/>
      <c r="L61" s="292"/>
      <c r="AD61" s="289">
        <f>+AD62+AD63+AD64+AD65+AD66</f>
        <v>3558381.28</v>
      </c>
    </row>
    <row r="62" spans="1:30" s="274" customFormat="1" ht="38.25">
      <c r="A62" s="304"/>
      <c r="B62" s="293" t="s">
        <v>4602</v>
      </c>
      <c r="C62" s="294" t="s">
        <v>4603</v>
      </c>
      <c r="D62" s="337">
        <f>SUMIF('pdc2019'!$G$8:$G$1182,'CE MINISTERIALE 2019'!$B62,'pdc2019'!$Q$8:$Q$1190)</f>
        <v>0</v>
      </c>
      <c r="G62" s="292"/>
      <c r="H62" s="292"/>
      <c r="J62" s="286"/>
      <c r="L62" s="292"/>
      <c r="AD62" s="337">
        <f>SUMIF('pdc2019'!$G$8:$G$1182,'CE MINISTERIALE 2019'!$B62,'pdc2019'!$P$8:$P$1190)</f>
        <v>679429.77333333332</v>
      </c>
    </row>
    <row r="63" spans="1:30" s="275" customFormat="1" ht="38.25">
      <c r="A63" s="304"/>
      <c r="B63" s="293" t="s">
        <v>100</v>
      </c>
      <c r="C63" s="294" t="s">
        <v>4604</v>
      </c>
      <c r="D63" s="337">
        <f>SUMIF('pdc2019'!$G$8:$G$1182,'CE MINISTERIALE 2019'!$B63,'pdc2019'!$Q$8:$Q$1190)</f>
        <v>0</v>
      </c>
      <c r="E63" s="274"/>
      <c r="G63" s="292"/>
      <c r="H63" s="292"/>
      <c r="J63" s="286"/>
      <c r="L63" s="292"/>
      <c r="AD63" s="337">
        <f>SUMIF('pdc2019'!$G$8:$G$1182,'CE MINISTERIALE 2019'!$B63,'pdc2019'!$P$8:$P$1190)</f>
        <v>0</v>
      </c>
    </row>
    <row r="64" spans="1:30" s="275" customFormat="1" ht="38.25">
      <c r="A64" s="304"/>
      <c r="B64" s="293" t="s">
        <v>101</v>
      </c>
      <c r="C64" s="294" t="s">
        <v>4605</v>
      </c>
      <c r="D64" s="337">
        <f>SUMIF('pdc2019'!$G$8:$G$1182,'CE MINISTERIALE 2019'!$B64,'pdc2019'!$Q$8:$Q$1190)</f>
        <v>0</v>
      </c>
      <c r="E64" s="274"/>
      <c r="G64" s="292"/>
      <c r="H64" s="292"/>
      <c r="J64" s="286"/>
      <c r="L64" s="292"/>
      <c r="AD64" s="337">
        <f>SUMIF('pdc2019'!$G$8:$G$1182,'CE MINISTERIALE 2019'!$B64,'pdc2019'!$P$8:$P$1190)</f>
        <v>2878951.5066666664</v>
      </c>
    </row>
    <row r="65" spans="1:30" s="275" customFormat="1" ht="25.5">
      <c r="A65" s="304"/>
      <c r="B65" s="293" t="s">
        <v>102</v>
      </c>
      <c r="C65" s="294" t="s">
        <v>4606</v>
      </c>
      <c r="D65" s="337">
        <f>SUMIF('pdc2019'!$G$8:$G$1182,'CE MINISTERIALE 2019'!$B65,'pdc2019'!$Q$8:$Q$1190)</f>
        <v>0</v>
      </c>
      <c r="E65" s="274"/>
      <c r="G65" s="292"/>
      <c r="H65" s="292"/>
      <c r="J65" s="286"/>
      <c r="L65" s="292"/>
      <c r="AD65" s="337">
        <f>SUMIF('pdc2019'!$G$8:$G$1182,'CE MINISTERIALE 2019'!$B65,'pdc2019'!$P$8:$P$1190)</f>
        <v>0</v>
      </c>
    </row>
    <row r="66" spans="1:30" s="275" customFormat="1" ht="25.5">
      <c r="A66" s="304"/>
      <c r="B66" s="293" t="s">
        <v>2112</v>
      </c>
      <c r="C66" s="294" t="s">
        <v>4607</v>
      </c>
      <c r="D66" s="337">
        <f>SUMIF('pdc2019'!$G$8:$G$1182,'CE MINISTERIALE 2019'!$B66,'pdc2019'!$Q$8:$Q$1190)</f>
        <v>0</v>
      </c>
      <c r="E66" s="274"/>
      <c r="G66" s="292"/>
      <c r="H66" s="292"/>
      <c r="J66" s="286"/>
      <c r="L66" s="292"/>
      <c r="AD66" s="337">
        <f>SUMIF('pdc2019'!$G$8:$G$1182,'CE MINISTERIALE 2019'!$B66,'pdc2019'!$P$8:$P$1190)</f>
        <v>0</v>
      </c>
    </row>
    <row r="67" spans="1:30" s="299" customFormat="1" ht="25.5">
      <c r="A67" s="307"/>
      <c r="B67" s="287" t="s">
        <v>103</v>
      </c>
      <c r="C67" s="288" t="s">
        <v>104</v>
      </c>
      <c r="D67" s="289">
        <f>+D68+D107+D113+D114</f>
        <v>70801989.800000012</v>
      </c>
      <c r="E67" s="274"/>
      <c r="F67" s="291"/>
      <c r="G67" s="292"/>
      <c r="H67" s="292"/>
      <c r="J67" s="286"/>
      <c r="L67" s="292"/>
      <c r="AD67" s="289">
        <f>+AD68+AD107+AD113+AD114</f>
        <v>66085277.120000012</v>
      </c>
    </row>
    <row r="68" spans="1:30" s="299" customFormat="1" ht="38.25">
      <c r="A68" s="307"/>
      <c r="B68" s="293" t="s">
        <v>105</v>
      </c>
      <c r="C68" s="294" t="s">
        <v>106</v>
      </c>
      <c r="D68" s="289">
        <f>+D69+D85+D86</f>
        <v>51998815.320000008</v>
      </c>
      <c r="E68" s="274"/>
      <c r="F68" s="291"/>
      <c r="G68" s="292"/>
      <c r="H68" s="292"/>
      <c r="J68" s="286"/>
      <c r="L68" s="292"/>
      <c r="AD68" s="289">
        <f>+AD69+AD85+AD86</f>
        <v>48005590.093333341</v>
      </c>
    </row>
    <row r="69" spans="1:30" s="299" customFormat="1" ht="38.25">
      <c r="A69" s="307" t="s">
        <v>304</v>
      </c>
      <c r="B69" s="297" t="s">
        <v>107</v>
      </c>
      <c r="C69" s="298" t="s">
        <v>108</v>
      </c>
      <c r="D69" s="289">
        <f>SUM(D70:D84)</f>
        <v>0</v>
      </c>
      <c r="E69" s="274"/>
      <c r="F69" s="291"/>
      <c r="G69" s="292"/>
      <c r="H69" s="292"/>
      <c r="J69" s="286"/>
      <c r="L69" s="292"/>
      <c r="AD69" s="289">
        <f>SUM(AD70:AD84)</f>
        <v>0</v>
      </c>
    </row>
    <row r="70" spans="1:30" s="299" customFormat="1" ht="24.95" customHeight="1">
      <c r="A70" s="307" t="s">
        <v>304</v>
      </c>
      <c r="B70" s="300" t="s">
        <v>109</v>
      </c>
      <c r="C70" s="301" t="s">
        <v>110</v>
      </c>
      <c r="D70" s="337">
        <f>SUMIF('pdc2019'!$G$8:$G$1182,'CE MINISTERIALE 2019'!$B70,'pdc2019'!$Q$8:$Q$1190)</f>
        <v>0</v>
      </c>
      <c r="E70" s="274"/>
      <c r="F70" s="275"/>
      <c r="G70" s="292"/>
      <c r="H70" s="292"/>
      <c r="J70" s="286"/>
      <c r="L70" s="292"/>
      <c r="AD70" s="337">
        <f>SUMIF('pdc2019'!$G$8:$G$1182,'CE MINISTERIALE 2019'!$B70,'pdc2019'!$P$8:$P$1190)</f>
        <v>0</v>
      </c>
    </row>
    <row r="71" spans="1:30" s="275" customFormat="1" ht="24.95" customHeight="1">
      <c r="A71" s="304" t="s">
        <v>304</v>
      </c>
      <c r="B71" s="300" t="s">
        <v>111</v>
      </c>
      <c r="C71" s="301" t="s">
        <v>112</v>
      </c>
      <c r="D71" s="337">
        <f>SUMIF('pdc2019'!$G$8:$G$1182,'CE MINISTERIALE 2019'!$B71,'pdc2019'!$Q$8:$Q$1190)</f>
        <v>0</v>
      </c>
      <c r="E71" s="274"/>
      <c r="G71" s="292"/>
      <c r="H71" s="292"/>
      <c r="J71" s="286"/>
      <c r="L71" s="292"/>
      <c r="AD71" s="337">
        <f>SUMIF('pdc2019'!$G$8:$G$1182,'CE MINISTERIALE 2019'!$B71,'pdc2019'!$P$8:$P$1190)</f>
        <v>0</v>
      </c>
    </row>
    <row r="72" spans="1:30" s="275" customFormat="1" ht="25.5">
      <c r="A72" s="304" t="s">
        <v>304</v>
      </c>
      <c r="B72" s="300" t="s">
        <v>4608</v>
      </c>
      <c r="C72" s="301" t="s">
        <v>4609</v>
      </c>
      <c r="D72" s="337">
        <f>SUMIF('pdc2019'!$G$8:$G$1182,'CE MINISTERIALE 2019'!$B72,'pdc2019'!$Q$8:$Q$1190)</f>
        <v>0</v>
      </c>
      <c r="E72" s="274"/>
      <c r="G72" s="292"/>
      <c r="H72" s="292"/>
      <c r="J72" s="286"/>
      <c r="L72" s="292"/>
      <c r="AD72" s="337">
        <f>SUMIF('pdc2019'!$G$8:$G$1182,'CE MINISTERIALE 2019'!$B72,'pdc2019'!$P$8:$P$1190)</f>
        <v>0</v>
      </c>
    </row>
    <row r="73" spans="1:30" s="275" customFormat="1" ht="25.5">
      <c r="A73" s="304" t="s">
        <v>304</v>
      </c>
      <c r="B73" s="300" t="s">
        <v>113</v>
      </c>
      <c r="C73" s="301" t="s">
        <v>4610</v>
      </c>
      <c r="D73" s="337">
        <f>SUMIF('pdc2019'!$G$8:$G$1182,'CE MINISTERIALE 2019'!$B73,'pdc2019'!$Q$8:$Q$1190)</f>
        <v>0</v>
      </c>
      <c r="E73" s="274"/>
      <c r="G73" s="292"/>
      <c r="H73" s="292"/>
      <c r="J73" s="286"/>
      <c r="L73" s="292"/>
      <c r="AD73" s="337">
        <f>SUMIF('pdc2019'!$G$8:$G$1182,'CE MINISTERIALE 2019'!$B73,'pdc2019'!$P$8:$P$1190)</f>
        <v>0</v>
      </c>
    </row>
    <row r="74" spans="1:30" s="275" customFormat="1" ht="24.95" customHeight="1">
      <c r="A74" s="304" t="s">
        <v>304</v>
      </c>
      <c r="B74" s="300" t="s">
        <v>114</v>
      </c>
      <c r="C74" s="301" t="s">
        <v>4611</v>
      </c>
      <c r="D74" s="337">
        <f>SUMIF('pdc2019'!$G$8:$G$1182,'CE MINISTERIALE 2019'!$B74,'pdc2019'!$Q$8:$Q$1190)</f>
        <v>0</v>
      </c>
      <c r="E74" s="274"/>
      <c r="G74" s="292"/>
      <c r="H74" s="292"/>
      <c r="J74" s="286"/>
      <c r="L74" s="292"/>
      <c r="AD74" s="337">
        <f>SUMIF('pdc2019'!$G$8:$G$1182,'CE MINISTERIALE 2019'!$B74,'pdc2019'!$P$8:$P$1190)</f>
        <v>0</v>
      </c>
    </row>
    <row r="75" spans="1:30" s="275" customFormat="1" ht="24.95" customHeight="1">
      <c r="A75" s="304" t="s">
        <v>304</v>
      </c>
      <c r="B75" s="300" t="s">
        <v>115</v>
      </c>
      <c r="C75" s="301" t="s">
        <v>4612</v>
      </c>
      <c r="D75" s="337">
        <f>SUMIF('pdc2019'!$G$8:$G$1182,'CE MINISTERIALE 2019'!$B75,'pdc2019'!$Q$8:$Q$1190)</f>
        <v>0</v>
      </c>
      <c r="E75" s="274"/>
      <c r="G75" s="292"/>
      <c r="H75" s="292"/>
      <c r="J75" s="286"/>
      <c r="L75" s="292"/>
      <c r="AD75" s="337">
        <f>SUMIF('pdc2019'!$G$8:$G$1182,'CE MINISTERIALE 2019'!$B75,'pdc2019'!$P$8:$P$1190)</f>
        <v>0</v>
      </c>
    </row>
    <row r="76" spans="1:30" s="275" customFormat="1" ht="24.95" customHeight="1">
      <c r="A76" s="304" t="s">
        <v>304</v>
      </c>
      <c r="B76" s="300" t="s">
        <v>784</v>
      </c>
      <c r="C76" s="301" t="s">
        <v>4613</v>
      </c>
      <c r="D76" s="337">
        <f>SUMIF('pdc2019'!$G$8:$G$1182,'CE MINISTERIALE 2019'!$B76,'pdc2019'!$Q$8:$Q$1190)</f>
        <v>0</v>
      </c>
      <c r="E76" s="274"/>
      <c r="G76" s="292"/>
      <c r="H76" s="292"/>
      <c r="J76" s="286"/>
      <c r="L76" s="292"/>
      <c r="AD76" s="337">
        <f>SUMIF('pdc2019'!$G$8:$G$1182,'CE MINISTERIALE 2019'!$B76,'pdc2019'!$P$8:$P$1190)</f>
        <v>0</v>
      </c>
    </row>
    <row r="77" spans="1:30" s="275" customFormat="1" ht="24.95" customHeight="1">
      <c r="A77" s="304" t="s">
        <v>304</v>
      </c>
      <c r="B77" s="300" t="s">
        <v>785</v>
      </c>
      <c r="C77" s="301" t="s">
        <v>4614</v>
      </c>
      <c r="D77" s="337">
        <f>SUMIF('pdc2019'!$G$8:$G$1182,'CE MINISTERIALE 2019'!$B77,'pdc2019'!$Q$8:$Q$1190)</f>
        <v>0</v>
      </c>
      <c r="E77" s="274"/>
      <c r="G77" s="292"/>
      <c r="H77" s="292"/>
      <c r="J77" s="286"/>
      <c r="L77" s="292"/>
      <c r="AD77" s="337">
        <f>SUMIF('pdc2019'!$G$8:$G$1182,'CE MINISTERIALE 2019'!$B77,'pdc2019'!$P$8:$P$1190)</f>
        <v>0</v>
      </c>
    </row>
    <row r="78" spans="1:30" s="275" customFormat="1" ht="24.95" customHeight="1">
      <c r="A78" s="304" t="s">
        <v>304</v>
      </c>
      <c r="B78" s="300" t="s">
        <v>786</v>
      </c>
      <c r="C78" s="301" t="s">
        <v>4615</v>
      </c>
      <c r="D78" s="337">
        <f>SUMIF('pdc2019'!$G$8:$G$1182,'CE MINISTERIALE 2019'!$B78,'pdc2019'!$Q$8:$Q$1190)</f>
        <v>0</v>
      </c>
      <c r="E78" s="274"/>
      <c r="G78" s="292"/>
      <c r="H78" s="292"/>
      <c r="J78" s="286"/>
      <c r="L78" s="292"/>
      <c r="AD78" s="337">
        <f>SUMIF('pdc2019'!$G$8:$G$1182,'CE MINISTERIALE 2019'!$B78,'pdc2019'!$P$8:$P$1190)</f>
        <v>0</v>
      </c>
    </row>
    <row r="79" spans="1:30" s="275" customFormat="1" ht="24.95" customHeight="1">
      <c r="A79" s="304" t="s">
        <v>304</v>
      </c>
      <c r="B79" s="300" t="s">
        <v>4616</v>
      </c>
      <c r="C79" s="301" t="s">
        <v>4617</v>
      </c>
      <c r="D79" s="337">
        <f>SUMIF('pdc2019'!$G$8:$G$1182,'CE MINISTERIALE 2019'!$B79,'pdc2019'!$Q$8:$Q$1190)</f>
        <v>0</v>
      </c>
      <c r="E79" s="274"/>
      <c r="G79" s="292"/>
      <c r="H79" s="292"/>
      <c r="J79" s="286"/>
      <c r="L79" s="292"/>
      <c r="AD79" s="337">
        <f>SUMIF('pdc2019'!$G$8:$G$1182,'CE MINISTERIALE 2019'!$B79,'pdc2019'!$P$8:$P$1190)</f>
        <v>0</v>
      </c>
    </row>
    <row r="80" spans="1:30" s="275" customFormat="1" ht="24.95" customHeight="1">
      <c r="A80" s="304" t="s">
        <v>304</v>
      </c>
      <c r="B80" s="300" t="s">
        <v>4618</v>
      </c>
      <c r="C80" s="301" t="s">
        <v>4619</v>
      </c>
      <c r="D80" s="337">
        <f>SUMIF('pdc2019'!$G$8:$G$1182,'CE MINISTERIALE 2019'!$B80,'pdc2019'!$Q$8:$Q$1190)</f>
        <v>0</v>
      </c>
      <c r="E80" s="274"/>
      <c r="F80" s="615"/>
      <c r="G80" s="292"/>
      <c r="H80" s="292"/>
      <c r="J80" s="286"/>
      <c r="L80" s="292"/>
      <c r="AD80" s="337">
        <f>SUMIF('pdc2019'!$G$8:$G$1182,'CE MINISTERIALE 2019'!$B80,'pdc2019'!$P$8:$P$1190)</f>
        <v>0</v>
      </c>
    </row>
    <row r="81" spans="1:30" s="275" customFormat="1" ht="24.95" customHeight="1">
      <c r="A81" s="307" t="s">
        <v>304</v>
      </c>
      <c r="B81" s="300" t="s">
        <v>4620</v>
      </c>
      <c r="C81" s="301" t="s">
        <v>4621</v>
      </c>
      <c r="D81" s="337">
        <f>SUMIF('pdc2019'!$G$8:$G$1182,'CE MINISTERIALE 2019'!$B81,'pdc2019'!$Q$8:$Q$1190)</f>
        <v>0</v>
      </c>
      <c r="E81" s="274"/>
      <c r="F81" s="615"/>
      <c r="G81" s="292"/>
      <c r="H81" s="292"/>
      <c r="J81" s="286"/>
      <c r="L81" s="292"/>
      <c r="AD81" s="337">
        <f>SUMIF('pdc2019'!$G$8:$G$1182,'CE MINISTERIALE 2019'!$B81,'pdc2019'!$P$8:$P$1190)</f>
        <v>0</v>
      </c>
    </row>
    <row r="82" spans="1:30" s="299" customFormat="1" ht="24.95" customHeight="1">
      <c r="A82" s="307" t="s">
        <v>304</v>
      </c>
      <c r="B82" s="300" t="s">
        <v>4622</v>
      </c>
      <c r="C82" s="301" t="s">
        <v>4623</v>
      </c>
      <c r="D82" s="337">
        <f>SUMIF('pdc2019'!$G$8:$G$1182,'CE MINISTERIALE 2019'!$B82,'pdc2019'!$Q$8:$Q$1190)</f>
        <v>0</v>
      </c>
      <c r="E82" s="274"/>
      <c r="F82" s="615"/>
      <c r="G82" s="292"/>
      <c r="H82" s="292"/>
      <c r="J82" s="286"/>
      <c r="L82" s="292"/>
      <c r="AD82" s="337">
        <f>SUMIF('pdc2019'!$G$8:$G$1182,'CE MINISTERIALE 2019'!$B82,'pdc2019'!$P$8:$P$1190)</f>
        <v>0</v>
      </c>
    </row>
    <row r="83" spans="1:30" s="275" customFormat="1" ht="24.95" customHeight="1">
      <c r="A83" s="307" t="s">
        <v>304</v>
      </c>
      <c r="B83" s="300" t="s">
        <v>4624</v>
      </c>
      <c r="C83" s="301" t="s">
        <v>4625</v>
      </c>
      <c r="D83" s="337">
        <f>SUMIF('pdc2019'!$G$8:$G$1182,'CE MINISTERIALE 2019'!$B83,'pdc2019'!$Q$8:$Q$1190)</f>
        <v>0</v>
      </c>
      <c r="E83" s="274"/>
      <c r="F83" s="615"/>
      <c r="G83" s="292"/>
      <c r="H83" s="292"/>
      <c r="J83" s="286"/>
      <c r="L83" s="292"/>
      <c r="AD83" s="337">
        <f>SUMIF('pdc2019'!$G$8:$G$1182,'CE MINISTERIALE 2019'!$B83,'pdc2019'!$P$8:$P$1190)</f>
        <v>0</v>
      </c>
    </row>
    <row r="84" spans="1:30" s="275" customFormat="1" ht="25.5">
      <c r="A84" s="307" t="s">
        <v>304</v>
      </c>
      <c r="B84" s="300" t="s">
        <v>787</v>
      </c>
      <c r="C84" s="301" t="s">
        <v>4626</v>
      </c>
      <c r="D84" s="337">
        <f>SUMIF('pdc2019'!$G$8:$G$1182,'CE MINISTERIALE 2019'!$B84,'pdc2019'!$Q$8:$Q$1190)</f>
        <v>0</v>
      </c>
      <c r="E84" s="274"/>
      <c r="F84" s="615"/>
      <c r="G84" s="292"/>
      <c r="H84" s="292"/>
      <c r="J84" s="286"/>
      <c r="L84" s="292"/>
      <c r="AD84" s="337">
        <f>SUMIF('pdc2019'!$G$8:$G$1182,'CE MINISTERIALE 2019'!$B84,'pdc2019'!$P$8:$P$1190)</f>
        <v>0</v>
      </c>
    </row>
    <row r="85" spans="1:30" s="299" customFormat="1" ht="42.75" customHeight="1">
      <c r="A85" s="307"/>
      <c r="B85" s="297" t="s">
        <v>788</v>
      </c>
      <c r="C85" s="298" t="s">
        <v>4627</v>
      </c>
      <c r="D85" s="337">
        <f>SUMIF('pdc2019'!$G$8:$G$1182,'CE MINISTERIALE 2019'!$B85,'pdc2019'!$Q$8:$Q$1190)</f>
        <v>81800</v>
      </c>
      <c r="E85" s="274"/>
      <c r="F85" s="275"/>
      <c r="G85" s="292"/>
      <c r="H85" s="292"/>
      <c r="J85" s="286"/>
      <c r="L85" s="292"/>
      <c r="AD85" s="337">
        <f>SUMIF('pdc2019'!$G$8:$G$1182,'CE MINISTERIALE 2019'!$B85,'pdc2019'!$P$8:$P$1190)</f>
        <v>99693.6</v>
      </c>
    </row>
    <row r="86" spans="1:30" s="299" customFormat="1" ht="25.5">
      <c r="A86" s="307"/>
      <c r="B86" s="297" t="s">
        <v>789</v>
      </c>
      <c r="C86" s="298" t="s">
        <v>4628</v>
      </c>
      <c r="D86" s="289">
        <f>SUM(D87:D101,D104,D105,D106)</f>
        <v>51917015.320000008</v>
      </c>
      <c r="E86" s="274"/>
      <c r="F86" s="291"/>
      <c r="G86" s="292"/>
      <c r="H86" s="292"/>
      <c r="J86" s="286"/>
      <c r="L86" s="292"/>
      <c r="AD86" s="289">
        <f>SUM(AD87:AD101,AD104,AD105,AD106)</f>
        <v>47905896.49333334</v>
      </c>
    </row>
    <row r="87" spans="1:30" s="299" customFormat="1" ht="24.95" customHeight="1">
      <c r="A87" s="307" t="s">
        <v>1575</v>
      </c>
      <c r="B87" s="300" t="s">
        <v>1576</v>
      </c>
      <c r="C87" s="301" t="s">
        <v>1577</v>
      </c>
      <c r="D87" s="337">
        <f>SUMIF('pdc2019'!$G$8:$G$1182,'CE MINISTERIALE 2019'!$B87,'pdc2019'!$Q$8:$Q$1190)</f>
        <v>16350722.619999999</v>
      </c>
      <c r="E87" s="274"/>
      <c r="F87" s="275"/>
      <c r="G87" s="292"/>
      <c r="H87" s="292"/>
      <c r="J87" s="286"/>
      <c r="L87" s="292"/>
      <c r="AD87" s="337">
        <f>SUMIF('pdc2019'!$G$8:$G$1182,'CE MINISTERIALE 2019'!$B87,'pdc2019'!$P$8:$P$1190)</f>
        <v>15676723.226666667</v>
      </c>
    </row>
    <row r="88" spans="1:30" s="299" customFormat="1" ht="24.95" customHeight="1">
      <c r="A88" s="307" t="s">
        <v>1575</v>
      </c>
      <c r="B88" s="300" t="s">
        <v>1578</v>
      </c>
      <c r="C88" s="301" t="s">
        <v>1579</v>
      </c>
      <c r="D88" s="337">
        <f>SUMIF('pdc2019'!$G$8:$G$1182,'CE MINISTERIALE 2019'!$B88,'pdc2019'!$Q$8:$Q$1190)</f>
        <v>4714223.46</v>
      </c>
      <c r="E88" s="274"/>
      <c r="F88" s="275"/>
      <c r="G88" s="292"/>
      <c r="H88" s="292"/>
      <c r="J88" s="286"/>
      <c r="L88" s="292"/>
      <c r="AD88" s="337">
        <f>SUMIF('pdc2019'!$G$8:$G$1182,'CE MINISTERIALE 2019'!$B88,'pdc2019'!$P$8:$P$1190)</f>
        <v>4714223.4666666668</v>
      </c>
    </row>
    <row r="89" spans="1:30" s="275" customFormat="1" ht="24.95" customHeight="1">
      <c r="A89" s="307" t="s">
        <v>1575</v>
      </c>
      <c r="B89" s="300" t="s">
        <v>4629</v>
      </c>
      <c r="C89" s="301" t="s">
        <v>4630</v>
      </c>
      <c r="D89" s="337">
        <f>SUMIF('pdc2019'!$G$8:$G$1182,'CE MINISTERIALE 2019'!$B89,'pdc2019'!$Q$8:$Q$1190)</f>
        <v>242642.51</v>
      </c>
      <c r="E89" s="274"/>
      <c r="G89" s="292"/>
      <c r="H89" s="292"/>
      <c r="J89" s="286"/>
      <c r="L89" s="292"/>
      <c r="AD89" s="337">
        <f>SUMIF('pdc2019'!$G$8:$G$1182,'CE MINISTERIALE 2019'!$B89,'pdc2019'!$P$8:$P$1190)</f>
        <v>242642.50666666668</v>
      </c>
    </row>
    <row r="90" spans="1:30" s="275" customFormat="1" ht="25.5">
      <c r="A90" s="304" t="s">
        <v>1580</v>
      </c>
      <c r="B90" s="300" t="s">
        <v>1581</v>
      </c>
      <c r="C90" s="301" t="s">
        <v>4631</v>
      </c>
      <c r="D90" s="337">
        <f>SUMIF('pdc2019'!$G$8:$G$1182,'CE MINISTERIALE 2019'!$B90,'pdc2019'!$Q$8:$Q$1190)</f>
        <v>0</v>
      </c>
      <c r="E90" s="274"/>
      <c r="G90" s="292"/>
      <c r="H90" s="292"/>
      <c r="J90" s="286"/>
      <c r="L90" s="292"/>
      <c r="AD90" s="337">
        <f>SUMIF('pdc2019'!$G$8:$G$1182,'CE MINISTERIALE 2019'!$B90,'pdc2019'!$P$8:$P$1190)</f>
        <v>0</v>
      </c>
    </row>
    <row r="91" spans="1:30" s="299" customFormat="1" ht="24.95" customHeight="1">
      <c r="A91" s="304" t="s">
        <v>1575</v>
      </c>
      <c r="B91" s="300" t="s">
        <v>1582</v>
      </c>
      <c r="C91" s="301" t="s">
        <v>4632</v>
      </c>
      <c r="D91" s="337">
        <f>SUMIF('pdc2019'!$G$8:$G$1182,'CE MINISTERIALE 2019'!$B91,'pdc2019'!$Q$8:$Q$1190)</f>
        <v>3512480.85</v>
      </c>
      <c r="E91" s="274"/>
      <c r="F91" s="275"/>
      <c r="G91" s="292"/>
      <c r="H91" s="292"/>
      <c r="J91" s="286"/>
      <c r="L91" s="292"/>
      <c r="AD91" s="337">
        <f>SUMIF('pdc2019'!$G$8:$G$1182,'CE MINISTERIALE 2019'!$B91,'pdc2019'!$P$8:$P$1190)</f>
        <v>3512480.8533333335</v>
      </c>
    </row>
    <row r="92" spans="1:30" s="275" customFormat="1" ht="25.5">
      <c r="A92" s="304" t="s">
        <v>1575</v>
      </c>
      <c r="B92" s="300" t="s">
        <v>1583</v>
      </c>
      <c r="C92" s="301" t="s">
        <v>4633</v>
      </c>
      <c r="D92" s="337">
        <f>SUMIF('pdc2019'!$G$8:$G$1182,'CE MINISTERIALE 2019'!$B92,'pdc2019'!$Q$8:$Q$1190)</f>
        <v>163858.79</v>
      </c>
      <c r="E92" s="274"/>
      <c r="G92" s="292"/>
      <c r="H92" s="292"/>
      <c r="J92" s="286"/>
      <c r="L92" s="292"/>
      <c r="AD92" s="337">
        <f>SUMIF('pdc2019'!$G$8:$G$1182,'CE MINISTERIALE 2019'!$B92,'pdc2019'!$P$8:$P$1190)</f>
        <v>163858.78666666665</v>
      </c>
    </row>
    <row r="93" spans="1:30" s="275" customFormat="1" ht="25.5">
      <c r="A93" s="304" t="s">
        <v>1575</v>
      </c>
      <c r="B93" s="300" t="s">
        <v>1584</v>
      </c>
      <c r="C93" s="301" t="s">
        <v>4634</v>
      </c>
      <c r="D93" s="337">
        <f>SUMIF('pdc2019'!$G$8:$G$1182,'CE MINISTERIALE 2019'!$B93,'pdc2019'!$Q$8:$Q$1190)</f>
        <v>668363.73</v>
      </c>
      <c r="E93" s="274"/>
      <c r="G93" s="292"/>
      <c r="H93" s="292"/>
      <c r="J93" s="286"/>
      <c r="L93" s="292"/>
      <c r="AD93" s="337">
        <f>SUMIF('pdc2019'!$G$8:$G$1182,'CE MINISTERIALE 2019'!$B93,'pdc2019'!$P$8:$P$1190)</f>
        <v>668363.73333333328</v>
      </c>
    </row>
    <row r="94" spans="1:30" s="275" customFormat="1" ht="24.95" customHeight="1">
      <c r="A94" s="304" t="s">
        <v>1575</v>
      </c>
      <c r="B94" s="300" t="s">
        <v>1585</v>
      </c>
      <c r="C94" s="301" t="s">
        <v>4635</v>
      </c>
      <c r="D94" s="337">
        <f>SUMIF('pdc2019'!$G$8:$G$1182,'CE MINISTERIALE 2019'!$B94,'pdc2019'!$Q$8:$Q$1190)</f>
        <v>5438.57</v>
      </c>
      <c r="E94" s="274"/>
      <c r="G94" s="292"/>
      <c r="H94" s="292"/>
      <c r="J94" s="286"/>
      <c r="L94" s="292"/>
      <c r="AD94" s="337">
        <f>SUMIF('pdc2019'!$G$8:$G$1182,'CE MINISTERIALE 2019'!$B94,'pdc2019'!$P$8:$P$1190)</f>
        <v>5438.5733333333328</v>
      </c>
    </row>
    <row r="95" spans="1:30" s="275" customFormat="1" ht="25.5">
      <c r="A95" s="304" t="s">
        <v>1575</v>
      </c>
      <c r="B95" s="300" t="s">
        <v>1586</v>
      </c>
      <c r="C95" s="301" t="s">
        <v>4636</v>
      </c>
      <c r="D95" s="337">
        <f>SUMIF('pdc2019'!$G$8:$G$1182,'CE MINISTERIALE 2019'!$B95,'pdc2019'!$Q$8:$Q$1190)</f>
        <v>6162864.6699999999</v>
      </c>
      <c r="E95" s="274"/>
      <c r="G95" s="292"/>
      <c r="H95" s="292"/>
      <c r="J95" s="286"/>
      <c r="L95" s="292"/>
      <c r="AD95" s="337">
        <f>SUMIF('pdc2019'!$G$8:$G$1182,'CE MINISTERIALE 2019'!$B95,'pdc2019'!$P$8:$P$1190)</f>
        <v>6162864.666666667</v>
      </c>
    </row>
    <row r="96" spans="1:30" s="275" customFormat="1" ht="25.5">
      <c r="A96" s="304" t="s">
        <v>1580</v>
      </c>
      <c r="B96" s="300" t="s">
        <v>4637</v>
      </c>
      <c r="C96" s="301" t="s">
        <v>4638</v>
      </c>
      <c r="D96" s="337">
        <f>SUMIF('pdc2019'!$G$8:$G$1182,'CE MINISTERIALE 2019'!$B96,'pdc2019'!$Q$8:$Q$1190)</f>
        <v>0</v>
      </c>
      <c r="E96" s="274"/>
      <c r="G96" s="292"/>
      <c r="H96" s="292"/>
      <c r="J96" s="286"/>
      <c r="L96" s="292"/>
      <c r="AD96" s="337">
        <f>SUMIF('pdc2019'!$G$8:$G$1182,'CE MINISTERIALE 2019'!$B96,'pdc2019'!$P$8:$P$1190)</f>
        <v>0</v>
      </c>
    </row>
    <row r="97" spans="1:30" s="275" customFormat="1" ht="25.5">
      <c r="A97" s="304" t="s">
        <v>1580</v>
      </c>
      <c r="B97" s="300" t="s">
        <v>4639</v>
      </c>
      <c r="C97" s="301" t="s">
        <v>4640</v>
      </c>
      <c r="D97" s="337">
        <f>SUMIF('pdc2019'!$G$8:$G$1182,'CE MINISTERIALE 2019'!$B97,'pdc2019'!$Q$8:$Q$1190)</f>
        <v>0</v>
      </c>
      <c r="E97" s="274"/>
      <c r="G97" s="292"/>
      <c r="H97" s="292"/>
      <c r="J97" s="286"/>
      <c r="L97" s="292"/>
      <c r="AD97" s="337">
        <f>SUMIF('pdc2019'!$G$8:$G$1182,'CE MINISTERIALE 2019'!$B97,'pdc2019'!$P$8:$P$1190)</f>
        <v>0</v>
      </c>
    </row>
    <row r="98" spans="1:30" s="275" customFormat="1" ht="25.5">
      <c r="A98" s="304" t="s">
        <v>1575</v>
      </c>
      <c r="B98" s="300" t="s">
        <v>1587</v>
      </c>
      <c r="C98" s="301" t="s">
        <v>4641</v>
      </c>
      <c r="D98" s="337">
        <f>SUMIF('pdc2019'!$G$8:$G$1182,'CE MINISTERIALE 2019'!$B98,'pdc2019'!$Q$8:$Q$1190)</f>
        <v>0</v>
      </c>
      <c r="E98" s="274"/>
      <c r="G98" s="292"/>
      <c r="H98" s="292"/>
      <c r="J98" s="286"/>
      <c r="L98" s="292"/>
      <c r="AD98" s="337">
        <f>SUMIF('pdc2019'!$G$8:$G$1182,'CE MINISTERIALE 2019'!$B98,'pdc2019'!$P$8:$P$1190)</f>
        <v>0</v>
      </c>
    </row>
    <row r="99" spans="1:30" s="275" customFormat="1" ht="25.5">
      <c r="A99" s="304" t="s">
        <v>1575</v>
      </c>
      <c r="B99" s="300" t="s">
        <v>1588</v>
      </c>
      <c r="C99" s="301" t="s">
        <v>4642</v>
      </c>
      <c r="D99" s="337">
        <f>SUMIF('pdc2019'!$G$8:$G$1182,'CE MINISTERIALE 2019'!$B99,'pdc2019'!$Q$8:$Q$1190)</f>
        <v>0</v>
      </c>
      <c r="E99" s="274"/>
      <c r="G99" s="292"/>
      <c r="H99" s="292"/>
      <c r="J99" s="286"/>
      <c r="L99" s="292"/>
      <c r="AD99" s="337">
        <f>SUMIF('pdc2019'!$G$8:$G$1182,'CE MINISTERIALE 2019'!$B99,'pdc2019'!$P$8:$P$1190)</f>
        <v>0</v>
      </c>
    </row>
    <row r="100" spans="1:30" s="275" customFormat="1" ht="25.5">
      <c r="A100" s="304" t="s">
        <v>1575</v>
      </c>
      <c r="B100" s="300" t="s">
        <v>4643</v>
      </c>
      <c r="C100" s="301" t="s">
        <v>4644</v>
      </c>
      <c r="D100" s="337">
        <f>SUMIF('pdc2019'!$G$8:$G$1182,'CE MINISTERIALE 2019'!$B100,'pdc2019'!$Q$8:$Q$1190)</f>
        <v>579156.43000000005</v>
      </c>
      <c r="E100" s="274"/>
      <c r="G100" s="292"/>
      <c r="H100" s="292"/>
      <c r="J100" s="286"/>
      <c r="L100" s="292"/>
      <c r="AD100" s="337">
        <f>SUMIF('pdc2019'!$G$8:$G$1182,'CE MINISTERIALE 2019'!$B100,'pdc2019'!$P$8:$P$1190)</f>
        <v>543145.50666666671</v>
      </c>
    </row>
    <row r="101" spans="1:30" s="306" customFormat="1" ht="38.25">
      <c r="A101" s="304" t="s">
        <v>1580</v>
      </c>
      <c r="B101" s="300" t="s">
        <v>1589</v>
      </c>
      <c r="C101" s="301" t="s">
        <v>4645</v>
      </c>
      <c r="D101" s="289">
        <f>+D102+D103</f>
        <v>600000</v>
      </c>
      <c r="E101" s="305"/>
      <c r="F101" s="291"/>
      <c r="G101" s="292"/>
      <c r="H101" s="292"/>
      <c r="J101" s="286"/>
      <c r="L101" s="292"/>
      <c r="AD101" s="289">
        <f>+AD102+AD103</f>
        <v>565966.54666666663</v>
      </c>
    </row>
    <row r="102" spans="1:30" s="306" customFormat="1" ht="25.5">
      <c r="A102" s="304" t="s">
        <v>1580</v>
      </c>
      <c r="B102" s="297" t="s">
        <v>1590</v>
      </c>
      <c r="C102" s="298" t="s">
        <v>4646</v>
      </c>
      <c r="D102" s="337">
        <f>SUMIF('pdc2019'!$G$8:$G$1182,'CE MINISTERIALE 2019'!$B102,'pdc2019'!$Q$8:$Q$1190)</f>
        <v>0</v>
      </c>
      <c r="E102" s="305"/>
      <c r="G102" s="292"/>
      <c r="H102" s="292"/>
      <c r="J102" s="286"/>
      <c r="L102" s="292"/>
      <c r="AD102" s="337">
        <f>SUMIF('pdc2019'!$G$8:$G$1182,'CE MINISTERIALE 2019'!$B102,'pdc2019'!$P$8:$P$1190)</f>
        <v>0</v>
      </c>
    </row>
    <row r="103" spans="1:30" s="275" customFormat="1" ht="38.25">
      <c r="A103" s="304" t="s">
        <v>1580</v>
      </c>
      <c r="B103" s="297" t="s">
        <v>1591</v>
      </c>
      <c r="C103" s="298" t="s">
        <v>4647</v>
      </c>
      <c r="D103" s="337">
        <f>SUMIF('pdc2019'!$G$8:$G$1182,'CE MINISTERIALE 2019'!$B103,'pdc2019'!$Q$8:$Q$1190)</f>
        <v>600000</v>
      </c>
      <c r="E103" s="274"/>
      <c r="G103" s="292"/>
      <c r="H103" s="292"/>
      <c r="J103" s="286"/>
      <c r="L103" s="292"/>
      <c r="AD103" s="337">
        <f>SUMIF('pdc2019'!$G$8:$G$1182,'CE MINISTERIALE 2019'!$B103,'pdc2019'!$P$8:$P$1190)</f>
        <v>565966.54666666663</v>
      </c>
    </row>
    <row r="104" spans="1:30" s="274" customFormat="1" ht="25.5">
      <c r="A104" s="304"/>
      <c r="B104" s="300" t="s">
        <v>666</v>
      </c>
      <c r="C104" s="301" t="s">
        <v>4648</v>
      </c>
      <c r="D104" s="337">
        <f>SUMIF('pdc2019'!$G$8:$G$1182,'CE MINISTERIALE 2019'!$B104,'pdc2019'!$Q$8:$Q$1190)</f>
        <v>18916263.690000001</v>
      </c>
      <c r="G104" s="292"/>
      <c r="H104" s="292"/>
      <c r="J104" s="286"/>
      <c r="L104" s="292"/>
      <c r="AD104" s="337">
        <f>SUMIF('pdc2019'!$G$8:$G$1182,'CE MINISTERIALE 2019'!$B104,'pdc2019'!$P$8:$P$1190)</f>
        <v>15650188.626666667</v>
      </c>
    </row>
    <row r="105" spans="1:30" s="274" customFormat="1" ht="25.5">
      <c r="A105" s="307" t="s">
        <v>304</v>
      </c>
      <c r="B105" s="300" t="s">
        <v>4649</v>
      </c>
      <c r="C105" s="301" t="s">
        <v>4650</v>
      </c>
      <c r="D105" s="337">
        <f>SUMIF('pdc2019'!$G$8:$G$1182,'CE MINISTERIALE 2019'!$B105,'pdc2019'!$Q$8:$Q$1190)</f>
        <v>0</v>
      </c>
      <c r="G105" s="292"/>
      <c r="H105" s="292"/>
      <c r="J105" s="286"/>
      <c r="L105" s="292"/>
      <c r="AD105" s="337">
        <f>SUMIF('pdc2019'!$G$8:$G$1182,'CE MINISTERIALE 2019'!$B105,'pdc2019'!$P$8:$P$1190)</f>
        <v>0</v>
      </c>
    </row>
    <row r="106" spans="1:30" s="274" customFormat="1" ht="38.25">
      <c r="A106" s="307" t="s">
        <v>1580</v>
      </c>
      <c r="B106" s="300" t="s">
        <v>4651</v>
      </c>
      <c r="C106" s="301" t="s">
        <v>4652</v>
      </c>
      <c r="D106" s="337">
        <f>SUMIF('pdc2019'!$G$8:$G$1182,'CE MINISTERIALE 2019'!$B106,'pdc2019'!$Q$8:$Q$1190)</f>
        <v>1000</v>
      </c>
      <c r="G106" s="292"/>
      <c r="H106" s="292"/>
      <c r="J106" s="286"/>
      <c r="L106" s="292"/>
      <c r="AD106" s="337">
        <f>SUMIF('pdc2019'!$G$8:$G$1182,'CE MINISTERIALE 2019'!$B106,'pdc2019'!$P$8:$P$1190)</f>
        <v>0</v>
      </c>
    </row>
    <row r="107" spans="1:30" s="299" customFormat="1" ht="51">
      <c r="A107" s="374" t="s">
        <v>1575</v>
      </c>
      <c r="B107" s="293" t="s">
        <v>667</v>
      </c>
      <c r="C107" s="294" t="s">
        <v>668</v>
      </c>
      <c r="D107" s="289">
        <f>SUM(D108:D112)</f>
        <v>0</v>
      </c>
      <c r="E107" s="274"/>
      <c r="F107" s="291"/>
      <c r="G107" s="292"/>
      <c r="H107" s="292"/>
      <c r="J107" s="286"/>
      <c r="L107" s="292"/>
      <c r="AD107" s="289">
        <f>SUM(AD108:AD112)</f>
        <v>0</v>
      </c>
    </row>
    <row r="108" spans="1:30" s="275" customFormat="1" ht="25.5">
      <c r="A108" s="304" t="s">
        <v>1575</v>
      </c>
      <c r="B108" s="300" t="s">
        <v>669</v>
      </c>
      <c r="C108" s="301" t="s">
        <v>670</v>
      </c>
      <c r="D108" s="337">
        <f>SUMIF('pdc2019'!$G$8:$G$1182,'CE MINISTERIALE 2019'!$B108,'pdc2019'!$Q$8:$Q$1190)</f>
        <v>0</v>
      </c>
      <c r="E108" s="274"/>
      <c r="G108" s="292"/>
      <c r="H108" s="292"/>
      <c r="J108" s="286"/>
      <c r="L108" s="292"/>
      <c r="AD108" s="337">
        <f>SUMIF('pdc2019'!$G$8:$G$1182,'CE MINISTERIALE 2019'!$B108,'pdc2019'!$P$8:$P$1190)</f>
        <v>0</v>
      </c>
    </row>
    <row r="109" spans="1:30" s="275" customFormat="1" ht="25.5">
      <c r="A109" s="304" t="s">
        <v>1575</v>
      </c>
      <c r="B109" s="297" t="s">
        <v>671</v>
      </c>
      <c r="C109" s="298" t="s">
        <v>672</v>
      </c>
      <c r="D109" s="337">
        <f>SUMIF('pdc2019'!$G$8:$G$1182,'CE MINISTERIALE 2019'!$B109,'pdc2019'!$Q$8:$Q$1190)</f>
        <v>0</v>
      </c>
      <c r="E109" s="274"/>
      <c r="G109" s="292"/>
      <c r="H109" s="292"/>
      <c r="J109" s="286"/>
      <c r="L109" s="292"/>
      <c r="AD109" s="337">
        <f>SUMIF('pdc2019'!$G$8:$G$1182,'CE MINISTERIALE 2019'!$B109,'pdc2019'!$P$8:$P$1190)</f>
        <v>0</v>
      </c>
    </row>
    <row r="110" spans="1:30" s="275" customFormat="1" ht="38.25">
      <c r="A110" s="304" t="s">
        <v>1575</v>
      </c>
      <c r="B110" s="297" t="s">
        <v>4653</v>
      </c>
      <c r="C110" s="298" t="s">
        <v>4654</v>
      </c>
      <c r="D110" s="337">
        <f>SUMIF('pdc2019'!$G$8:$G$1182,'CE MINISTERIALE 2019'!$B110,'pdc2019'!$Q$8:$Q$1190)</f>
        <v>0</v>
      </c>
      <c r="E110" s="274"/>
      <c r="G110" s="292"/>
      <c r="H110" s="292"/>
      <c r="J110" s="286"/>
      <c r="L110" s="292"/>
      <c r="AD110" s="337">
        <f>SUMIF('pdc2019'!$G$8:$G$1182,'CE MINISTERIALE 2019'!$B110,'pdc2019'!$P$8:$P$1190)</f>
        <v>0</v>
      </c>
    </row>
    <row r="111" spans="1:30" s="275" customFormat="1" ht="25.5">
      <c r="A111" s="307" t="s">
        <v>1575</v>
      </c>
      <c r="B111" s="297" t="s">
        <v>673</v>
      </c>
      <c r="C111" s="298" t="s">
        <v>4655</v>
      </c>
      <c r="D111" s="337">
        <f>SUMIF('pdc2019'!$G$8:$G$1182,'CE MINISTERIALE 2019'!$B111,'pdc2019'!$Q$8:$Q$1190)</f>
        <v>0</v>
      </c>
      <c r="E111" s="274"/>
      <c r="G111" s="292"/>
      <c r="H111" s="292"/>
      <c r="J111" s="286"/>
      <c r="L111" s="292"/>
      <c r="AD111" s="337">
        <f>SUMIF('pdc2019'!$G$8:$G$1182,'CE MINISTERIALE 2019'!$B111,'pdc2019'!$P$8:$P$1190)</f>
        <v>0</v>
      </c>
    </row>
    <row r="112" spans="1:30" s="275" customFormat="1" ht="38.25">
      <c r="A112" s="307" t="s">
        <v>1575</v>
      </c>
      <c r="B112" s="297" t="s">
        <v>674</v>
      </c>
      <c r="C112" s="298" t="s">
        <v>4656</v>
      </c>
      <c r="D112" s="337">
        <f>SUMIF('pdc2019'!$G$8:$G$1182,'CE MINISTERIALE 2019'!$B112,'pdc2019'!$Q$8:$Q$1190)</f>
        <v>0</v>
      </c>
      <c r="E112" s="274"/>
      <c r="G112" s="292"/>
      <c r="H112" s="292"/>
      <c r="J112" s="286"/>
      <c r="L112" s="292"/>
      <c r="AD112" s="337">
        <f>SUMIF('pdc2019'!$G$8:$G$1182,'CE MINISTERIALE 2019'!$B112,'pdc2019'!$P$8:$P$1190)</f>
        <v>0</v>
      </c>
    </row>
    <row r="113" spans="1:30" s="299" customFormat="1" ht="25.5">
      <c r="A113" s="307"/>
      <c r="B113" s="293" t="s">
        <v>342</v>
      </c>
      <c r="C113" s="294" t="s">
        <v>343</v>
      </c>
      <c r="D113" s="337">
        <f>SUMIF('pdc2019'!$G$8:$G$1182,'CE MINISTERIALE 2019'!$B113,'pdc2019'!$Q$8:$Q$1190)</f>
        <v>13773100</v>
      </c>
      <c r="E113" s="274"/>
      <c r="F113" s="275"/>
      <c r="G113" s="292"/>
      <c r="H113" s="292"/>
      <c r="J113" s="286"/>
      <c r="L113" s="292"/>
      <c r="AD113" s="337">
        <f>SUMIF('pdc2019'!$G$8:$G$1182,'CE MINISTERIALE 2019'!$B113,'pdc2019'!$P$8:$P$1190)</f>
        <v>13602615.373333333</v>
      </c>
    </row>
    <row r="114" spans="1:30" s="299" customFormat="1" ht="25.5">
      <c r="A114" s="307"/>
      <c r="B114" s="293" t="s">
        <v>344</v>
      </c>
      <c r="C114" s="294" t="s">
        <v>345</v>
      </c>
      <c r="D114" s="289">
        <f>SUM(D115:D121)</f>
        <v>5030074.4800000004</v>
      </c>
      <c r="E114" s="274"/>
      <c r="F114" s="291"/>
      <c r="G114" s="292"/>
      <c r="H114" s="292"/>
      <c r="J114" s="286"/>
      <c r="L114" s="292"/>
      <c r="AD114" s="289">
        <f>SUM(AD115:AD121)</f>
        <v>4477071.6533333333</v>
      </c>
    </row>
    <row r="115" spans="1:30" s="299" customFormat="1" ht="25.5">
      <c r="A115" s="307"/>
      <c r="B115" s="297" t="s">
        <v>346</v>
      </c>
      <c r="C115" s="298" t="s">
        <v>347</v>
      </c>
      <c r="D115" s="337">
        <f>SUMIF('pdc2019'!$G$8:$G$1182,'CE MINISTERIALE 2019'!$B115,'pdc2019'!$Q$8:$Q$1190)</f>
        <v>0</v>
      </c>
      <c r="E115" s="274"/>
      <c r="F115" s="275"/>
      <c r="G115" s="292"/>
      <c r="H115" s="292"/>
      <c r="J115" s="286"/>
      <c r="L115" s="292"/>
      <c r="AD115" s="337">
        <f>SUMIF('pdc2019'!$G$8:$G$1182,'CE MINISTERIALE 2019'!$B115,'pdc2019'!$P$8:$P$1190)</f>
        <v>0</v>
      </c>
    </row>
    <row r="116" spans="1:30" s="299" customFormat="1" ht="25.5">
      <c r="A116" s="307"/>
      <c r="B116" s="297" t="s">
        <v>348</v>
      </c>
      <c r="C116" s="298" t="s">
        <v>349</v>
      </c>
      <c r="D116" s="337">
        <f>SUMIF('pdc2019'!$G$8:$G$1182,'CE MINISTERIALE 2019'!$B116,'pdc2019'!$Q$8:$Q$1190)</f>
        <v>4609474.4800000004</v>
      </c>
      <c r="E116" s="274"/>
      <c r="F116" s="275"/>
      <c r="G116" s="292"/>
      <c r="H116" s="292"/>
      <c r="J116" s="286"/>
      <c r="L116" s="292"/>
      <c r="AD116" s="337">
        <f>SUMIF('pdc2019'!$G$8:$G$1182,'CE MINISTERIALE 2019'!$B116,'pdc2019'!$P$8:$P$1190)</f>
        <v>4432187</v>
      </c>
    </row>
    <row r="117" spans="1:30" s="299" customFormat="1" ht="25.5">
      <c r="A117" s="307"/>
      <c r="B117" s="297" t="s">
        <v>350</v>
      </c>
      <c r="C117" s="298" t="s">
        <v>351</v>
      </c>
      <c r="D117" s="337">
        <f>SUMIF('pdc2019'!$G$8:$G$1182,'CE MINISTERIALE 2019'!$B117,'pdc2019'!$Q$8:$Q$1190)</f>
        <v>0</v>
      </c>
      <c r="E117" s="274"/>
      <c r="F117" s="275"/>
      <c r="G117" s="292"/>
      <c r="H117" s="292"/>
      <c r="J117" s="286"/>
      <c r="L117" s="292"/>
      <c r="AD117" s="337">
        <f>SUMIF('pdc2019'!$G$8:$G$1182,'CE MINISTERIALE 2019'!$B117,'pdc2019'!$P$8:$P$1190)</f>
        <v>0</v>
      </c>
    </row>
    <row r="118" spans="1:30" s="299" customFormat="1" ht="25.5">
      <c r="A118" s="307"/>
      <c r="B118" s="297" t="s">
        <v>352</v>
      </c>
      <c r="C118" s="298" t="s">
        <v>353</v>
      </c>
      <c r="D118" s="337">
        <f>SUMIF('pdc2019'!$G$8:$G$1182,'CE MINISTERIALE 2019'!$B118,'pdc2019'!$Q$8:$Q$1190)</f>
        <v>390000</v>
      </c>
      <c r="E118" s="274"/>
      <c r="F118" s="275"/>
      <c r="G118" s="292"/>
      <c r="H118" s="292"/>
      <c r="J118" s="286"/>
      <c r="L118" s="292"/>
      <c r="AD118" s="337">
        <f>SUMIF('pdc2019'!$G$8:$G$1182,'CE MINISTERIALE 2019'!$B118,'pdc2019'!$P$8:$P$1190)</f>
        <v>32917.026666666665</v>
      </c>
    </row>
    <row r="119" spans="1:30" s="299" customFormat="1" ht="38.25">
      <c r="A119" s="307" t="s">
        <v>304</v>
      </c>
      <c r="B119" s="297" t="s">
        <v>354</v>
      </c>
      <c r="C119" s="298" t="s">
        <v>355</v>
      </c>
      <c r="D119" s="337">
        <f>SUMIF('pdc2019'!$G$8:$G$1182,'CE MINISTERIALE 2019'!$B119,'pdc2019'!$Q$8:$Q$1190)</f>
        <v>0</v>
      </c>
      <c r="E119" s="274"/>
      <c r="F119" s="275"/>
      <c r="G119" s="292"/>
      <c r="H119" s="292"/>
      <c r="J119" s="286"/>
      <c r="L119" s="292"/>
      <c r="AD119" s="337">
        <f>SUMIF('pdc2019'!$G$8:$G$1182,'CE MINISTERIALE 2019'!$B119,'pdc2019'!$P$8:$P$1190)</f>
        <v>0</v>
      </c>
    </row>
    <row r="120" spans="1:30" s="299" customFormat="1" ht="18.75">
      <c r="A120" s="307"/>
      <c r="B120" s="297" t="s">
        <v>356</v>
      </c>
      <c r="C120" s="298" t="s">
        <v>357</v>
      </c>
      <c r="D120" s="337">
        <f>SUMIF('pdc2019'!$G$8:$G$1182,'CE MINISTERIALE 2019'!$B120,'pdc2019'!$Q$8:$Q$1190)</f>
        <v>30600</v>
      </c>
      <c r="E120" s="274"/>
      <c r="F120" s="275"/>
      <c r="G120" s="292"/>
      <c r="H120" s="292"/>
      <c r="J120" s="286"/>
      <c r="L120" s="292"/>
      <c r="AD120" s="337">
        <f>SUMIF('pdc2019'!$G$8:$G$1182,'CE MINISTERIALE 2019'!$B120,'pdc2019'!$P$8:$P$1190)</f>
        <v>11967.626666666665</v>
      </c>
    </row>
    <row r="121" spans="1:30" s="299" customFormat="1" ht="25.5">
      <c r="A121" s="307" t="s">
        <v>304</v>
      </c>
      <c r="B121" s="297" t="s">
        <v>358</v>
      </c>
      <c r="C121" s="298" t="s">
        <v>359</v>
      </c>
      <c r="D121" s="337">
        <f>SUMIF('pdc2019'!$G$8:$G$1182,'CE MINISTERIALE 2019'!$B121,'pdc2019'!$Q$8:$Q$1190)</f>
        <v>0</v>
      </c>
      <c r="E121" s="274"/>
      <c r="F121" s="275"/>
      <c r="G121" s="292"/>
      <c r="H121" s="292"/>
      <c r="J121" s="286"/>
      <c r="L121" s="292"/>
      <c r="AD121" s="337">
        <f>SUMIF('pdc2019'!$G$8:$G$1182,'CE MINISTERIALE 2019'!$B121,'pdc2019'!$P$8:$P$1190)</f>
        <v>0</v>
      </c>
    </row>
    <row r="122" spans="1:30" s="299" customFormat="1" ht="24.95" customHeight="1">
      <c r="A122" s="307"/>
      <c r="B122" s="287" t="s">
        <v>360</v>
      </c>
      <c r="C122" s="288" t="s">
        <v>361</v>
      </c>
      <c r="D122" s="289">
        <f>+D123+D124+D127+D132+D136</f>
        <v>35928671.370000005</v>
      </c>
      <c r="E122" s="274"/>
      <c r="F122" s="291"/>
      <c r="G122" s="292"/>
      <c r="H122" s="292"/>
      <c r="J122" s="286"/>
      <c r="L122" s="292"/>
      <c r="AD122" s="289">
        <f>+AD123+AD124+AD127+AD132+AD136</f>
        <v>33978725.439999998</v>
      </c>
    </row>
    <row r="123" spans="1:30" s="299" customFormat="1" ht="24.95" customHeight="1">
      <c r="A123" s="307"/>
      <c r="B123" s="293" t="s">
        <v>362</v>
      </c>
      <c r="C123" s="294" t="s">
        <v>363</v>
      </c>
      <c r="D123" s="337">
        <f>SUMIF('pdc2019'!$G$8:$G$1182,'CE MINISTERIALE 2019'!$B123,'pdc2019'!$Q$8:$Q$1190)</f>
        <v>33000</v>
      </c>
      <c r="E123" s="274"/>
      <c r="F123" s="275"/>
      <c r="G123" s="292"/>
      <c r="H123" s="292"/>
      <c r="J123" s="286"/>
      <c r="L123" s="292"/>
      <c r="AD123" s="337">
        <f>SUMIF('pdc2019'!$G$8:$G$1182,'CE MINISTERIALE 2019'!$B123,'pdc2019'!$P$8:$P$1190)</f>
        <v>32983.746666666666</v>
      </c>
    </row>
    <row r="124" spans="1:30" s="299" customFormat="1" ht="24.95" customHeight="1">
      <c r="A124" s="375"/>
      <c r="B124" s="293" t="s">
        <v>364</v>
      </c>
      <c r="C124" s="294" t="s">
        <v>365</v>
      </c>
      <c r="D124" s="289">
        <f>+D125+D126</f>
        <v>4000000</v>
      </c>
      <c r="E124" s="274"/>
      <c r="F124" s="291"/>
      <c r="G124" s="292"/>
      <c r="H124" s="292"/>
      <c r="J124" s="286"/>
      <c r="L124" s="292"/>
      <c r="AD124" s="289">
        <f>+AD125+AD126</f>
        <v>3800000</v>
      </c>
    </row>
    <row r="125" spans="1:30" s="299" customFormat="1" ht="25.5">
      <c r="A125" s="375"/>
      <c r="B125" s="297" t="s">
        <v>366</v>
      </c>
      <c r="C125" s="298" t="s">
        <v>367</v>
      </c>
      <c r="D125" s="337">
        <f>SUMIF('pdc2019'!$G$8:$G$1182,'CE MINISTERIALE 2019'!$B125,'pdc2019'!$Q$8:$Q$1190)</f>
        <v>2000000</v>
      </c>
      <c r="E125" s="274"/>
      <c r="F125" s="275"/>
      <c r="G125" s="292"/>
      <c r="H125" s="292"/>
      <c r="J125" s="286"/>
      <c r="L125" s="292"/>
      <c r="AD125" s="337">
        <f>SUMIF('pdc2019'!$G$8:$G$1182,'CE MINISTERIALE 2019'!$B125,'pdc2019'!$P$8:$P$1190)</f>
        <v>1800000</v>
      </c>
    </row>
    <row r="126" spans="1:30" s="299" customFormat="1" ht="25.5">
      <c r="A126" s="375"/>
      <c r="B126" s="297" t="s">
        <v>368</v>
      </c>
      <c r="C126" s="298" t="s">
        <v>369</v>
      </c>
      <c r="D126" s="337">
        <f>SUMIF('pdc2019'!$G$8:$G$1182,'CE MINISTERIALE 2019'!$B126,'pdc2019'!$Q$8:$Q$1190)</f>
        <v>2000000</v>
      </c>
      <c r="E126" s="274"/>
      <c r="F126" s="275"/>
      <c r="G126" s="292"/>
      <c r="H126" s="292"/>
      <c r="J126" s="286"/>
      <c r="L126" s="292"/>
      <c r="AD126" s="337">
        <f>SUMIF('pdc2019'!$G$8:$G$1182,'CE MINISTERIALE 2019'!$B126,'pdc2019'!$P$8:$P$1190)</f>
        <v>2000000</v>
      </c>
    </row>
    <row r="127" spans="1:30" s="299" customFormat="1" ht="25.5">
      <c r="A127" s="374" t="s">
        <v>304</v>
      </c>
      <c r="B127" s="293" t="s">
        <v>1317</v>
      </c>
      <c r="C127" s="294" t="s">
        <v>1318</v>
      </c>
      <c r="D127" s="289">
        <f>+D128+D129+D130+D131</f>
        <v>0</v>
      </c>
      <c r="E127" s="274"/>
      <c r="F127" s="291"/>
      <c r="G127" s="292"/>
      <c r="H127" s="292"/>
      <c r="J127" s="286"/>
      <c r="L127" s="292"/>
      <c r="AD127" s="289">
        <f>+AD128+AD129+AD130+AD131</f>
        <v>0</v>
      </c>
    </row>
    <row r="128" spans="1:30" s="299" customFormat="1" ht="38.25">
      <c r="A128" s="307" t="s">
        <v>304</v>
      </c>
      <c r="B128" s="297" t="s">
        <v>1319</v>
      </c>
      <c r="C128" s="298" t="s">
        <v>1320</v>
      </c>
      <c r="D128" s="337">
        <f>SUMIF('pdc2019'!$G$8:$G$1182,'CE MINISTERIALE 2019'!$B128,'pdc2019'!$Q$8:$Q$1190)</f>
        <v>0</v>
      </c>
      <c r="E128" s="274"/>
      <c r="F128" s="275"/>
      <c r="G128" s="292"/>
      <c r="H128" s="292"/>
      <c r="J128" s="286"/>
      <c r="L128" s="292"/>
      <c r="AD128" s="337">
        <f>SUMIF('pdc2019'!$G$8:$G$1182,'CE MINISTERIALE 2019'!$B128,'pdc2019'!$P$8:$P$1190)</f>
        <v>0</v>
      </c>
    </row>
    <row r="129" spans="1:30" s="299" customFormat="1" ht="25.5">
      <c r="A129" s="307" t="s">
        <v>304</v>
      </c>
      <c r="B129" s="297" t="s">
        <v>372</v>
      </c>
      <c r="C129" s="298" t="s">
        <v>373</v>
      </c>
      <c r="D129" s="337">
        <f>SUMIF('pdc2019'!$G$8:$G$1182,'CE MINISTERIALE 2019'!$B129,'pdc2019'!$Q$8:$Q$1190)</f>
        <v>0</v>
      </c>
      <c r="E129" s="274"/>
      <c r="F129" s="275"/>
      <c r="G129" s="292"/>
      <c r="H129" s="292"/>
      <c r="J129" s="286"/>
      <c r="L129" s="292"/>
      <c r="AD129" s="337">
        <f>SUMIF('pdc2019'!$G$8:$G$1182,'CE MINISTERIALE 2019'!$B129,'pdc2019'!$P$8:$P$1190)</f>
        <v>0</v>
      </c>
    </row>
    <row r="130" spans="1:30" s="299" customFormat="1" ht="25.5">
      <c r="A130" s="307" t="s">
        <v>304</v>
      </c>
      <c r="B130" s="297" t="s">
        <v>374</v>
      </c>
      <c r="C130" s="298" t="s">
        <v>375</v>
      </c>
      <c r="D130" s="337">
        <f>SUMIF('pdc2019'!$G$8:$G$1182,'CE MINISTERIALE 2019'!$B130,'pdc2019'!$Q$8:$Q$1190)</f>
        <v>0</v>
      </c>
      <c r="E130" s="274"/>
      <c r="F130" s="275"/>
      <c r="G130" s="292"/>
      <c r="H130" s="292"/>
      <c r="J130" s="286"/>
      <c r="L130" s="292"/>
      <c r="AD130" s="337">
        <f>SUMIF('pdc2019'!$G$8:$G$1182,'CE MINISTERIALE 2019'!$B130,'pdc2019'!$P$8:$P$1190)</f>
        <v>0</v>
      </c>
    </row>
    <row r="131" spans="1:30" s="308" customFormat="1" ht="25.5">
      <c r="A131" s="307" t="s">
        <v>304</v>
      </c>
      <c r="B131" s="297" t="s">
        <v>4657</v>
      </c>
      <c r="C131" s="298" t="s">
        <v>4658</v>
      </c>
      <c r="D131" s="337">
        <f>SUMIF('pdc2019'!$G$8:$G$1182,'CE MINISTERIALE 2019'!$B131,'pdc2019'!$Q$8:$Q$1190)</f>
        <v>0</v>
      </c>
      <c r="E131" s="274"/>
      <c r="F131" s="274"/>
      <c r="G131" s="292"/>
      <c r="H131" s="292"/>
      <c r="J131" s="286"/>
      <c r="L131" s="292"/>
      <c r="AD131" s="337">
        <f>SUMIF('pdc2019'!$G$8:$G$1182,'CE MINISTERIALE 2019'!$B131,'pdc2019'!$P$8:$P$1190)</f>
        <v>0</v>
      </c>
    </row>
    <row r="132" spans="1:30" s="299" customFormat="1" ht="25.5">
      <c r="A132" s="307"/>
      <c r="B132" s="293" t="s">
        <v>376</v>
      </c>
      <c r="C132" s="294" t="s">
        <v>377</v>
      </c>
      <c r="D132" s="289">
        <f>+D133+D134+D135</f>
        <v>5130000</v>
      </c>
      <c r="E132" s="274"/>
      <c r="F132" s="291"/>
      <c r="G132" s="292"/>
      <c r="H132" s="292"/>
      <c r="J132" s="286"/>
      <c r="L132" s="292"/>
      <c r="AD132" s="289">
        <f>+AD133+AD134+AD135</f>
        <v>4995436.6399999997</v>
      </c>
    </row>
    <row r="133" spans="1:30" s="299" customFormat="1" ht="38.25">
      <c r="A133" s="307"/>
      <c r="B133" s="297" t="s">
        <v>378</v>
      </c>
      <c r="C133" s="298" t="s">
        <v>379</v>
      </c>
      <c r="D133" s="337">
        <f>SUMIF('pdc2019'!$G$8:$G$1182,'CE MINISTERIALE 2019'!$B133,'pdc2019'!$Q$8:$Q$1190)</f>
        <v>4400000</v>
      </c>
      <c r="E133" s="274"/>
      <c r="F133" s="275"/>
      <c r="G133" s="292"/>
      <c r="H133" s="292"/>
      <c r="J133" s="286"/>
      <c r="L133" s="292"/>
      <c r="AD133" s="337">
        <f>SUMIF('pdc2019'!$G$8:$G$1182,'CE MINISTERIALE 2019'!$B133,'pdc2019'!$P$8:$P$1190)</f>
        <v>4400000</v>
      </c>
    </row>
    <row r="134" spans="1:30" s="299" customFormat="1" ht="25.5">
      <c r="A134" s="307"/>
      <c r="B134" s="297" t="s">
        <v>380</v>
      </c>
      <c r="C134" s="298" t="s">
        <v>381</v>
      </c>
      <c r="D134" s="337">
        <f>SUMIF('pdc2019'!$G$8:$G$1182,'CE MINISTERIALE 2019'!$B134,'pdc2019'!$Q$8:$Q$1190)</f>
        <v>0</v>
      </c>
      <c r="E134" s="274"/>
      <c r="F134" s="275"/>
      <c r="G134" s="292"/>
      <c r="H134" s="292"/>
      <c r="J134" s="286"/>
      <c r="L134" s="292"/>
      <c r="AD134" s="337">
        <f>SUMIF('pdc2019'!$G$8:$G$1182,'CE MINISTERIALE 2019'!$B134,'pdc2019'!$P$8:$P$1190)</f>
        <v>0</v>
      </c>
    </row>
    <row r="135" spans="1:30" s="299" customFormat="1" ht="25.5">
      <c r="A135" s="307"/>
      <c r="B135" s="297" t="s">
        <v>382</v>
      </c>
      <c r="C135" s="298" t="s">
        <v>383</v>
      </c>
      <c r="D135" s="337">
        <f>SUMIF('pdc2019'!$G$8:$G$1182,'CE MINISTERIALE 2019'!$B135,'pdc2019'!$Q$8:$Q$1190)</f>
        <v>730000</v>
      </c>
      <c r="E135" s="274"/>
      <c r="F135" s="275"/>
      <c r="G135" s="292"/>
      <c r="H135" s="292"/>
      <c r="J135" s="286"/>
      <c r="L135" s="292"/>
      <c r="AD135" s="337">
        <f>SUMIF('pdc2019'!$G$8:$G$1182,'CE MINISTERIALE 2019'!$B135,'pdc2019'!$P$8:$P$1190)</f>
        <v>595436.64</v>
      </c>
    </row>
    <row r="136" spans="1:30" s="299" customFormat="1" ht="24.95" customHeight="1">
      <c r="A136" s="307"/>
      <c r="B136" s="293" t="s">
        <v>384</v>
      </c>
      <c r="C136" s="294" t="s">
        <v>385</v>
      </c>
      <c r="D136" s="289">
        <f>+D137+D141+D142</f>
        <v>26765671.370000001</v>
      </c>
      <c r="E136" s="274"/>
      <c r="F136" s="291"/>
      <c r="G136" s="292"/>
      <c r="H136" s="292"/>
      <c r="J136" s="286"/>
      <c r="L136" s="292"/>
      <c r="AD136" s="289">
        <f>+AD137+AD141+AD142</f>
        <v>25150305.053333335</v>
      </c>
    </row>
    <row r="137" spans="1:30" s="299" customFormat="1" ht="24.95" customHeight="1">
      <c r="A137" s="307"/>
      <c r="B137" s="297" t="s">
        <v>386</v>
      </c>
      <c r="C137" s="298" t="s">
        <v>387</v>
      </c>
      <c r="D137" s="289">
        <f>+D138+D139+D140</f>
        <v>16000000</v>
      </c>
      <c r="E137" s="274"/>
      <c r="F137" s="291"/>
      <c r="G137" s="292"/>
      <c r="H137" s="292"/>
      <c r="J137" s="286"/>
      <c r="L137" s="292"/>
      <c r="AD137" s="289">
        <f>+AD138+AD139+AD140</f>
        <v>16000000</v>
      </c>
    </row>
    <row r="138" spans="1:30" s="299" customFormat="1" ht="24.95" customHeight="1">
      <c r="A138" s="307"/>
      <c r="B138" s="300" t="s">
        <v>388</v>
      </c>
      <c r="C138" s="301" t="s">
        <v>389</v>
      </c>
      <c r="D138" s="337">
        <f>SUMIF('pdc2019'!$G$8:$G$1182,'CE MINISTERIALE 2019'!$B138,'pdc2019'!$Q$8:$Q$1190)</f>
        <v>0</v>
      </c>
      <c r="E138" s="274"/>
      <c r="F138" s="275"/>
      <c r="G138" s="292"/>
      <c r="H138" s="292"/>
      <c r="J138" s="286"/>
      <c r="L138" s="292"/>
      <c r="AD138" s="337">
        <f>SUMIF('pdc2019'!$G$8:$G$1182,'CE MINISTERIALE 2019'!$B138,'pdc2019'!$P$8:$P$1190)</f>
        <v>0</v>
      </c>
    </row>
    <row r="139" spans="1:30" s="299" customFormat="1" ht="24.95" customHeight="1">
      <c r="A139" s="307"/>
      <c r="B139" s="300" t="s">
        <v>390</v>
      </c>
      <c r="C139" s="301" t="s">
        <v>391</v>
      </c>
      <c r="D139" s="337">
        <f>SUMIF('pdc2019'!$G$8:$G$1182,'CE MINISTERIALE 2019'!$B139,'pdc2019'!$Q$8:$Q$1190)</f>
        <v>13000000</v>
      </c>
      <c r="E139" s="274"/>
      <c r="F139" s="275"/>
      <c r="G139" s="292"/>
      <c r="H139" s="292"/>
      <c r="J139" s="286"/>
      <c r="L139" s="292"/>
      <c r="AD139" s="337">
        <f>SUMIF('pdc2019'!$G$8:$G$1182,'CE MINISTERIALE 2019'!$B139,'pdc2019'!$P$8:$P$1190)</f>
        <v>13000000</v>
      </c>
    </row>
    <row r="140" spans="1:30" s="299" customFormat="1" ht="24.95" customHeight="1">
      <c r="A140" s="307"/>
      <c r="B140" s="300" t="s">
        <v>392</v>
      </c>
      <c r="C140" s="301" t="s">
        <v>393</v>
      </c>
      <c r="D140" s="337">
        <f>SUMIF('pdc2019'!$G$8:$G$1182,'CE MINISTERIALE 2019'!$B140,'pdc2019'!$Q$8:$Q$1190)</f>
        <v>3000000</v>
      </c>
      <c r="E140" s="274"/>
      <c r="F140" s="275"/>
      <c r="G140" s="292"/>
      <c r="H140" s="292"/>
      <c r="J140" s="286"/>
      <c r="L140" s="292"/>
      <c r="AD140" s="337">
        <f>SUMIF('pdc2019'!$G$8:$G$1182,'CE MINISTERIALE 2019'!$B140,'pdc2019'!$P$8:$P$1190)</f>
        <v>3000000</v>
      </c>
    </row>
    <row r="141" spans="1:30" s="275" customFormat="1" ht="24.95" customHeight="1">
      <c r="A141" s="304"/>
      <c r="B141" s="297" t="s">
        <v>4659</v>
      </c>
      <c r="C141" s="298" t="s">
        <v>4660</v>
      </c>
      <c r="D141" s="337">
        <f>SUMIF('pdc2019'!$G$8:$G$1182,'CE MINISTERIALE 2019'!$B141,'pdc2019'!$Q$8:$Q$1190)</f>
        <v>0</v>
      </c>
      <c r="E141" s="274"/>
      <c r="G141" s="292"/>
      <c r="H141" s="292"/>
      <c r="J141" s="286"/>
      <c r="L141" s="292"/>
      <c r="AD141" s="337">
        <f>SUMIF('pdc2019'!$G$8:$G$1182,'CE MINISTERIALE 2019'!$B141,'pdc2019'!$P$8:$P$1190)</f>
        <v>0</v>
      </c>
    </row>
    <row r="142" spans="1:30" s="275" customFormat="1" ht="24.95" customHeight="1">
      <c r="A142" s="304"/>
      <c r="B142" s="297" t="s">
        <v>394</v>
      </c>
      <c r="C142" s="298" t="s">
        <v>4661</v>
      </c>
      <c r="D142" s="337">
        <f>SUMIF('pdc2019'!$G$8:$G$1182,'CE MINISTERIALE 2019'!$B142,'pdc2019'!$Q$8:$Q$1190)</f>
        <v>10765671.370000001</v>
      </c>
      <c r="E142" s="274"/>
      <c r="G142" s="292"/>
      <c r="H142" s="292"/>
      <c r="J142" s="286"/>
      <c r="L142" s="292"/>
      <c r="AD142" s="337">
        <f>SUMIF('pdc2019'!$G$8:$G$1182,'CE MINISTERIALE 2019'!$B142,'pdc2019'!$P$8:$P$1190)</f>
        <v>9150305.0533333328</v>
      </c>
    </row>
    <row r="143" spans="1:30" s="275" customFormat="1" ht="25.5" customHeight="1">
      <c r="A143" s="304"/>
      <c r="B143" s="287" t="s">
        <v>395</v>
      </c>
      <c r="C143" s="288" t="s">
        <v>396</v>
      </c>
      <c r="D143" s="289">
        <f>+D144+D145+D146</f>
        <v>24775465.77</v>
      </c>
      <c r="E143" s="274"/>
      <c r="F143" s="291"/>
      <c r="G143" s="292"/>
      <c r="H143" s="292"/>
      <c r="J143" s="286"/>
      <c r="L143" s="292"/>
      <c r="AD143" s="289">
        <f>+AD144+AD145+AD146</f>
        <v>24086898.866666667</v>
      </c>
    </row>
    <row r="144" spans="1:30" s="275" customFormat="1" ht="25.5" customHeight="1">
      <c r="A144" s="304"/>
      <c r="B144" s="293" t="s">
        <v>397</v>
      </c>
      <c r="C144" s="294" t="s">
        <v>4662</v>
      </c>
      <c r="D144" s="337">
        <f>SUMIF('pdc2019'!$G$8:$G$1182,'CE MINISTERIALE 2019'!$B144,'pdc2019'!$Q$8:$Q$1190)</f>
        <v>23975465.77</v>
      </c>
      <c r="E144" s="274"/>
      <c r="G144" s="292"/>
      <c r="H144" s="292"/>
      <c r="J144" s="286"/>
      <c r="L144" s="292"/>
      <c r="AD144" s="337">
        <f>SUMIF('pdc2019'!$G$8:$G$1182,'CE MINISTERIALE 2019'!$B144,'pdc2019'!$P$8:$P$1190)</f>
        <v>23344563.573333334</v>
      </c>
    </row>
    <row r="145" spans="1:30" s="299" customFormat="1" ht="25.5" customHeight="1">
      <c r="A145" s="307"/>
      <c r="B145" s="293" t="s">
        <v>398</v>
      </c>
      <c r="C145" s="294" t="s">
        <v>399</v>
      </c>
      <c r="D145" s="337">
        <f>SUMIF('pdc2019'!$G$8:$G$1182,'CE MINISTERIALE 2019'!$B145,'pdc2019'!$Q$8:$Q$1190)</f>
        <v>250000</v>
      </c>
      <c r="E145" s="274"/>
      <c r="F145" s="275"/>
      <c r="G145" s="292"/>
      <c r="H145" s="292"/>
      <c r="J145" s="286"/>
      <c r="L145" s="292"/>
      <c r="AD145" s="337">
        <f>SUMIF('pdc2019'!$G$8:$G$1182,'CE MINISTERIALE 2019'!$B145,'pdc2019'!$P$8:$P$1190)</f>
        <v>293943.93333333335</v>
      </c>
    </row>
    <row r="146" spans="1:30" s="299" customFormat="1" ht="25.5" customHeight="1">
      <c r="A146" s="307"/>
      <c r="B146" s="293" t="s">
        <v>400</v>
      </c>
      <c r="C146" s="294" t="s">
        <v>401</v>
      </c>
      <c r="D146" s="337">
        <f>SUMIF('pdc2019'!$G$8:$G$1182,'CE MINISTERIALE 2019'!$B146,'pdc2019'!$Q$8:$Q$1190)</f>
        <v>550000</v>
      </c>
      <c r="E146" s="274"/>
      <c r="F146" s="275"/>
      <c r="G146" s="292"/>
      <c r="H146" s="292"/>
      <c r="J146" s="286"/>
      <c r="L146" s="292"/>
      <c r="AD146" s="337">
        <f>SUMIF('pdc2019'!$G$8:$G$1182,'CE MINISTERIALE 2019'!$B146,'pdc2019'!$P$8:$P$1190)</f>
        <v>448391.36000000004</v>
      </c>
    </row>
    <row r="147" spans="1:30" s="299" customFormat="1" ht="25.5" customHeight="1">
      <c r="A147" s="307"/>
      <c r="B147" s="287" t="s">
        <v>402</v>
      </c>
      <c r="C147" s="288" t="s">
        <v>403</v>
      </c>
      <c r="D147" s="289">
        <f>+D148+D149+D150+D151+D152+D153</f>
        <v>28746389.389999997</v>
      </c>
      <c r="E147" s="274"/>
      <c r="F147" s="291"/>
      <c r="G147" s="292"/>
      <c r="H147" s="292"/>
      <c r="J147" s="286"/>
      <c r="L147" s="292"/>
      <c r="AD147" s="289">
        <f>+AD148+AD149+AD150+AD151+AD152+AD153</f>
        <v>28746389.41333333</v>
      </c>
    </row>
    <row r="148" spans="1:30" s="299" customFormat="1" ht="25.5">
      <c r="A148" s="307"/>
      <c r="B148" s="293" t="s">
        <v>404</v>
      </c>
      <c r="C148" s="294" t="s">
        <v>204</v>
      </c>
      <c r="D148" s="337">
        <f>SUMIF('pdc2019'!$G$8:$G$1182,'CE MINISTERIALE 2019'!$B148,'pdc2019'!$Q$8:$Q$1190)</f>
        <v>3366749.88</v>
      </c>
      <c r="E148" s="274"/>
      <c r="F148" s="275"/>
      <c r="G148" s="292"/>
      <c r="H148" s="292"/>
      <c r="J148" s="286"/>
      <c r="L148" s="292"/>
      <c r="AD148" s="337">
        <f>SUMIF('pdc2019'!$G$8:$G$1182,'CE MINISTERIALE 2019'!$B148,'pdc2019'!$P$8:$P$1190)</f>
        <v>3366749.8800000004</v>
      </c>
    </row>
    <row r="149" spans="1:30" s="299" customFormat="1" ht="25.5" customHeight="1">
      <c r="A149" s="307"/>
      <c r="B149" s="293" t="s">
        <v>205</v>
      </c>
      <c r="C149" s="294" t="s">
        <v>206</v>
      </c>
      <c r="D149" s="337">
        <f>SUMIF('pdc2019'!$G$8:$G$1182,'CE MINISTERIALE 2019'!$B149,'pdc2019'!$Q$8:$Q$1190)</f>
        <v>23727010.299999997</v>
      </c>
      <c r="E149" s="274"/>
      <c r="F149" s="275"/>
      <c r="G149" s="292"/>
      <c r="H149" s="292"/>
      <c r="J149" s="286"/>
      <c r="L149" s="292"/>
      <c r="AD149" s="337">
        <f>SUMIF('pdc2019'!$G$8:$G$1182,'CE MINISTERIALE 2019'!$B149,'pdc2019'!$P$8:$P$1190)</f>
        <v>23727010.306666665</v>
      </c>
    </row>
    <row r="150" spans="1:30" s="299" customFormat="1" ht="25.5" customHeight="1">
      <c r="A150" s="307"/>
      <c r="B150" s="293" t="s">
        <v>207</v>
      </c>
      <c r="C150" s="294" t="s">
        <v>208</v>
      </c>
      <c r="D150" s="337">
        <f>SUMIF('pdc2019'!$G$8:$G$1182,'CE MINISTERIALE 2019'!$B150,'pdc2019'!$Q$8:$Q$1190)</f>
        <v>1305579.82</v>
      </c>
      <c r="E150" s="274"/>
      <c r="F150" s="275"/>
      <c r="G150" s="292"/>
      <c r="H150" s="292"/>
      <c r="J150" s="286"/>
      <c r="L150" s="292"/>
      <c r="AD150" s="337">
        <f>SUMIF('pdc2019'!$G$8:$G$1182,'CE MINISTERIALE 2019'!$B150,'pdc2019'!$P$8:$P$1190)</f>
        <v>1305579.8266666667</v>
      </c>
    </row>
    <row r="151" spans="1:30" s="299" customFormat="1" ht="25.5" customHeight="1">
      <c r="A151" s="307"/>
      <c r="B151" s="293" t="s">
        <v>209</v>
      </c>
      <c r="C151" s="294" t="s">
        <v>210</v>
      </c>
      <c r="D151" s="337">
        <f>SUMIF('pdc2019'!$G$8:$G$1182,'CE MINISTERIALE 2019'!$B151,'pdc2019'!$Q$8:$Q$1190)</f>
        <v>26786.69</v>
      </c>
      <c r="E151" s="274"/>
      <c r="F151" s="275"/>
      <c r="G151" s="292"/>
      <c r="H151" s="292"/>
      <c r="J151" s="286"/>
      <c r="L151" s="292"/>
      <c r="AD151" s="337">
        <f>SUMIF('pdc2019'!$G$8:$G$1182,'CE MINISTERIALE 2019'!$B151,'pdc2019'!$P$8:$P$1190)</f>
        <v>26786.693333333333</v>
      </c>
    </row>
    <row r="152" spans="1:30" s="299" customFormat="1" ht="25.5" customHeight="1">
      <c r="A152" s="307"/>
      <c r="B152" s="293" t="s">
        <v>211</v>
      </c>
      <c r="C152" s="294" t="s">
        <v>212</v>
      </c>
      <c r="D152" s="337">
        <f>SUMIF('pdc2019'!$G$8:$G$1182,'CE MINISTERIALE 2019'!$B152,'pdc2019'!$Q$8:$Q$1190)</f>
        <v>0</v>
      </c>
      <c r="E152" s="274"/>
      <c r="F152" s="275"/>
      <c r="G152" s="292"/>
      <c r="H152" s="292"/>
      <c r="J152" s="286"/>
      <c r="L152" s="292"/>
      <c r="AD152" s="337">
        <f>SUMIF('pdc2019'!$G$8:$G$1182,'CE MINISTERIALE 2019'!$B152,'pdc2019'!$P$8:$P$1190)</f>
        <v>0</v>
      </c>
    </row>
    <row r="153" spans="1:30" s="299" customFormat="1" ht="25.5">
      <c r="A153" s="307"/>
      <c r="B153" s="293" t="s">
        <v>213</v>
      </c>
      <c r="C153" s="294" t="s">
        <v>214</v>
      </c>
      <c r="D153" s="337">
        <f>SUMIF('pdc2019'!$G$8:$G$1182,'CE MINISTERIALE 2019'!$B153,'pdc2019'!$Q$8:$Q$1190)</f>
        <v>320262.7</v>
      </c>
      <c r="E153" s="274"/>
      <c r="F153" s="275"/>
      <c r="G153" s="292"/>
      <c r="H153" s="292"/>
      <c r="J153" s="286"/>
      <c r="L153" s="292"/>
      <c r="AD153" s="337">
        <f>SUMIF('pdc2019'!$G$8:$G$1182,'CE MINISTERIALE 2019'!$B153,'pdc2019'!$P$8:$P$1190)</f>
        <v>320262.70666666667</v>
      </c>
    </row>
    <row r="154" spans="1:30" s="299" customFormat="1" ht="24.95" customHeight="1">
      <c r="A154" s="307"/>
      <c r="B154" s="287" t="s">
        <v>215</v>
      </c>
      <c r="C154" s="288" t="s">
        <v>216</v>
      </c>
      <c r="D154" s="337">
        <f>SUMIF('pdc2019'!$G$8:$G$1182,'CE MINISTERIALE 2019'!$B154,'pdc2019'!$Q$8:$Q$1190)</f>
        <v>0</v>
      </c>
      <c r="E154" s="274"/>
      <c r="F154" s="275"/>
      <c r="G154" s="292"/>
      <c r="H154" s="292"/>
      <c r="J154" s="286"/>
      <c r="L154" s="292"/>
      <c r="AD154" s="337">
        <f>SUMIF('pdc2019'!$G$8:$G$1182,'CE MINISTERIALE 2019'!$B154,'pdc2019'!$P$8:$P$1190)</f>
        <v>0</v>
      </c>
    </row>
    <row r="155" spans="1:30" s="299" customFormat="1" ht="24.95" customHeight="1">
      <c r="A155" s="307"/>
      <c r="B155" s="287" t="s">
        <v>217</v>
      </c>
      <c r="C155" s="288" t="s">
        <v>218</v>
      </c>
      <c r="D155" s="289">
        <f>+D156+D157+D158</f>
        <v>5441250</v>
      </c>
      <c r="E155" s="274"/>
      <c r="F155" s="291"/>
      <c r="G155" s="292"/>
      <c r="H155" s="292"/>
      <c r="J155" s="286"/>
      <c r="L155" s="292"/>
      <c r="AD155" s="289">
        <f>+AD156+AD157+AD158</f>
        <v>4379554.5200000005</v>
      </c>
    </row>
    <row r="156" spans="1:30" s="299" customFormat="1" ht="24.95" customHeight="1">
      <c r="A156" s="307"/>
      <c r="B156" s="293" t="s">
        <v>219</v>
      </c>
      <c r="C156" s="294" t="s">
        <v>220</v>
      </c>
      <c r="D156" s="337">
        <f>SUMIF('pdc2019'!$G$8:$G$1182,'CE MINISTERIALE 2019'!$B156,'pdc2019'!$Q$8:$Q$1190)</f>
        <v>23750</v>
      </c>
      <c r="E156" s="274"/>
      <c r="F156" s="275"/>
      <c r="G156" s="292"/>
      <c r="H156" s="292"/>
      <c r="J156" s="286"/>
      <c r="L156" s="292"/>
      <c r="AD156" s="337">
        <f>SUMIF('pdc2019'!$G$8:$G$1182,'CE MINISTERIALE 2019'!$B156,'pdc2019'!$P$8:$P$1190)</f>
        <v>14168.48</v>
      </c>
    </row>
    <row r="157" spans="1:30" s="299" customFormat="1" ht="24.95" customHeight="1">
      <c r="A157" s="307"/>
      <c r="B157" s="293" t="s">
        <v>221</v>
      </c>
      <c r="C157" s="294" t="s">
        <v>222</v>
      </c>
      <c r="D157" s="337">
        <f>SUMIF('pdc2019'!$G$8:$G$1182,'CE MINISTERIALE 2019'!$B157,'pdc2019'!$Q$8:$Q$1190)</f>
        <v>1405000</v>
      </c>
      <c r="E157" s="274"/>
      <c r="F157" s="275"/>
      <c r="G157" s="292"/>
      <c r="H157" s="292"/>
      <c r="J157" s="286"/>
      <c r="L157" s="292"/>
      <c r="AD157" s="337">
        <f>SUMIF('pdc2019'!$G$8:$G$1182,'CE MINISTERIALE 2019'!$B157,'pdc2019'!$P$8:$P$1190)</f>
        <v>1361224.52</v>
      </c>
    </row>
    <row r="158" spans="1:30" s="299" customFormat="1" ht="24.95" customHeight="1">
      <c r="A158" s="307"/>
      <c r="B158" s="293" t="s">
        <v>223</v>
      </c>
      <c r="C158" s="294" t="s">
        <v>224</v>
      </c>
      <c r="D158" s="337">
        <f>SUMIF('pdc2019'!$G$8:$G$1182,'CE MINISTERIALE 2019'!$B158,'pdc2019'!$Q$8:$Q$1190)</f>
        <v>4012500</v>
      </c>
      <c r="E158" s="274"/>
      <c r="F158" s="275"/>
      <c r="G158" s="292"/>
      <c r="H158" s="292"/>
      <c r="J158" s="286"/>
      <c r="L158" s="292"/>
      <c r="AD158" s="337">
        <f>SUMIF('pdc2019'!$G$8:$G$1182,'CE MINISTERIALE 2019'!$B158,'pdc2019'!$P$8:$P$1190)</f>
        <v>3004161.5200000005</v>
      </c>
    </row>
    <row r="159" spans="1:30" s="299" customFormat="1" ht="24.95" customHeight="1">
      <c r="A159" s="307"/>
      <c r="B159" s="287" t="s">
        <v>225</v>
      </c>
      <c r="C159" s="288" t="s">
        <v>226</v>
      </c>
      <c r="D159" s="289">
        <f>+D155+D154+D147+D143+D122+D67+D61+D58+D27</f>
        <v>2001451033.6799998</v>
      </c>
      <c r="E159" s="274"/>
      <c r="F159" s="291"/>
      <c r="G159" s="292"/>
      <c r="H159" s="292"/>
      <c r="J159" s="286"/>
      <c r="L159" s="292"/>
      <c r="AD159" s="289">
        <f>+AD155+AD154+AD147+AD143+AD122+AD67+AD61+AD58+AD27</f>
        <v>1912232428.4400003</v>
      </c>
    </row>
    <row r="160" spans="1:30" s="299" customFormat="1" ht="24.95" customHeight="1">
      <c r="A160" s="307"/>
      <c r="B160" s="300"/>
      <c r="C160" s="309" t="s">
        <v>227</v>
      </c>
      <c r="D160" s="289"/>
      <c r="E160" s="274"/>
      <c r="F160" s="275"/>
      <c r="G160" s="292"/>
      <c r="H160" s="292"/>
      <c r="J160" s="286"/>
      <c r="L160" s="292"/>
      <c r="AD160" s="289"/>
    </row>
    <row r="161" spans="1:30" s="299" customFormat="1" ht="24.95" customHeight="1">
      <c r="A161" s="307"/>
      <c r="B161" s="287" t="s">
        <v>228</v>
      </c>
      <c r="C161" s="288" t="s">
        <v>229</v>
      </c>
      <c r="D161" s="289">
        <f>+D162+D193</f>
        <v>290986360.89999998</v>
      </c>
      <c r="E161" s="274"/>
      <c r="F161" s="291"/>
      <c r="G161" s="292"/>
      <c r="H161" s="292"/>
      <c r="J161" s="286"/>
      <c r="L161" s="292"/>
      <c r="AD161" s="289">
        <f>+AD162+AD193</f>
        <v>279446184.49333334</v>
      </c>
    </row>
    <row r="162" spans="1:30" s="299" customFormat="1" ht="24.95" customHeight="1">
      <c r="A162" s="307"/>
      <c r="B162" s="293" t="s">
        <v>230</v>
      </c>
      <c r="C162" s="294" t="s">
        <v>1074</v>
      </c>
      <c r="D162" s="289">
        <f>+D163+D171+D175+D179+D180+D181+D182+D183+D184+D184</f>
        <v>272269860.89999998</v>
      </c>
      <c r="E162" s="274"/>
      <c r="F162" s="291"/>
      <c r="G162" s="292"/>
      <c r="H162" s="292"/>
      <c r="J162" s="286"/>
      <c r="L162" s="292"/>
      <c r="AD162" s="289">
        <f>+AD163+AD171+AD175+AD179+AD180+AD181+AD182+AD183+AD184+AD184</f>
        <v>262559902.04000002</v>
      </c>
    </row>
    <row r="163" spans="1:30" s="299" customFormat="1" ht="24.95" customHeight="1">
      <c r="A163" s="307"/>
      <c r="B163" s="297" t="s">
        <v>1075</v>
      </c>
      <c r="C163" s="298" t="s">
        <v>1076</v>
      </c>
      <c r="D163" s="310">
        <f>SUM(D164:D167)</f>
        <v>155295369</v>
      </c>
      <c r="E163" s="274"/>
      <c r="F163" s="291"/>
      <c r="G163" s="292"/>
      <c r="H163" s="292"/>
      <c r="J163" s="286"/>
      <c r="L163" s="292"/>
      <c r="AD163" s="310">
        <f>SUM(AD164:AD167)</f>
        <v>154978346.67999998</v>
      </c>
    </row>
    <row r="164" spans="1:30" s="275" customFormat="1" ht="38.25">
      <c r="A164" s="304"/>
      <c r="B164" s="300" t="s">
        <v>1077</v>
      </c>
      <c r="C164" s="301" t="s">
        <v>4663</v>
      </c>
      <c r="D164" s="337">
        <f>SUMIF('pdc2019'!$G$8:$G$1182,'CE MINISTERIALE 2019'!$B164,'pdc2019'!$Q$8:$Q$1190)</f>
        <v>152445369</v>
      </c>
      <c r="E164" s="274"/>
      <c r="G164" s="292"/>
      <c r="H164" s="292"/>
      <c r="J164" s="286"/>
      <c r="L164" s="292"/>
      <c r="AD164" s="337">
        <f>SUMIF('pdc2019'!$G$8:$G$1182,'CE MINISTERIALE 2019'!$B164,'pdc2019'!$P$8:$P$1190)</f>
        <v>152647124.0933333</v>
      </c>
    </row>
    <row r="165" spans="1:30" s="275" customFormat="1" ht="24.95" customHeight="1">
      <c r="A165" s="304"/>
      <c r="B165" s="300" t="s">
        <v>1079</v>
      </c>
      <c r="C165" s="301" t="s">
        <v>1080</v>
      </c>
      <c r="D165" s="337">
        <f>SUMIF('pdc2019'!$G$8:$G$1182,'CE MINISTERIALE 2019'!$B165,'pdc2019'!$Q$8:$Q$1190)</f>
        <v>1350000</v>
      </c>
      <c r="E165" s="274"/>
      <c r="G165" s="292"/>
      <c r="H165" s="292"/>
      <c r="J165" s="286"/>
      <c r="L165" s="292"/>
      <c r="AD165" s="337">
        <f>SUMIF('pdc2019'!$G$8:$G$1182,'CE MINISTERIALE 2019'!$B165,'pdc2019'!$P$8:$P$1190)</f>
        <v>1415855.4533333334</v>
      </c>
    </row>
    <row r="166" spans="1:30" s="275" customFormat="1" ht="24.95" customHeight="1">
      <c r="A166" s="304"/>
      <c r="B166" s="300" t="s">
        <v>4664</v>
      </c>
      <c r="C166" s="301" t="s">
        <v>4665</v>
      </c>
      <c r="D166" s="337">
        <f>SUMIF('pdc2019'!$G$8:$G$1182,'CE MINISTERIALE 2019'!$B166,'pdc2019'!$Q$8:$Q$1190)</f>
        <v>1500000</v>
      </c>
      <c r="E166" s="274"/>
      <c r="G166" s="292"/>
      <c r="H166" s="292"/>
      <c r="J166" s="286"/>
      <c r="L166" s="292"/>
      <c r="AD166" s="337">
        <f>SUMIF('pdc2019'!$G$8:$G$1182,'CE MINISTERIALE 2019'!$B166,'pdc2019'!$P$8:$P$1190)</f>
        <v>915367.1333333333</v>
      </c>
    </row>
    <row r="167" spans="1:30" s="275" customFormat="1" ht="24.95" customHeight="1">
      <c r="A167" s="307"/>
      <c r="B167" s="300" t="s">
        <v>1081</v>
      </c>
      <c r="C167" s="301" t="s">
        <v>4666</v>
      </c>
      <c r="D167" s="310">
        <f>SUM(D168:D170)</f>
        <v>0</v>
      </c>
      <c r="E167" s="274"/>
      <c r="F167" s="291"/>
      <c r="G167" s="292"/>
      <c r="H167" s="292"/>
      <c r="J167" s="286"/>
      <c r="L167" s="292"/>
      <c r="AD167" s="310">
        <f>SUM(AD168:AD170)</f>
        <v>0</v>
      </c>
    </row>
    <row r="168" spans="1:30" s="274" customFormat="1" ht="38.25">
      <c r="A168" s="304" t="s">
        <v>304</v>
      </c>
      <c r="B168" s="300" t="s">
        <v>4667</v>
      </c>
      <c r="C168" s="301" t="s">
        <v>4668</v>
      </c>
      <c r="D168" s="337">
        <f>SUMIF('pdc2019'!$G$8:$G$1182,'CE MINISTERIALE 2019'!$B168,'pdc2019'!$Q$8:$Q$1190)</f>
        <v>0</v>
      </c>
      <c r="G168" s="292"/>
      <c r="H168" s="292"/>
      <c r="J168" s="286"/>
      <c r="L168" s="292"/>
      <c r="AD168" s="337">
        <f>SUMIF('pdc2019'!$G$8:$G$1182,'CE MINISTERIALE 2019'!$B168,'pdc2019'!$P$8:$P$1190)</f>
        <v>0</v>
      </c>
    </row>
    <row r="169" spans="1:30" s="274" customFormat="1" ht="38.25">
      <c r="A169" s="304" t="s">
        <v>1575</v>
      </c>
      <c r="B169" s="300" t="s">
        <v>4669</v>
      </c>
      <c r="C169" s="301" t="s">
        <v>4670</v>
      </c>
      <c r="D169" s="337">
        <f>SUMIF('pdc2019'!$G$8:$G$1182,'CE MINISTERIALE 2019'!$B169,'pdc2019'!$Q$8:$Q$1190)</f>
        <v>0</v>
      </c>
      <c r="G169" s="292"/>
      <c r="H169" s="292"/>
      <c r="J169" s="286"/>
      <c r="L169" s="292"/>
      <c r="AD169" s="337">
        <f>SUMIF('pdc2019'!$G$8:$G$1182,'CE MINISTERIALE 2019'!$B169,'pdc2019'!$P$8:$P$1190)</f>
        <v>0</v>
      </c>
    </row>
    <row r="170" spans="1:30" s="274" customFormat="1" ht="25.5">
      <c r="A170" s="304"/>
      <c r="B170" s="300" t="s">
        <v>4671</v>
      </c>
      <c r="C170" s="301" t="s">
        <v>4672</v>
      </c>
      <c r="D170" s="337">
        <f>SUMIF('pdc2019'!$G$8:$G$1182,'CE MINISTERIALE 2019'!$B170,'pdc2019'!$Q$8:$Q$1190)</f>
        <v>0</v>
      </c>
      <c r="G170" s="292"/>
      <c r="H170" s="292"/>
      <c r="J170" s="286"/>
      <c r="L170" s="292"/>
      <c r="AD170" s="337">
        <f>SUMIF('pdc2019'!$G$8:$G$1182,'CE MINISTERIALE 2019'!$B170,'pdc2019'!$P$8:$P$1190)</f>
        <v>0</v>
      </c>
    </row>
    <row r="171" spans="1:30" s="299" customFormat="1" ht="24.95" customHeight="1">
      <c r="A171" s="307"/>
      <c r="B171" s="297" t="s">
        <v>1082</v>
      </c>
      <c r="C171" s="298" t="s">
        <v>1083</v>
      </c>
      <c r="D171" s="310">
        <f>SUM(D172:D174)</f>
        <v>647583.25</v>
      </c>
      <c r="E171" s="274"/>
      <c r="F171" s="291"/>
      <c r="G171" s="292"/>
      <c r="H171" s="292"/>
      <c r="J171" s="286"/>
      <c r="L171" s="292"/>
      <c r="AD171" s="310">
        <f>SUM(AD172:AD174)</f>
        <v>611572.30666666664</v>
      </c>
    </row>
    <row r="172" spans="1:30" s="299" customFormat="1" ht="25.5">
      <c r="A172" s="307" t="s">
        <v>304</v>
      </c>
      <c r="B172" s="300" t="s">
        <v>1084</v>
      </c>
      <c r="C172" s="301" t="s">
        <v>1085</v>
      </c>
      <c r="D172" s="337">
        <f>SUMIF('pdc2019'!$G$8:$G$1182,'CE MINISTERIALE 2019'!$B172,'pdc2019'!$Q$8:$Q$1190)</f>
        <v>0</v>
      </c>
      <c r="E172" s="274"/>
      <c r="F172" s="275"/>
      <c r="G172" s="292"/>
      <c r="H172" s="292"/>
      <c r="J172" s="286"/>
      <c r="L172" s="292"/>
      <c r="AD172" s="337">
        <f>SUMIF('pdc2019'!$G$8:$G$1182,'CE MINISTERIALE 2019'!$B172,'pdc2019'!$P$8:$P$1190)</f>
        <v>0</v>
      </c>
    </row>
    <row r="173" spans="1:30" s="299" customFormat="1" ht="25.5">
      <c r="A173" s="307" t="s">
        <v>1575</v>
      </c>
      <c r="B173" s="300" t="s">
        <v>1086</v>
      </c>
      <c r="C173" s="301" t="s">
        <v>1087</v>
      </c>
      <c r="D173" s="337">
        <f>SUMIF('pdc2019'!$G$8:$G$1182,'CE MINISTERIALE 2019'!$B173,'pdc2019'!$Q$8:$Q$1190)</f>
        <v>647583.25</v>
      </c>
      <c r="E173" s="274"/>
      <c r="F173" s="275"/>
      <c r="G173" s="292"/>
      <c r="H173" s="292"/>
      <c r="J173" s="286"/>
      <c r="L173" s="292"/>
      <c r="AD173" s="337">
        <f>SUMIF('pdc2019'!$G$8:$G$1182,'CE MINISTERIALE 2019'!$B173,'pdc2019'!$P$8:$P$1190)</f>
        <v>611572.30666666664</v>
      </c>
    </row>
    <row r="174" spans="1:30" s="299" customFormat="1" ht="24.95" customHeight="1">
      <c r="A174" s="307"/>
      <c r="B174" s="300" t="s">
        <v>1088</v>
      </c>
      <c r="C174" s="301" t="s">
        <v>1089</v>
      </c>
      <c r="D174" s="337">
        <f>SUMIF('pdc2019'!$G$8:$G$1182,'CE MINISTERIALE 2019'!$B174,'pdc2019'!$Q$8:$Q$1190)</f>
        <v>0</v>
      </c>
      <c r="E174" s="274"/>
      <c r="F174" s="275"/>
      <c r="G174" s="292"/>
      <c r="H174" s="292"/>
      <c r="J174" s="286"/>
      <c r="L174" s="292"/>
      <c r="AD174" s="337">
        <f>SUMIF('pdc2019'!$G$8:$G$1182,'CE MINISTERIALE 2019'!$B174,'pdc2019'!$P$8:$P$1190)</f>
        <v>0</v>
      </c>
    </row>
    <row r="175" spans="1:30" s="299" customFormat="1" ht="24.95" customHeight="1">
      <c r="A175" s="307"/>
      <c r="B175" s="297" t="s">
        <v>1090</v>
      </c>
      <c r="C175" s="298" t="s">
        <v>1091</v>
      </c>
      <c r="D175" s="310">
        <f>SUM(D176:D178)</f>
        <v>100758500</v>
      </c>
      <c r="E175" s="308"/>
      <c r="F175" s="292"/>
      <c r="G175" s="292"/>
      <c r="H175" s="292"/>
      <c r="J175" s="286"/>
      <c r="L175" s="292"/>
      <c r="AD175" s="310">
        <f>SUM(AD176:AD178)</f>
        <v>95008286.280000001</v>
      </c>
    </row>
    <row r="176" spans="1:30" s="299" customFormat="1" ht="24.95" customHeight="1">
      <c r="A176" s="307"/>
      <c r="B176" s="300" t="s">
        <v>1092</v>
      </c>
      <c r="C176" s="301" t="s">
        <v>1093</v>
      </c>
      <c r="D176" s="337">
        <f>SUMIF('pdc2019'!$G$8:$G$1182,'CE MINISTERIALE 2019'!$B176,'pdc2019'!$Q$8:$Q$1190)</f>
        <v>70738000</v>
      </c>
      <c r="E176" s="274"/>
      <c r="F176" s="275"/>
      <c r="G176" s="292"/>
      <c r="H176" s="292"/>
      <c r="J176" s="286"/>
      <c r="L176" s="292"/>
      <c r="AD176" s="337">
        <f>SUMIF('pdc2019'!$G$8:$G$1182,'CE MINISTERIALE 2019'!$B176,'pdc2019'!$P$8:$P$1190)</f>
        <v>69443707.790000007</v>
      </c>
    </row>
    <row r="177" spans="1:30" s="299" customFormat="1" ht="24.95" customHeight="1">
      <c r="A177" s="307"/>
      <c r="B177" s="300" t="s">
        <v>1094</v>
      </c>
      <c r="C177" s="301" t="s">
        <v>1095</v>
      </c>
      <c r="D177" s="337">
        <f>SUMIF('pdc2019'!$G$8:$G$1182,'CE MINISTERIALE 2019'!$B177,'pdc2019'!$Q$8:$Q$1190)</f>
        <v>3700000</v>
      </c>
      <c r="E177" s="274"/>
      <c r="F177" s="275"/>
      <c r="G177" s="292"/>
      <c r="H177" s="292"/>
      <c r="J177" s="286"/>
      <c r="L177" s="292"/>
      <c r="AD177" s="337">
        <f>SUMIF('pdc2019'!$G$8:$G$1182,'CE MINISTERIALE 2019'!$B177,'pdc2019'!$P$8:$P$1190)</f>
        <v>3170488.1</v>
      </c>
    </row>
    <row r="178" spans="1:30" s="299" customFormat="1" ht="24.95" customHeight="1">
      <c r="A178" s="307"/>
      <c r="B178" s="300" t="s">
        <v>1096</v>
      </c>
      <c r="C178" s="301" t="s">
        <v>1097</v>
      </c>
      <c r="D178" s="337">
        <f>SUMIF('pdc2019'!$G$8:$G$1182,'CE MINISTERIALE 2019'!$B178,'pdc2019'!$Q$8:$Q$1190)</f>
        <v>26320500</v>
      </c>
      <c r="E178" s="274"/>
      <c r="F178" s="275"/>
      <c r="G178" s="292"/>
      <c r="H178" s="292"/>
      <c r="J178" s="286"/>
      <c r="L178" s="292"/>
      <c r="AD178" s="337">
        <f>SUMIF('pdc2019'!$G$8:$G$1182,'CE MINISTERIALE 2019'!$B178,'pdc2019'!$P$8:$P$1190)</f>
        <v>22394090.390000001</v>
      </c>
    </row>
    <row r="179" spans="1:30" s="299" customFormat="1" ht="24.95" customHeight="1">
      <c r="A179" s="307"/>
      <c r="B179" s="297" t="s">
        <v>1098</v>
      </c>
      <c r="C179" s="298" t="s">
        <v>1099</v>
      </c>
      <c r="D179" s="337">
        <f>SUMIF('pdc2019'!$G$8:$G$1182,'CE MINISTERIALE 2019'!$B179,'pdc2019'!$Q$8:$Q$1190)</f>
        <v>1200000</v>
      </c>
      <c r="E179" s="308"/>
      <c r="G179" s="292"/>
      <c r="H179" s="292"/>
      <c r="J179" s="286"/>
      <c r="L179" s="292"/>
      <c r="AD179" s="337">
        <f>SUMIF('pdc2019'!$G$8:$G$1182,'CE MINISTERIALE 2019'!$B179,'pdc2019'!$P$8:$P$1190)</f>
        <v>998686.97333333327</v>
      </c>
    </row>
    <row r="180" spans="1:30" s="299" customFormat="1" ht="24.95" customHeight="1">
      <c r="A180" s="307"/>
      <c r="B180" s="297" t="s">
        <v>1100</v>
      </c>
      <c r="C180" s="298" t="s">
        <v>1101</v>
      </c>
      <c r="D180" s="337">
        <f>SUMIF('pdc2019'!$G$8:$G$1182,'CE MINISTERIALE 2019'!$B180,'pdc2019'!$Q$8:$Q$1190)</f>
        <v>11625408.65</v>
      </c>
      <c r="E180" s="308"/>
      <c r="G180" s="292"/>
      <c r="H180" s="292"/>
      <c r="J180" s="286"/>
      <c r="L180" s="292"/>
      <c r="AD180" s="337">
        <f>SUMIF('pdc2019'!$G$8:$G$1182,'CE MINISTERIALE 2019'!$B180,'pdc2019'!$P$8:$P$1190)</f>
        <v>8505004.7999999989</v>
      </c>
    </row>
    <row r="181" spans="1:30" s="299" customFormat="1" ht="24.95" customHeight="1">
      <c r="A181" s="307"/>
      <c r="B181" s="297" t="s">
        <v>1102</v>
      </c>
      <c r="C181" s="298" t="s">
        <v>1103</v>
      </c>
      <c r="D181" s="337">
        <f>SUMIF('pdc2019'!$G$8:$G$1182,'CE MINISTERIALE 2019'!$B181,'pdc2019'!$Q$8:$Q$1190)</f>
        <v>150000</v>
      </c>
      <c r="E181" s="308"/>
      <c r="G181" s="292"/>
      <c r="H181" s="292"/>
      <c r="J181" s="286"/>
      <c r="L181" s="292"/>
      <c r="AD181" s="337">
        <f>SUMIF('pdc2019'!$G$8:$G$1182,'CE MINISTERIALE 2019'!$B181,'pdc2019'!$P$8:$P$1190)</f>
        <v>116687.46666666667</v>
      </c>
    </row>
    <row r="182" spans="1:30" s="299" customFormat="1" ht="24.95" customHeight="1">
      <c r="A182" s="307"/>
      <c r="B182" s="297" t="s">
        <v>1104</v>
      </c>
      <c r="C182" s="298" t="s">
        <v>1105</v>
      </c>
      <c r="D182" s="337">
        <f>SUMIF('pdc2019'!$G$8:$G$1182,'CE MINISTERIALE 2019'!$B182,'pdc2019'!$Q$8:$Q$1190)</f>
        <v>93000</v>
      </c>
      <c r="E182" s="308"/>
      <c r="G182" s="292"/>
      <c r="H182" s="292"/>
      <c r="J182" s="286"/>
      <c r="L182" s="292"/>
      <c r="AD182" s="337">
        <f>SUMIF('pdc2019'!$G$8:$G$1182,'CE MINISTERIALE 2019'!$B182,'pdc2019'!$P$8:$P$1190)</f>
        <v>12580.266666666668</v>
      </c>
    </row>
    <row r="183" spans="1:30" s="299" customFormat="1" ht="24.95" customHeight="1">
      <c r="A183" s="307"/>
      <c r="B183" s="297" t="s">
        <v>1106</v>
      </c>
      <c r="C183" s="298" t="s">
        <v>1107</v>
      </c>
      <c r="D183" s="337">
        <f>SUMIF('pdc2019'!$G$8:$G$1182,'CE MINISTERIALE 2019'!$B183,'pdc2019'!$Q$8:$Q$1190)</f>
        <v>2500000</v>
      </c>
      <c r="E183" s="308"/>
      <c r="G183" s="292"/>
      <c r="H183" s="292"/>
      <c r="J183" s="286"/>
      <c r="L183" s="292"/>
      <c r="AD183" s="337">
        <f>SUMIF('pdc2019'!$G$8:$G$1182,'CE MINISTERIALE 2019'!$B183,'pdc2019'!$P$8:$P$1190)</f>
        <v>2328737.2666666666</v>
      </c>
    </row>
    <row r="184" spans="1:30" s="299" customFormat="1" ht="24.95" customHeight="1">
      <c r="A184" s="307" t="s">
        <v>304</v>
      </c>
      <c r="B184" s="297" t="s">
        <v>1108</v>
      </c>
      <c r="C184" s="298" t="s">
        <v>1109</v>
      </c>
      <c r="D184" s="310">
        <f>SUM(D185:D192)</f>
        <v>0</v>
      </c>
      <c r="E184" s="308"/>
      <c r="J184" s="286"/>
      <c r="L184" s="292"/>
      <c r="AD184" s="310">
        <f>SUM(AD185:AD192)</f>
        <v>0</v>
      </c>
    </row>
    <row r="185" spans="1:30" s="308" customFormat="1" ht="24.95" customHeight="1">
      <c r="A185" s="307" t="s">
        <v>304</v>
      </c>
      <c r="B185" s="297" t="s">
        <v>4673</v>
      </c>
      <c r="C185" s="298" t="s">
        <v>4674</v>
      </c>
      <c r="D185" s="337">
        <f>SUMIF('pdc2019'!$G$8:$G$1182,'CE MINISTERIALE 2019'!$B185,'pdc2019'!$Q$8:$Q$1190)</f>
        <v>0</v>
      </c>
      <c r="J185" s="286"/>
      <c r="L185" s="292"/>
      <c r="AD185" s="337">
        <f>SUMIF('pdc2019'!$G$8:$G$1182,'CE MINISTERIALE 2019'!$B185,'pdc2019'!$P$8:$P$1190)</f>
        <v>0</v>
      </c>
    </row>
    <row r="186" spans="1:30" s="308" customFormat="1" ht="24.95" customHeight="1">
      <c r="A186" s="376"/>
      <c r="B186" s="311"/>
      <c r="C186" s="312"/>
      <c r="D186" s="313"/>
      <c r="J186" s="286"/>
      <c r="L186" s="292"/>
      <c r="AD186" s="313"/>
    </row>
    <row r="187" spans="1:30" s="308" customFormat="1" ht="24.95" customHeight="1">
      <c r="A187" s="307" t="s">
        <v>304</v>
      </c>
      <c r="B187" s="297" t="s">
        <v>4675</v>
      </c>
      <c r="C187" s="298" t="s">
        <v>4676</v>
      </c>
      <c r="D187" s="337">
        <f>SUMIF('pdc2019'!$G$8:$G$1182,'CE MINISTERIALE 2019'!$B187,'pdc2019'!$Q$8:$Q$1190)</f>
        <v>0</v>
      </c>
      <c r="J187" s="286"/>
      <c r="L187" s="292"/>
      <c r="AD187" s="337">
        <f>SUMIF('pdc2019'!$G$8:$G$1182,'CE MINISTERIALE 2019'!$B187,'pdc2019'!$P$8:$P$1190)</f>
        <v>0</v>
      </c>
    </row>
    <row r="188" spans="1:30" s="308" customFormat="1" ht="24.95" customHeight="1">
      <c r="A188" s="307" t="s">
        <v>304</v>
      </c>
      <c r="B188" s="297" t="s">
        <v>4677</v>
      </c>
      <c r="C188" s="298" t="s">
        <v>4678</v>
      </c>
      <c r="D188" s="337">
        <f>SUMIF('pdc2019'!$G$8:$G$1182,'CE MINISTERIALE 2019'!$B188,'pdc2019'!$Q$8:$Q$1190)</f>
        <v>0</v>
      </c>
      <c r="J188" s="286"/>
      <c r="L188" s="292"/>
      <c r="AD188" s="337">
        <f>SUMIF('pdc2019'!$G$8:$G$1182,'CE MINISTERIALE 2019'!$B188,'pdc2019'!$P$8:$P$1190)</f>
        <v>0</v>
      </c>
    </row>
    <row r="189" spans="1:30" s="308" customFormat="1" ht="24.95" customHeight="1">
      <c r="A189" s="307" t="s">
        <v>304</v>
      </c>
      <c r="B189" s="297" t="s">
        <v>4679</v>
      </c>
      <c r="C189" s="298" t="s">
        <v>4680</v>
      </c>
      <c r="D189" s="337">
        <f>SUMIF('pdc2019'!$G$8:$G$1182,'CE MINISTERIALE 2019'!$B189,'pdc2019'!$Q$8:$Q$1190)</f>
        <v>0</v>
      </c>
      <c r="J189" s="286"/>
      <c r="L189" s="292"/>
      <c r="AD189" s="337">
        <f>SUMIF('pdc2019'!$G$8:$G$1182,'CE MINISTERIALE 2019'!$B189,'pdc2019'!$P$8:$P$1190)</f>
        <v>0</v>
      </c>
    </row>
    <row r="190" spans="1:30" s="308" customFormat="1" ht="24.95" customHeight="1">
      <c r="A190" s="307" t="s">
        <v>304</v>
      </c>
      <c r="B190" s="297" t="s">
        <v>4681</v>
      </c>
      <c r="C190" s="298" t="s">
        <v>4682</v>
      </c>
      <c r="D190" s="337">
        <f>SUMIF('pdc2019'!$G$8:$G$1182,'CE MINISTERIALE 2019'!$B190,'pdc2019'!$Q$8:$Q$1190)</f>
        <v>0</v>
      </c>
      <c r="J190" s="286"/>
      <c r="L190" s="292"/>
      <c r="AD190" s="337">
        <f>SUMIF('pdc2019'!$G$8:$G$1182,'CE MINISTERIALE 2019'!$B190,'pdc2019'!$P$8:$P$1190)</f>
        <v>0</v>
      </c>
    </row>
    <row r="191" spans="1:30" s="308" customFormat="1" ht="24.95" customHeight="1">
      <c r="A191" s="307" t="s">
        <v>304</v>
      </c>
      <c r="B191" s="297" t="s">
        <v>4683</v>
      </c>
      <c r="C191" s="298" t="s">
        <v>4684</v>
      </c>
      <c r="D191" s="337">
        <f>SUMIF('pdc2019'!$G$8:$G$1182,'CE MINISTERIALE 2019'!$B191,'pdc2019'!$Q$8:$Q$1190)</f>
        <v>0</v>
      </c>
      <c r="J191" s="286"/>
      <c r="L191" s="292"/>
      <c r="AD191" s="337">
        <f>SUMIF('pdc2019'!$G$8:$G$1182,'CE MINISTERIALE 2019'!$B191,'pdc2019'!$P$8:$P$1190)</f>
        <v>0</v>
      </c>
    </row>
    <row r="192" spans="1:30" s="308" customFormat="1" ht="24.95" customHeight="1">
      <c r="A192" s="307" t="s">
        <v>304</v>
      </c>
      <c r="B192" s="297" t="s">
        <v>4685</v>
      </c>
      <c r="C192" s="298" t="s">
        <v>4686</v>
      </c>
      <c r="D192" s="337">
        <f>SUMIF('pdc2019'!$G$8:$G$1182,'CE MINISTERIALE 2019'!$B192,'pdc2019'!$Q$8:$Q$1190)</f>
        <v>0</v>
      </c>
      <c r="J192" s="286"/>
      <c r="L192" s="292"/>
      <c r="AD192" s="337">
        <f>SUMIF('pdc2019'!$G$8:$G$1182,'CE MINISTERIALE 2019'!$B192,'pdc2019'!$P$8:$P$1190)</f>
        <v>0</v>
      </c>
    </row>
    <row r="193" spans="1:30" s="299" customFormat="1" ht="24.95" customHeight="1">
      <c r="A193" s="307"/>
      <c r="B193" s="293" t="s">
        <v>1110</v>
      </c>
      <c r="C193" s="294" t="s">
        <v>1111</v>
      </c>
      <c r="D193" s="289">
        <f>SUM(D194:D200)</f>
        <v>18716500</v>
      </c>
      <c r="E193" s="274"/>
      <c r="F193" s="291"/>
      <c r="G193" s="292"/>
      <c r="H193" s="292"/>
      <c r="J193" s="286"/>
      <c r="L193" s="292"/>
      <c r="AD193" s="289">
        <f>SUM(AD194:AD200)</f>
        <v>16886282.453333333</v>
      </c>
    </row>
    <row r="194" spans="1:30" s="299" customFormat="1" ht="24.95" customHeight="1">
      <c r="A194" s="307"/>
      <c r="B194" s="297" t="s">
        <v>1112</v>
      </c>
      <c r="C194" s="298" t="s">
        <v>1113</v>
      </c>
      <c r="D194" s="337">
        <f>SUMIF('pdc2019'!$G$8:$G$1182,'CE MINISTERIALE 2019'!$B194,'pdc2019'!$Q$8:$Q$1190)</f>
        <v>6955000</v>
      </c>
      <c r="E194" s="274"/>
      <c r="F194" s="275"/>
      <c r="G194" s="292"/>
      <c r="H194" s="292"/>
      <c r="J194" s="286"/>
      <c r="L194" s="292"/>
      <c r="AD194" s="337">
        <f>SUMIF('pdc2019'!$G$8:$G$1182,'CE MINISTERIALE 2019'!$B194,'pdc2019'!$P$8:$P$1190)</f>
        <v>6810603.0933333337</v>
      </c>
    </row>
    <row r="195" spans="1:30" s="299" customFormat="1" ht="24.95" customHeight="1">
      <c r="A195" s="307"/>
      <c r="B195" s="297" t="s">
        <v>1114</v>
      </c>
      <c r="C195" s="298" t="s">
        <v>1115</v>
      </c>
      <c r="D195" s="337">
        <f>SUMIF('pdc2019'!$G$8:$G$1182,'CE MINISTERIALE 2019'!$B195,'pdc2019'!$Q$8:$Q$1190)</f>
        <v>3551500</v>
      </c>
      <c r="E195" s="274"/>
      <c r="F195" s="275"/>
      <c r="G195" s="292"/>
      <c r="H195" s="292"/>
      <c r="J195" s="286"/>
      <c r="L195" s="292"/>
      <c r="AD195" s="337">
        <f>SUMIF('pdc2019'!$G$8:$G$1182,'CE MINISTERIALE 2019'!$B195,'pdc2019'!$P$8:$P$1190)</f>
        <v>3013778.3066666666</v>
      </c>
    </row>
    <row r="196" spans="1:30" s="299" customFormat="1" ht="24.95" customHeight="1">
      <c r="A196" s="307"/>
      <c r="B196" s="297" t="s">
        <v>1116</v>
      </c>
      <c r="C196" s="298" t="s">
        <v>1713</v>
      </c>
      <c r="D196" s="337">
        <f>SUMIF('pdc2019'!$G$8:$G$1182,'CE MINISTERIALE 2019'!$B196,'pdc2019'!$Q$8:$Q$1190)</f>
        <v>1605000</v>
      </c>
      <c r="E196" s="274"/>
      <c r="F196" s="275"/>
      <c r="G196" s="292"/>
      <c r="H196" s="292"/>
      <c r="J196" s="286"/>
      <c r="L196" s="292"/>
      <c r="AD196" s="337">
        <f>SUMIF('pdc2019'!$G$8:$G$1182,'CE MINISTERIALE 2019'!$B196,'pdc2019'!$P$8:$P$1190)</f>
        <v>1522770.28</v>
      </c>
    </row>
    <row r="197" spans="1:30" s="299" customFormat="1" ht="24.95" customHeight="1">
      <c r="A197" s="307"/>
      <c r="B197" s="297" t="s">
        <v>1714</v>
      </c>
      <c r="C197" s="298" t="s">
        <v>1715</v>
      </c>
      <c r="D197" s="337">
        <f>SUMIF('pdc2019'!$G$8:$G$1182,'CE MINISTERIALE 2019'!$B197,'pdc2019'!$Q$8:$Q$1190)</f>
        <v>1850000</v>
      </c>
      <c r="E197" s="274"/>
      <c r="F197" s="275"/>
      <c r="G197" s="292"/>
      <c r="H197" s="292"/>
      <c r="J197" s="286"/>
      <c r="L197" s="292"/>
      <c r="AD197" s="337">
        <f>SUMIF('pdc2019'!$G$8:$G$1182,'CE MINISTERIALE 2019'!$B197,'pdc2019'!$P$8:$P$1190)</f>
        <v>1768409.8666666665</v>
      </c>
    </row>
    <row r="198" spans="1:30" s="299" customFormat="1" ht="24.95" customHeight="1">
      <c r="A198" s="307"/>
      <c r="B198" s="297" t="s">
        <v>1716</v>
      </c>
      <c r="C198" s="298" t="s">
        <v>1717</v>
      </c>
      <c r="D198" s="337">
        <f>SUMIF('pdc2019'!$G$8:$G$1182,'CE MINISTERIALE 2019'!$B198,'pdc2019'!$Q$8:$Q$1190)</f>
        <v>4270000</v>
      </c>
      <c r="E198" s="274"/>
      <c r="F198" s="275"/>
      <c r="G198" s="292"/>
      <c r="H198" s="292"/>
      <c r="J198" s="286"/>
      <c r="L198" s="292"/>
      <c r="AD198" s="337">
        <f>SUMIF('pdc2019'!$G$8:$G$1182,'CE MINISTERIALE 2019'!$B198,'pdc2019'!$P$8:$P$1190)</f>
        <v>3503045.8533333335</v>
      </c>
    </row>
    <row r="199" spans="1:30" s="299" customFormat="1" ht="24.95" customHeight="1">
      <c r="A199" s="307"/>
      <c r="B199" s="297" t="s">
        <v>1718</v>
      </c>
      <c r="C199" s="298" t="s">
        <v>1719</v>
      </c>
      <c r="D199" s="337">
        <f>SUMIF('pdc2019'!$G$8:$G$1182,'CE MINISTERIALE 2019'!$B199,'pdc2019'!$Q$8:$Q$1190)</f>
        <v>485000</v>
      </c>
      <c r="E199" s="274"/>
      <c r="F199" s="275"/>
      <c r="G199" s="292"/>
      <c r="H199" s="292"/>
      <c r="J199" s="286"/>
      <c r="L199" s="292"/>
      <c r="AD199" s="337">
        <f>SUMIF('pdc2019'!$G$8:$G$1182,'CE MINISTERIALE 2019'!$B199,'pdc2019'!$P$8:$P$1190)</f>
        <v>267675.05333333334</v>
      </c>
    </row>
    <row r="200" spans="1:30" s="299" customFormat="1" ht="25.5">
      <c r="A200" s="307" t="s">
        <v>304</v>
      </c>
      <c r="B200" s="297" t="s">
        <v>1720</v>
      </c>
      <c r="C200" s="298" t="s">
        <v>1721</v>
      </c>
      <c r="D200" s="337">
        <f>SUMIF('pdc2019'!$G$8:$G$1182,'CE MINISTERIALE 2019'!$B200,'pdc2019'!$Q$8:$Q$1190)</f>
        <v>0</v>
      </c>
      <c r="E200" s="274"/>
      <c r="F200" s="275"/>
      <c r="G200" s="292"/>
      <c r="H200" s="292"/>
      <c r="J200" s="286"/>
      <c r="L200" s="292"/>
      <c r="AD200" s="337">
        <f>SUMIF('pdc2019'!$G$8:$G$1182,'CE MINISTERIALE 2019'!$B200,'pdc2019'!$P$8:$P$1190)</f>
        <v>0</v>
      </c>
    </row>
    <row r="201" spans="1:30" s="299" customFormat="1" ht="24.95" customHeight="1">
      <c r="A201" s="307"/>
      <c r="B201" s="287" t="s">
        <v>1722</v>
      </c>
      <c r="C201" s="288" t="s">
        <v>1723</v>
      </c>
      <c r="D201" s="289">
        <f>+D202+D332</f>
        <v>600005560.80999994</v>
      </c>
      <c r="E201" s="274"/>
      <c r="F201" s="291"/>
      <c r="G201" s="292"/>
      <c r="H201" s="292"/>
      <c r="J201" s="286"/>
      <c r="L201" s="292"/>
      <c r="AD201" s="289">
        <f>+AD202+AD332</f>
        <v>543523712.77666664</v>
      </c>
    </row>
    <row r="202" spans="1:30" s="299" customFormat="1" ht="24.95" customHeight="1">
      <c r="A202" s="307"/>
      <c r="B202" s="293" t="s">
        <v>1724</v>
      </c>
      <c r="C202" s="294" t="s">
        <v>1725</v>
      </c>
      <c r="D202" s="289">
        <f>+D203+D211+D215+D234+D240+D245+D250+D260+D266+D273+D279+D284+D293+D301+D309+D323+D331</f>
        <v>489932025.28999996</v>
      </c>
      <c r="E202" s="274"/>
      <c r="F202" s="291"/>
      <c r="G202" s="292"/>
      <c r="H202" s="292"/>
      <c r="J202" s="286"/>
      <c r="L202" s="292"/>
      <c r="AD202" s="289">
        <f>+AD203+AD211+AD215+AD234+AD240+AD245+AD250+AD260+AD266+AD273+AD279+AD284+AD293+AD301+AD309+AD323+AD331</f>
        <v>444485649.77666664</v>
      </c>
    </row>
    <row r="203" spans="1:30" s="299" customFormat="1" ht="24.95" customHeight="1">
      <c r="A203" s="307"/>
      <c r="B203" s="293" t="s">
        <v>1726</v>
      </c>
      <c r="C203" s="294" t="s">
        <v>1727</v>
      </c>
      <c r="D203" s="289">
        <f>+D204+D209+D210</f>
        <v>82660905.069999993</v>
      </c>
      <c r="E203" s="274"/>
      <c r="F203" s="291"/>
      <c r="G203" s="292"/>
      <c r="H203" s="292"/>
      <c r="J203" s="286"/>
      <c r="L203" s="292"/>
      <c r="AD203" s="289">
        <f>+AD204+AD209+AD210</f>
        <v>72279403.959999993</v>
      </c>
    </row>
    <row r="204" spans="1:30" s="299" customFormat="1" ht="24.95" customHeight="1">
      <c r="A204" s="307"/>
      <c r="B204" s="297" t="s">
        <v>1728</v>
      </c>
      <c r="C204" s="298" t="s">
        <v>1078</v>
      </c>
      <c r="D204" s="289">
        <f>SUM(D205:D208)</f>
        <v>82474445</v>
      </c>
      <c r="E204" s="274"/>
      <c r="F204" s="291"/>
      <c r="G204" s="292"/>
      <c r="H204" s="292"/>
      <c r="J204" s="286"/>
      <c r="L204" s="292"/>
      <c r="AD204" s="289">
        <f>SUM(AD205:AD208)</f>
        <v>72092943.893333331</v>
      </c>
    </row>
    <row r="205" spans="1:30" s="299" customFormat="1" ht="24.95" customHeight="1">
      <c r="A205" s="307"/>
      <c r="B205" s="297" t="s">
        <v>1729</v>
      </c>
      <c r="C205" s="298" t="s">
        <v>1730</v>
      </c>
      <c r="D205" s="337">
        <f>SUMIF('pdc2019'!$G$8:$G$1182,'CE MINISTERIALE 2019'!$B205,'pdc2019'!$Q$8:$Q$1190)</f>
        <v>55330000</v>
      </c>
      <c r="E205" s="274"/>
      <c r="F205" s="275"/>
      <c r="G205" s="292"/>
      <c r="H205" s="292"/>
      <c r="J205" s="286"/>
      <c r="L205" s="292"/>
      <c r="AD205" s="337">
        <f>SUMIF('pdc2019'!$G$8:$G$1182,'CE MINISTERIALE 2019'!$B205,'pdc2019'!$P$8:$P$1190)</f>
        <v>48865469.199999996</v>
      </c>
    </row>
    <row r="206" spans="1:30" s="299" customFormat="1" ht="24.95" customHeight="1">
      <c r="A206" s="307"/>
      <c r="B206" s="297" t="s">
        <v>1731</v>
      </c>
      <c r="C206" s="298" t="s">
        <v>1732</v>
      </c>
      <c r="D206" s="337">
        <f>SUMIF('pdc2019'!$G$8:$G$1182,'CE MINISTERIALE 2019'!$B206,'pdc2019'!$Q$8:$Q$1190)</f>
        <v>13697495</v>
      </c>
      <c r="E206" s="274"/>
      <c r="F206" s="275"/>
      <c r="G206" s="292"/>
      <c r="H206" s="292"/>
      <c r="J206" s="286"/>
      <c r="L206" s="292"/>
      <c r="AD206" s="337">
        <f>SUMIF('pdc2019'!$G$8:$G$1182,'CE MINISTERIALE 2019'!$B206,'pdc2019'!$P$8:$P$1190)</f>
        <v>12294521.880000001</v>
      </c>
    </row>
    <row r="207" spans="1:30" s="299" customFormat="1" ht="24.95" customHeight="1">
      <c r="A207" s="307"/>
      <c r="B207" s="297" t="s">
        <v>1733</v>
      </c>
      <c r="C207" s="298" t="s">
        <v>1734</v>
      </c>
      <c r="D207" s="337">
        <f>SUMIF('pdc2019'!$G$8:$G$1182,'CE MINISTERIALE 2019'!$B207,'pdc2019'!$Q$8:$Q$1190)</f>
        <v>10100650</v>
      </c>
      <c r="E207" s="274"/>
      <c r="F207" s="275"/>
      <c r="G207" s="292"/>
      <c r="H207" s="292"/>
      <c r="J207" s="286"/>
      <c r="L207" s="292"/>
      <c r="AD207" s="337">
        <f>SUMIF('pdc2019'!$G$8:$G$1182,'CE MINISTERIALE 2019'!$B207,'pdc2019'!$P$8:$P$1190)</f>
        <v>9435000</v>
      </c>
    </row>
    <row r="208" spans="1:30" s="299" customFormat="1" ht="25.5">
      <c r="A208" s="307"/>
      <c r="B208" s="297" t="s">
        <v>1735</v>
      </c>
      <c r="C208" s="298" t="s">
        <v>1736</v>
      </c>
      <c r="D208" s="337">
        <f>SUMIF('pdc2019'!$G$8:$G$1182,'CE MINISTERIALE 2019'!$B208,'pdc2019'!$Q$8:$Q$1190)</f>
        <v>3346300</v>
      </c>
      <c r="E208" s="274"/>
      <c r="F208" s="275"/>
      <c r="G208" s="292"/>
      <c r="H208" s="292"/>
      <c r="J208" s="286"/>
      <c r="L208" s="292"/>
      <c r="AD208" s="337">
        <f>SUMIF('pdc2019'!$G$8:$G$1182,'CE MINISTERIALE 2019'!$B208,'pdc2019'!$P$8:$P$1190)</f>
        <v>1497952.8133333335</v>
      </c>
    </row>
    <row r="209" spans="1:30" s="299" customFormat="1" ht="25.5">
      <c r="A209" s="307" t="s">
        <v>304</v>
      </c>
      <c r="B209" s="297" t="s">
        <v>1737</v>
      </c>
      <c r="C209" s="298" t="s">
        <v>1738</v>
      </c>
      <c r="D209" s="337">
        <f>SUMIF('pdc2019'!$G$8:$G$1182,'CE MINISTERIALE 2019'!$B209,'pdc2019'!$Q$8:$Q$1190)</f>
        <v>0</v>
      </c>
      <c r="E209" s="274"/>
      <c r="F209" s="275"/>
      <c r="G209" s="292"/>
      <c r="H209" s="292"/>
      <c r="J209" s="286"/>
      <c r="L209" s="292"/>
      <c r="AD209" s="337">
        <f>SUMIF('pdc2019'!$G$8:$G$1182,'CE MINISTERIALE 2019'!$B209,'pdc2019'!$P$8:$P$1190)</f>
        <v>0</v>
      </c>
    </row>
    <row r="210" spans="1:30" s="299" customFormat="1" ht="25.5">
      <c r="A210" s="307" t="s">
        <v>1575</v>
      </c>
      <c r="B210" s="297" t="s">
        <v>1739</v>
      </c>
      <c r="C210" s="298" t="s">
        <v>1740</v>
      </c>
      <c r="D210" s="337">
        <f>SUMIF('pdc2019'!$G$8:$G$1182,'CE MINISTERIALE 2019'!$B210,'pdc2019'!$Q$8:$Q$1190)</f>
        <v>186460.07</v>
      </c>
      <c r="E210" s="274"/>
      <c r="F210" s="275"/>
      <c r="G210" s="292"/>
      <c r="H210" s="292"/>
      <c r="J210" s="286"/>
      <c r="L210" s="292"/>
      <c r="AD210" s="337">
        <f>SUMIF('pdc2019'!$G$8:$G$1182,'CE MINISTERIALE 2019'!$B210,'pdc2019'!$P$8:$P$1190)</f>
        <v>186460.06666666665</v>
      </c>
    </row>
    <row r="211" spans="1:30" s="299" customFormat="1" ht="24.95" customHeight="1">
      <c r="A211" s="307"/>
      <c r="B211" s="293" t="s">
        <v>1321</v>
      </c>
      <c r="C211" s="294" t="s">
        <v>1322</v>
      </c>
      <c r="D211" s="289">
        <f>+D212+D213+D214</f>
        <v>55436802.850000001</v>
      </c>
      <c r="E211" s="274"/>
      <c r="F211" s="291"/>
      <c r="G211" s="292"/>
      <c r="H211" s="292"/>
      <c r="J211" s="286"/>
      <c r="L211" s="292"/>
      <c r="AD211" s="289">
        <f>+AD212+AD213+AD214</f>
        <v>49326334.693333335</v>
      </c>
    </row>
    <row r="212" spans="1:30" s="299" customFormat="1" ht="24.95" customHeight="1">
      <c r="A212" s="307"/>
      <c r="B212" s="297" t="s">
        <v>1323</v>
      </c>
      <c r="C212" s="298" t="s">
        <v>1324</v>
      </c>
      <c r="D212" s="337">
        <f>SUMIF('pdc2019'!$G$8:$G$1182,'CE MINISTERIALE 2019'!$B212,'pdc2019'!$Q$8:$Q$1190)</f>
        <v>54838000</v>
      </c>
      <c r="E212" s="274"/>
      <c r="F212" s="275"/>
      <c r="G212" s="292"/>
      <c r="H212" s="292"/>
      <c r="J212" s="286"/>
      <c r="L212" s="292"/>
      <c r="AD212" s="337">
        <f>SUMIF('pdc2019'!$G$8:$G$1182,'CE MINISTERIALE 2019'!$B212,'pdc2019'!$P$8:$P$1190)</f>
        <v>48727531.840000004</v>
      </c>
    </row>
    <row r="213" spans="1:30" s="299" customFormat="1" ht="25.5">
      <c r="A213" s="307" t="s">
        <v>304</v>
      </c>
      <c r="B213" s="297" t="s">
        <v>1325</v>
      </c>
      <c r="C213" s="298" t="s">
        <v>1326</v>
      </c>
      <c r="D213" s="337">
        <f>SUMIF('pdc2019'!$G$8:$G$1182,'CE MINISTERIALE 2019'!$B213,'pdc2019'!$Q$8:$Q$1190)</f>
        <v>0</v>
      </c>
      <c r="E213" s="274"/>
      <c r="F213" s="275"/>
      <c r="G213" s="292"/>
      <c r="H213" s="292"/>
      <c r="J213" s="286"/>
      <c r="L213" s="292"/>
      <c r="AD213" s="337">
        <f>SUMIF('pdc2019'!$G$8:$G$1182,'CE MINISTERIALE 2019'!$B213,'pdc2019'!$P$8:$P$1190)</f>
        <v>0</v>
      </c>
    </row>
    <row r="214" spans="1:30" s="275" customFormat="1" ht="24.95" customHeight="1">
      <c r="A214" s="304" t="s">
        <v>1575</v>
      </c>
      <c r="B214" s="297" t="s">
        <v>1327</v>
      </c>
      <c r="C214" s="298" t="s">
        <v>1328</v>
      </c>
      <c r="D214" s="337">
        <f>SUMIF('pdc2019'!$G$8:$G$1182,'CE MINISTERIALE 2019'!$B214,'pdc2019'!$Q$8:$Q$1190)</f>
        <v>598802.85</v>
      </c>
      <c r="E214" s="274"/>
      <c r="G214" s="292"/>
      <c r="H214" s="292"/>
      <c r="J214" s="286"/>
      <c r="L214" s="292"/>
      <c r="AD214" s="337">
        <f>SUMIF('pdc2019'!$G$8:$G$1182,'CE MINISTERIALE 2019'!$B214,'pdc2019'!$P$8:$P$1190)</f>
        <v>598802.85333333339</v>
      </c>
    </row>
    <row r="215" spans="1:30" s="275" customFormat="1" ht="24.95" customHeight="1">
      <c r="A215" s="304"/>
      <c r="B215" s="293" t="s">
        <v>1329</v>
      </c>
      <c r="C215" s="294" t="s">
        <v>1330</v>
      </c>
      <c r="D215" s="289">
        <f>+D216+D217+D218+D219+D220+D221+D222+D223+D232+D233</f>
        <v>32653279.699999999</v>
      </c>
      <c r="E215" s="274"/>
      <c r="F215" s="291"/>
      <c r="G215" s="292"/>
      <c r="H215" s="292"/>
      <c r="J215" s="286"/>
      <c r="L215" s="292"/>
      <c r="AD215" s="289">
        <f>+AD216+AD217+AD218+AD219+AD220+AD221+AD222+AD223+AD232+AD233</f>
        <v>26202665.640000001</v>
      </c>
    </row>
    <row r="216" spans="1:30" s="275" customFormat="1" ht="25.5">
      <c r="A216" s="304" t="s">
        <v>304</v>
      </c>
      <c r="B216" s="297" t="s">
        <v>1331</v>
      </c>
      <c r="C216" s="298" t="s">
        <v>1332</v>
      </c>
      <c r="D216" s="337">
        <f>SUMIF('pdc2019'!$G$8:$G$1182,'CE MINISTERIALE 2019'!$B216,'pdc2019'!$Q$8:$Q$1190)</f>
        <v>0</v>
      </c>
      <c r="E216" s="274"/>
      <c r="G216" s="292"/>
      <c r="H216" s="292"/>
      <c r="J216" s="286"/>
      <c r="L216" s="292"/>
      <c r="AD216" s="337">
        <f>SUMIF('pdc2019'!$G$8:$G$1182,'CE MINISTERIALE 2019'!$B216,'pdc2019'!$P$8:$P$1190)</f>
        <v>0</v>
      </c>
    </row>
    <row r="217" spans="1:30" s="274" customFormat="1" ht="38.25">
      <c r="A217" s="304" t="s">
        <v>304</v>
      </c>
      <c r="B217" s="297" t="s">
        <v>4687</v>
      </c>
      <c r="C217" s="298" t="s">
        <v>4688</v>
      </c>
      <c r="D217" s="337">
        <f>SUMIF('pdc2019'!$G$8:$G$1182,'CE MINISTERIALE 2019'!$B217,'pdc2019'!$Q$8:$Q$1190)</f>
        <v>0</v>
      </c>
      <c r="G217" s="292"/>
      <c r="H217" s="292"/>
      <c r="J217" s="286"/>
      <c r="L217" s="292"/>
      <c r="AD217" s="337">
        <f>SUMIF('pdc2019'!$G$8:$G$1182,'CE MINISTERIALE 2019'!$B217,'pdc2019'!$P$8:$P$1190)</f>
        <v>0</v>
      </c>
    </row>
    <row r="218" spans="1:30" s="275" customFormat="1" ht="18.75">
      <c r="A218" s="304"/>
      <c r="B218" s="297" t="s">
        <v>1333</v>
      </c>
      <c r="C218" s="298" t="s">
        <v>4689</v>
      </c>
      <c r="D218" s="337">
        <f>SUMIF('pdc2019'!$G$8:$G$1182,'CE MINISTERIALE 2019'!$B218,'pdc2019'!$Q$8:$Q$1190)</f>
        <v>0</v>
      </c>
      <c r="E218" s="274"/>
      <c r="G218" s="292"/>
      <c r="H218" s="292"/>
      <c r="J218" s="286"/>
      <c r="L218" s="292"/>
      <c r="AD218" s="337">
        <f>SUMIF('pdc2019'!$G$8:$G$1182,'CE MINISTERIALE 2019'!$B218,'pdc2019'!$P$8:$P$1190)</f>
        <v>0</v>
      </c>
    </row>
    <row r="219" spans="1:30" s="274" customFormat="1" ht="25.5">
      <c r="A219" s="304"/>
      <c r="B219" s="297" t="s">
        <v>4690</v>
      </c>
      <c r="C219" s="298" t="s">
        <v>4691</v>
      </c>
      <c r="D219" s="337">
        <f>SUMIF('pdc2019'!$G$8:$G$1182,'CE MINISTERIALE 2019'!$B219,'pdc2019'!$Q$8:$Q$1190)</f>
        <v>0</v>
      </c>
      <c r="G219" s="292"/>
      <c r="H219" s="292"/>
      <c r="J219" s="286"/>
      <c r="L219" s="292"/>
      <c r="AD219" s="337">
        <f>SUMIF('pdc2019'!$G$8:$G$1182,'CE MINISTERIALE 2019'!$B219,'pdc2019'!$P$8:$P$1190)</f>
        <v>0</v>
      </c>
    </row>
    <row r="220" spans="1:30" s="275" customFormat="1" ht="24.95" customHeight="1">
      <c r="A220" s="304" t="s">
        <v>1575</v>
      </c>
      <c r="B220" s="297" t="s">
        <v>1334</v>
      </c>
      <c r="C220" s="298" t="s">
        <v>4692</v>
      </c>
      <c r="D220" s="337">
        <f>SUMIF('pdc2019'!$G$8:$G$1182,'CE MINISTERIALE 2019'!$B220,'pdc2019'!$Q$8:$Q$1190)</f>
        <v>4039591.4800000004</v>
      </c>
      <c r="E220" s="274"/>
      <c r="G220" s="292"/>
      <c r="H220" s="292"/>
      <c r="J220" s="286"/>
      <c r="L220" s="292"/>
      <c r="AD220" s="337">
        <f>SUMIF('pdc2019'!$G$8:$G$1182,'CE MINISTERIALE 2019'!$B220,'pdc2019'!$P$8:$P$1190)</f>
        <v>4039591.4800000004</v>
      </c>
    </row>
    <row r="221" spans="1:30" s="274" customFormat="1" ht="25.5">
      <c r="A221" s="304" t="s">
        <v>1575</v>
      </c>
      <c r="B221" s="297" t="s">
        <v>4693</v>
      </c>
      <c r="C221" s="298" t="s">
        <v>4694</v>
      </c>
      <c r="D221" s="337">
        <f>SUMIF('pdc2019'!$G$8:$G$1182,'CE MINISTERIALE 2019'!$B221,'pdc2019'!$Q$8:$Q$1190)</f>
        <v>31764.880000000001</v>
      </c>
      <c r="G221" s="292"/>
      <c r="H221" s="292"/>
      <c r="J221" s="286"/>
      <c r="L221" s="292"/>
      <c r="AD221" s="337">
        <f>SUMIF('pdc2019'!$G$8:$G$1182,'CE MINISTERIALE 2019'!$B221,'pdc2019'!$P$8:$P$1190)</f>
        <v>31764.880000000001</v>
      </c>
    </row>
    <row r="222" spans="1:30" s="275" customFormat="1" ht="24.95" customHeight="1">
      <c r="A222" s="304"/>
      <c r="B222" s="297" t="s">
        <v>1335</v>
      </c>
      <c r="C222" s="298" t="s">
        <v>4695</v>
      </c>
      <c r="D222" s="337">
        <f>SUMIF('pdc2019'!$G$8:$G$1182,'CE MINISTERIALE 2019'!$B222,'pdc2019'!$Q$8:$Q$1190)</f>
        <v>991000</v>
      </c>
      <c r="E222" s="274"/>
      <c r="G222" s="292"/>
      <c r="H222" s="292"/>
      <c r="J222" s="286"/>
      <c r="L222" s="292"/>
      <c r="AD222" s="337">
        <f>SUMIF('pdc2019'!$G$8:$G$1182,'CE MINISTERIALE 2019'!$B222,'pdc2019'!$P$8:$P$1190)</f>
        <v>952624.22666666668</v>
      </c>
    </row>
    <row r="223" spans="1:30" s="275" customFormat="1" ht="24.95" customHeight="1">
      <c r="A223" s="304"/>
      <c r="B223" s="297" t="s">
        <v>1336</v>
      </c>
      <c r="C223" s="298" t="s">
        <v>4696</v>
      </c>
      <c r="D223" s="289">
        <f>SUM(D224:D231)</f>
        <v>27190923.34</v>
      </c>
      <c r="E223" s="274"/>
      <c r="F223" s="291"/>
      <c r="G223" s="292"/>
      <c r="H223" s="292"/>
      <c r="J223" s="286"/>
      <c r="L223" s="292"/>
      <c r="AD223" s="289">
        <f>SUM(AD224:AD231)</f>
        <v>20323690.453333333</v>
      </c>
    </row>
    <row r="224" spans="1:30" s="275" customFormat="1" ht="25.5">
      <c r="A224" s="304"/>
      <c r="B224" s="300" t="s">
        <v>1337</v>
      </c>
      <c r="C224" s="301" t="s">
        <v>4697</v>
      </c>
      <c r="D224" s="337">
        <f>SUMIF('pdc2019'!$G$8:$G$1182,'CE MINISTERIALE 2019'!$B224,'pdc2019'!$Q$8:$Q$1190)</f>
        <v>430000</v>
      </c>
      <c r="E224" s="274"/>
      <c r="G224" s="292"/>
      <c r="H224" s="292"/>
      <c r="J224" s="286"/>
      <c r="L224" s="292"/>
      <c r="AD224" s="337">
        <f>SUMIF('pdc2019'!$G$8:$G$1182,'CE MINISTERIALE 2019'!$B224,'pdc2019'!$P$8:$P$1190)</f>
        <v>287577.33333333331</v>
      </c>
    </row>
    <row r="225" spans="1:30" s="275" customFormat="1" ht="25.5">
      <c r="A225" s="304"/>
      <c r="B225" s="300" t="s">
        <v>4698</v>
      </c>
      <c r="C225" s="301" t="s">
        <v>4699</v>
      </c>
      <c r="D225" s="337">
        <f>SUMIF('pdc2019'!$G$8:$G$1182,'CE MINISTERIALE 2019'!$B225,'pdc2019'!$Q$8:$Q$1190)</f>
        <v>0</v>
      </c>
      <c r="E225" s="274"/>
      <c r="G225" s="292"/>
      <c r="H225" s="292"/>
      <c r="J225" s="286"/>
      <c r="L225" s="292"/>
      <c r="AD225" s="337">
        <f>SUMIF('pdc2019'!$G$8:$G$1182,'CE MINISTERIALE 2019'!$B225,'pdc2019'!$P$8:$P$1190)</f>
        <v>0</v>
      </c>
    </row>
    <row r="226" spans="1:30" s="275" customFormat="1" ht="25.5">
      <c r="A226" s="304"/>
      <c r="B226" s="300" t="s">
        <v>1338</v>
      </c>
      <c r="C226" s="301" t="s">
        <v>4700</v>
      </c>
      <c r="D226" s="337">
        <f>SUMIF('pdc2019'!$G$8:$G$1182,'CE MINISTERIALE 2019'!$B226,'pdc2019'!$Q$8:$Q$1190)</f>
        <v>0</v>
      </c>
      <c r="E226" s="274"/>
      <c r="G226" s="292"/>
      <c r="H226" s="292"/>
      <c r="J226" s="286"/>
      <c r="L226" s="292"/>
      <c r="AD226" s="337">
        <f>SUMIF('pdc2019'!$G$8:$G$1182,'CE MINISTERIALE 2019'!$B226,'pdc2019'!$P$8:$P$1190)</f>
        <v>0</v>
      </c>
    </row>
    <row r="227" spans="1:30" s="275" customFormat="1" ht="38.25">
      <c r="A227" s="304"/>
      <c r="B227" s="300" t="s">
        <v>4701</v>
      </c>
      <c r="C227" s="301" t="s">
        <v>4702</v>
      </c>
      <c r="D227" s="337">
        <f>SUMIF('pdc2019'!$G$8:$G$1182,'CE MINISTERIALE 2019'!$B227,'pdc2019'!$Q$8:$Q$1190)</f>
        <v>0</v>
      </c>
      <c r="E227" s="274"/>
      <c r="G227" s="292"/>
      <c r="H227" s="292"/>
      <c r="J227" s="286"/>
      <c r="L227" s="292"/>
      <c r="AD227" s="337">
        <f>SUMIF('pdc2019'!$G$8:$G$1182,'CE MINISTERIALE 2019'!$B227,'pdc2019'!$P$8:$P$1190)</f>
        <v>0</v>
      </c>
    </row>
    <row r="228" spans="1:30" s="275" customFormat="1" ht="25.5">
      <c r="A228" s="304"/>
      <c r="B228" s="300" t="s">
        <v>1339</v>
      </c>
      <c r="C228" s="301" t="s">
        <v>4703</v>
      </c>
      <c r="D228" s="337">
        <f>SUMIF('pdc2019'!$G$8:$G$1182,'CE MINISTERIALE 2019'!$B228,'pdc2019'!$Q$8:$Q$1190)</f>
        <v>14531751.15</v>
      </c>
      <c r="E228" s="274"/>
      <c r="G228" s="292"/>
      <c r="H228" s="292"/>
      <c r="J228" s="286"/>
      <c r="L228" s="292"/>
      <c r="AD228" s="337">
        <f>SUMIF('pdc2019'!$G$8:$G$1182,'CE MINISTERIALE 2019'!$B228,'pdc2019'!$P$8:$P$1190)</f>
        <v>8602392.3733333331</v>
      </c>
    </row>
    <row r="229" spans="1:30" s="275" customFormat="1" ht="25.5">
      <c r="A229" s="304"/>
      <c r="B229" s="300" t="s">
        <v>4704</v>
      </c>
      <c r="C229" s="301" t="s">
        <v>4705</v>
      </c>
      <c r="D229" s="337">
        <f>SUMIF('pdc2019'!$G$8:$G$1182,'CE MINISTERIALE 2019'!$B229,'pdc2019'!$Q$8:$Q$1190)</f>
        <v>0</v>
      </c>
      <c r="E229" s="274"/>
      <c r="G229" s="292"/>
      <c r="H229" s="292"/>
      <c r="J229" s="286"/>
      <c r="L229" s="292"/>
      <c r="AD229" s="337">
        <f>SUMIF('pdc2019'!$G$8:$G$1182,'CE MINISTERIALE 2019'!$B229,'pdc2019'!$P$8:$P$1190)</f>
        <v>0</v>
      </c>
    </row>
    <row r="230" spans="1:30" s="275" customFormat="1" ht="25.5">
      <c r="A230" s="304"/>
      <c r="B230" s="300" t="s">
        <v>1340</v>
      </c>
      <c r="C230" s="301" t="s">
        <v>4706</v>
      </c>
      <c r="D230" s="337">
        <f>SUMIF('pdc2019'!$G$8:$G$1182,'CE MINISTERIALE 2019'!$B230,'pdc2019'!$Q$8:$Q$1190)</f>
        <v>12229172.189999999</v>
      </c>
      <c r="E230" s="274"/>
      <c r="G230" s="292"/>
      <c r="H230" s="292"/>
      <c r="J230" s="286"/>
      <c r="L230" s="292"/>
      <c r="AD230" s="337">
        <f>SUMIF('pdc2019'!$G$8:$G$1182,'CE MINISTERIALE 2019'!$B230,'pdc2019'!$P$8:$P$1190)</f>
        <v>11433720.746666666</v>
      </c>
    </row>
    <row r="231" spans="1:30" s="275" customFormat="1" ht="25.5">
      <c r="A231" s="304"/>
      <c r="B231" s="300" t="s">
        <v>4707</v>
      </c>
      <c r="C231" s="301" t="s">
        <v>4708</v>
      </c>
      <c r="D231" s="337">
        <f>SUMIF('pdc2019'!$G$8:$G$1182,'CE MINISTERIALE 2019'!$B231,'pdc2019'!$Q$8:$Q$1190)</f>
        <v>0</v>
      </c>
      <c r="E231" s="274"/>
      <c r="G231" s="292"/>
      <c r="H231" s="292"/>
      <c r="J231" s="286"/>
      <c r="L231" s="292"/>
      <c r="AD231" s="337">
        <f>SUMIF('pdc2019'!$G$8:$G$1182,'CE MINISTERIALE 2019'!$B231,'pdc2019'!$P$8:$P$1190)</f>
        <v>0</v>
      </c>
    </row>
    <row r="232" spans="1:30" s="275" customFormat="1" ht="25.5">
      <c r="A232" s="304"/>
      <c r="B232" s="297" t="s">
        <v>1341</v>
      </c>
      <c r="C232" s="298" t="s">
        <v>4709</v>
      </c>
      <c r="D232" s="337">
        <f>SUMIF('pdc2019'!$G$8:$G$1182,'CE MINISTERIALE 2019'!$B232,'pdc2019'!$Q$8:$Q$1190)</f>
        <v>400000</v>
      </c>
      <c r="E232" s="274"/>
      <c r="G232" s="292"/>
      <c r="H232" s="292"/>
      <c r="J232" s="286"/>
      <c r="L232" s="292"/>
      <c r="AD232" s="337">
        <f>SUMIF('pdc2019'!$G$8:$G$1182,'CE MINISTERIALE 2019'!$B232,'pdc2019'!$P$8:$P$1190)</f>
        <v>854994.6</v>
      </c>
    </row>
    <row r="233" spans="1:30" s="275" customFormat="1" ht="38.25">
      <c r="A233" s="304"/>
      <c r="B233" s="300" t="s">
        <v>4710</v>
      </c>
      <c r="C233" s="301" t="s">
        <v>4711</v>
      </c>
      <c r="D233" s="337">
        <f>SUMIF('pdc2019'!$G$8:$G$1182,'CE MINISTERIALE 2019'!$B233,'pdc2019'!$Q$8:$Q$1190)</f>
        <v>0</v>
      </c>
      <c r="E233" s="274"/>
      <c r="G233" s="292"/>
      <c r="H233" s="292"/>
      <c r="J233" s="286"/>
      <c r="L233" s="292"/>
      <c r="AD233" s="337">
        <f>SUMIF('pdc2019'!$G$8:$G$1182,'CE MINISTERIALE 2019'!$B233,'pdc2019'!$P$8:$P$1190)</f>
        <v>0</v>
      </c>
    </row>
    <row r="234" spans="1:30" s="299" customFormat="1" ht="25.5">
      <c r="A234" s="307"/>
      <c r="B234" s="293" t="s">
        <v>1342</v>
      </c>
      <c r="C234" s="294" t="s">
        <v>1343</v>
      </c>
      <c r="D234" s="289">
        <f>SUM(D235:D239)</f>
        <v>7266078</v>
      </c>
      <c r="E234" s="274"/>
      <c r="F234" s="291"/>
      <c r="G234" s="292"/>
      <c r="H234" s="292"/>
      <c r="J234" s="286"/>
      <c r="L234" s="292"/>
      <c r="AD234" s="289">
        <f>SUM(AD235:AD239)</f>
        <v>6601035.2666666666</v>
      </c>
    </row>
    <row r="235" spans="1:30" s="299" customFormat="1" ht="25.5">
      <c r="A235" s="307" t="s">
        <v>304</v>
      </c>
      <c r="B235" s="297" t="s">
        <v>1344</v>
      </c>
      <c r="C235" s="298" t="s">
        <v>1345</v>
      </c>
      <c r="D235" s="337">
        <f>SUMIF('pdc2019'!$G$8:$G$1182,'CE MINISTERIALE 2019'!$B235,'pdc2019'!$Q$8:$Q$1190)</f>
        <v>0</v>
      </c>
      <c r="E235" s="274"/>
      <c r="F235" s="275"/>
      <c r="G235" s="292"/>
      <c r="H235" s="292"/>
      <c r="J235" s="286"/>
      <c r="L235" s="292"/>
      <c r="AD235" s="337">
        <f>SUMIF('pdc2019'!$G$8:$G$1182,'CE MINISTERIALE 2019'!$B235,'pdc2019'!$P$8:$P$1190)</f>
        <v>0</v>
      </c>
    </row>
    <row r="236" spans="1:30" s="299" customFormat="1" ht="18.75">
      <c r="A236" s="307"/>
      <c r="B236" s="297" t="s">
        <v>1346</v>
      </c>
      <c r="C236" s="298" t="s">
        <v>1347</v>
      </c>
      <c r="D236" s="337">
        <f>SUMIF('pdc2019'!$G$8:$G$1182,'CE MINISTERIALE 2019'!$B236,'pdc2019'!$Q$8:$Q$1190)</f>
        <v>0</v>
      </c>
      <c r="E236" s="274"/>
      <c r="F236" s="275"/>
      <c r="G236" s="292"/>
      <c r="H236" s="292"/>
      <c r="J236" s="286"/>
      <c r="L236" s="292"/>
      <c r="AD236" s="337">
        <f>SUMIF('pdc2019'!$G$8:$G$1182,'CE MINISTERIALE 2019'!$B236,'pdc2019'!$P$8:$P$1190)</f>
        <v>0</v>
      </c>
    </row>
    <row r="237" spans="1:30" s="299" customFormat="1" ht="25.5">
      <c r="A237" s="307" t="s">
        <v>1580</v>
      </c>
      <c r="B237" s="297" t="s">
        <v>1348</v>
      </c>
      <c r="C237" s="298" t="s">
        <v>41</v>
      </c>
      <c r="D237" s="337">
        <f>SUMIF('pdc2019'!$G$8:$G$1182,'CE MINISTERIALE 2019'!$B237,'pdc2019'!$Q$8:$Q$1190)</f>
        <v>0</v>
      </c>
      <c r="E237" s="274"/>
      <c r="F237" s="275"/>
      <c r="G237" s="292"/>
      <c r="H237" s="292"/>
      <c r="J237" s="286"/>
      <c r="L237" s="292"/>
      <c r="AD237" s="337">
        <f>SUMIF('pdc2019'!$G$8:$G$1182,'CE MINISTERIALE 2019'!$B237,'pdc2019'!$P$8:$P$1190)</f>
        <v>0</v>
      </c>
    </row>
    <row r="238" spans="1:30" s="299" customFormat="1" ht="24.95" customHeight="1">
      <c r="A238" s="307"/>
      <c r="B238" s="297" t="s">
        <v>42</v>
      </c>
      <c r="C238" s="298" t="s">
        <v>43</v>
      </c>
      <c r="D238" s="337">
        <f>SUMIF('pdc2019'!$G$8:$G$1182,'CE MINISTERIALE 2019'!$B238,'pdc2019'!$Q$8:$Q$1190)</f>
        <v>7192078</v>
      </c>
      <c r="E238" s="274"/>
      <c r="F238" s="275"/>
      <c r="G238" s="292"/>
      <c r="H238" s="292"/>
      <c r="J238" s="286"/>
      <c r="L238" s="292"/>
      <c r="AD238" s="337">
        <f>SUMIF('pdc2019'!$G$8:$G$1182,'CE MINISTERIALE 2019'!$B238,'pdc2019'!$P$8:$P$1190)</f>
        <v>6528035.2666666666</v>
      </c>
    </row>
    <row r="239" spans="1:30" s="299" customFormat="1" ht="24.95" customHeight="1">
      <c r="A239" s="307"/>
      <c r="B239" s="297" t="s">
        <v>44</v>
      </c>
      <c r="C239" s="298" t="s">
        <v>45</v>
      </c>
      <c r="D239" s="337">
        <f>SUMIF('pdc2019'!$G$8:$G$1182,'CE MINISTERIALE 2019'!$B239,'pdc2019'!$Q$8:$Q$1190)</f>
        <v>74000</v>
      </c>
      <c r="E239" s="274"/>
      <c r="F239" s="275"/>
      <c r="G239" s="292"/>
      <c r="H239" s="292"/>
      <c r="J239" s="286"/>
      <c r="L239" s="292"/>
      <c r="AD239" s="337">
        <f>SUMIF('pdc2019'!$G$8:$G$1182,'CE MINISTERIALE 2019'!$B239,'pdc2019'!$P$8:$P$1190)</f>
        <v>73000</v>
      </c>
    </row>
    <row r="240" spans="1:30" s="299" customFormat="1" ht="25.5">
      <c r="A240" s="307"/>
      <c r="B240" s="293" t="s">
        <v>46</v>
      </c>
      <c r="C240" s="294" t="s">
        <v>47</v>
      </c>
      <c r="D240" s="289">
        <f>SUM(D241:D244)</f>
        <v>27373750</v>
      </c>
      <c r="E240" s="274"/>
      <c r="F240" s="291"/>
      <c r="G240" s="292"/>
      <c r="H240" s="292"/>
      <c r="J240" s="286"/>
      <c r="L240" s="292"/>
      <c r="AD240" s="289">
        <f>SUM(AD241:AD244)</f>
        <v>27131094.159999996</v>
      </c>
    </row>
    <row r="241" spans="1:30" s="299" customFormat="1" ht="25.5">
      <c r="A241" s="307" t="s">
        <v>304</v>
      </c>
      <c r="B241" s="297" t="s">
        <v>48</v>
      </c>
      <c r="C241" s="298" t="s">
        <v>49</v>
      </c>
      <c r="D241" s="337">
        <f>SUMIF('pdc2019'!$G$8:$G$1182,'CE MINISTERIALE 2019'!$B241,'pdc2019'!$Q$8:$Q$1190)</f>
        <v>0</v>
      </c>
      <c r="E241" s="274"/>
      <c r="F241" s="275"/>
      <c r="G241" s="292"/>
      <c r="H241" s="292"/>
      <c r="J241" s="286"/>
      <c r="L241" s="292"/>
      <c r="AD241" s="337">
        <f>SUMIF('pdc2019'!$G$8:$G$1182,'CE MINISTERIALE 2019'!$B241,'pdc2019'!$P$8:$P$1190)</f>
        <v>0</v>
      </c>
    </row>
    <row r="242" spans="1:30" s="299" customFormat="1" ht="24.95" customHeight="1">
      <c r="A242" s="307"/>
      <c r="B242" s="297" t="s">
        <v>50</v>
      </c>
      <c r="C242" s="298" t="s">
        <v>51</v>
      </c>
      <c r="D242" s="337">
        <f>SUMIF('pdc2019'!$G$8:$G$1182,'CE MINISTERIALE 2019'!$B242,'pdc2019'!$Q$8:$Q$1190)</f>
        <v>1102750</v>
      </c>
      <c r="E242" s="274"/>
      <c r="F242" s="275"/>
      <c r="G242" s="292"/>
      <c r="H242" s="292"/>
      <c r="J242" s="286"/>
      <c r="L242" s="292"/>
      <c r="AD242" s="337">
        <f>SUMIF('pdc2019'!$G$8:$G$1182,'CE MINISTERIALE 2019'!$B242,'pdc2019'!$P$8:$P$1190)</f>
        <v>965227.77333333343</v>
      </c>
    </row>
    <row r="243" spans="1:30" s="275" customFormat="1" ht="24.95" customHeight="1">
      <c r="A243" s="304" t="s">
        <v>1575</v>
      </c>
      <c r="B243" s="297" t="s">
        <v>52</v>
      </c>
      <c r="C243" s="298" t="s">
        <v>53</v>
      </c>
      <c r="D243" s="337">
        <f>SUMIF('pdc2019'!$G$8:$G$1182,'CE MINISTERIALE 2019'!$B243,'pdc2019'!$Q$8:$Q$1190)</f>
        <v>0</v>
      </c>
      <c r="E243" s="274"/>
      <c r="G243" s="292"/>
      <c r="H243" s="292"/>
      <c r="J243" s="286"/>
      <c r="L243" s="292"/>
      <c r="AD243" s="337">
        <f>SUMIF('pdc2019'!$G$8:$G$1182,'CE MINISTERIALE 2019'!$B243,'pdc2019'!$P$8:$P$1190)</f>
        <v>0</v>
      </c>
    </row>
    <row r="244" spans="1:30" s="275" customFormat="1" ht="24.95" customHeight="1">
      <c r="A244" s="304"/>
      <c r="B244" s="297" t="s">
        <v>54</v>
      </c>
      <c r="C244" s="298" t="s">
        <v>55</v>
      </c>
      <c r="D244" s="337">
        <f>SUMIF('pdc2019'!$G$8:$G$1182,'CE MINISTERIALE 2019'!$B244,'pdc2019'!$Q$8:$Q$1190)</f>
        <v>26271000</v>
      </c>
      <c r="E244" s="274"/>
      <c r="G244" s="292"/>
      <c r="H244" s="292"/>
      <c r="J244" s="286"/>
      <c r="L244" s="292"/>
      <c r="AD244" s="337">
        <f>SUMIF('pdc2019'!$G$8:$G$1182,'CE MINISTERIALE 2019'!$B244,'pdc2019'!$P$8:$P$1190)</f>
        <v>26165866.386666663</v>
      </c>
    </row>
    <row r="245" spans="1:30" s="275" customFormat="1" ht="25.5">
      <c r="A245" s="304"/>
      <c r="B245" s="293" t="s">
        <v>56</v>
      </c>
      <c r="C245" s="294" t="s">
        <v>57</v>
      </c>
      <c r="D245" s="289">
        <f>SUM(D246:D249)</f>
        <v>11263000</v>
      </c>
      <c r="E245" s="274"/>
      <c r="F245" s="291"/>
      <c r="G245" s="292"/>
      <c r="H245" s="292"/>
      <c r="J245" s="286"/>
      <c r="L245" s="292"/>
      <c r="AD245" s="289">
        <f>SUM(AD246:AD249)</f>
        <v>11155694.013333334</v>
      </c>
    </row>
    <row r="246" spans="1:30" s="275" customFormat="1" ht="25.5">
      <c r="A246" s="304" t="s">
        <v>304</v>
      </c>
      <c r="B246" s="297" t="s">
        <v>58</v>
      </c>
      <c r="C246" s="298" t="s">
        <v>59</v>
      </c>
      <c r="D246" s="337">
        <f>SUMIF('pdc2019'!$G$8:$G$1182,'CE MINISTERIALE 2019'!$B246,'pdc2019'!$Q$8:$Q$1190)</f>
        <v>0</v>
      </c>
      <c r="E246" s="274"/>
      <c r="G246" s="292"/>
      <c r="H246" s="292"/>
      <c r="J246" s="286"/>
      <c r="L246" s="292"/>
      <c r="AD246" s="337">
        <f>SUMIF('pdc2019'!$G$8:$G$1182,'CE MINISTERIALE 2019'!$B246,'pdc2019'!$P$8:$P$1190)</f>
        <v>0</v>
      </c>
    </row>
    <row r="247" spans="1:30" s="275" customFormat="1" ht="24.95" customHeight="1">
      <c r="A247" s="304"/>
      <c r="B247" s="297" t="s">
        <v>60</v>
      </c>
      <c r="C247" s="298" t="s">
        <v>61</v>
      </c>
      <c r="D247" s="337">
        <f>SUMIF('pdc2019'!$G$8:$G$1182,'CE MINISTERIALE 2019'!$B247,'pdc2019'!$Q$8:$Q$1190)</f>
        <v>0</v>
      </c>
      <c r="E247" s="274"/>
      <c r="G247" s="292"/>
      <c r="H247" s="292"/>
      <c r="J247" s="286"/>
      <c r="L247" s="292"/>
      <c r="AD247" s="337">
        <f>SUMIF('pdc2019'!$G$8:$G$1182,'CE MINISTERIALE 2019'!$B247,'pdc2019'!$P$8:$P$1190)</f>
        <v>0</v>
      </c>
    </row>
    <row r="248" spans="1:30" s="275" customFormat="1" ht="24.95" customHeight="1">
      <c r="A248" s="304" t="s">
        <v>1575</v>
      </c>
      <c r="B248" s="297" t="s">
        <v>62</v>
      </c>
      <c r="C248" s="298" t="s">
        <v>63</v>
      </c>
      <c r="D248" s="337">
        <f>SUMIF('pdc2019'!$G$8:$G$1182,'CE MINISTERIALE 2019'!$B248,'pdc2019'!$Q$8:$Q$1190)</f>
        <v>0</v>
      </c>
      <c r="E248" s="274"/>
      <c r="G248" s="292"/>
      <c r="H248" s="292"/>
      <c r="J248" s="286"/>
      <c r="L248" s="292"/>
      <c r="AD248" s="337">
        <f>SUMIF('pdc2019'!$G$8:$G$1182,'CE MINISTERIALE 2019'!$B248,'pdc2019'!$P$8:$P$1190)</f>
        <v>0</v>
      </c>
    </row>
    <row r="249" spans="1:30" s="275" customFormat="1" ht="24.95" customHeight="1">
      <c r="A249" s="304"/>
      <c r="B249" s="297" t="s">
        <v>64</v>
      </c>
      <c r="C249" s="298" t="s">
        <v>65</v>
      </c>
      <c r="D249" s="337">
        <f>SUMIF('pdc2019'!$G$8:$G$1182,'CE MINISTERIALE 2019'!$B249,'pdc2019'!$Q$8:$Q$1190)</f>
        <v>11263000</v>
      </c>
      <c r="E249" s="274"/>
      <c r="G249" s="292"/>
      <c r="H249" s="292"/>
      <c r="J249" s="286"/>
      <c r="L249" s="292"/>
      <c r="AD249" s="337">
        <f>SUMIF('pdc2019'!$G$8:$G$1182,'CE MINISTERIALE 2019'!$B249,'pdc2019'!$P$8:$P$1190)</f>
        <v>11155694.013333334</v>
      </c>
    </row>
    <row r="250" spans="1:30" s="275" customFormat="1" ht="25.5">
      <c r="A250" s="304"/>
      <c r="B250" s="293" t="s">
        <v>66</v>
      </c>
      <c r="C250" s="294" t="s">
        <v>67</v>
      </c>
      <c r="D250" s="289">
        <f>SUM(D251:D254,D259)</f>
        <v>61557232.170000002</v>
      </c>
      <c r="E250" s="274"/>
      <c r="F250" s="291"/>
      <c r="G250" s="292"/>
      <c r="H250" s="292"/>
      <c r="J250" s="286"/>
      <c r="L250" s="292"/>
      <c r="AD250" s="289">
        <f>SUM(AD251:AD254,AD259)</f>
        <v>60352621.986666664</v>
      </c>
    </row>
    <row r="251" spans="1:30" s="275" customFormat="1" ht="24.95" customHeight="1">
      <c r="A251" s="304" t="s">
        <v>304</v>
      </c>
      <c r="B251" s="297" t="s">
        <v>68</v>
      </c>
      <c r="C251" s="298" t="s">
        <v>69</v>
      </c>
      <c r="D251" s="337">
        <f>SUMIF('pdc2019'!$G$8:$G$1182,'CE MINISTERIALE 2019'!$B251,'pdc2019'!$Q$8:$Q$1190)</f>
        <v>0</v>
      </c>
      <c r="E251" s="274"/>
      <c r="G251" s="292"/>
      <c r="H251" s="292"/>
      <c r="J251" s="286"/>
      <c r="L251" s="292"/>
      <c r="AD251" s="337">
        <f>SUMIF('pdc2019'!$G$8:$G$1182,'CE MINISTERIALE 2019'!$B251,'pdc2019'!$P$8:$P$1190)</f>
        <v>0</v>
      </c>
    </row>
    <row r="252" spans="1:30" s="275" customFormat="1" ht="24.95" customHeight="1">
      <c r="A252" s="304"/>
      <c r="B252" s="297" t="s">
        <v>70</v>
      </c>
      <c r="C252" s="298" t="s">
        <v>71</v>
      </c>
      <c r="D252" s="337">
        <f>SUMIF('pdc2019'!$G$8:$G$1182,'CE MINISTERIALE 2019'!$B252,'pdc2019'!$Q$8:$Q$1190)</f>
        <v>0</v>
      </c>
      <c r="E252" s="274"/>
      <c r="G252" s="292"/>
      <c r="H252" s="292"/>
      <c r="J252" s="286"/>
      <c r="L252" s="292"/>
      <c r="AD252" s="337">
        <f>SUMIF('pdc2019'!$G$8:$G$1182,'CE MINISTERIALE 2019'!$B252,'pdc2019'!$P$8:$P$1190)</f>
        <v>0</v>
      </c>
    </row>
    <row r="253" spans="1:30" s="275" customFormat="1" ht="24.95" customHeight="1">
      <c r="A253" s="304" t="s">
        <v>1575</v>
      </c>
      <c r="B253" s="297" t="s">
        <v>72</v>
      </c>
      <c r="C253" s="298" t="s">
        <v>73</v>
      </c>
      <c r="D253" s="337">
        <f>SUMIF('pdc2019'!$G$8:$G$1182,'CE MINISTERIALE 2019'!$B253,'pdc2019'!$Q$8:$Q$1190)</f>
        <v>20492458.390000001</v>
      </c>
      <c r="E253" s="274"/>
      <c r="G253" s="292"/>
      <c r="H253" s="292"/>
      <c r="J253" s="286"/>
      <c r="L253" s="292"/>
      <c r="AD253" s="337">
        <f>SUMIF('pdc2019'!$G$8:$G$1182,'CE MINISTERIALE 2019'!$B253,'pdc2019'!$P$8:$P$1190)</f>
        <v>19785048.506666668</v>
      </c>
    </row>
    <row r="254" spans="1:30" s="275" customFormat="1" ht="24.95" customHeight="1">
      <c r="A254" s="304"/>
      <c r="B254" s="297" t="s">
        <v>74</v>
      </c>
      <c r="C254" s="298" t="s">
        <v>75</v>
      </c>
      <c r="D254" s="289">
        <f>SUM(D255:D258)</f>
        <v>40564773.780000001</v>
      </c>
      <c r="E254" s="274"/>
      <c r="F254" s="291"/>
      <c r="G254" s="292"/>
      <c r="H254" s="292"/>
      <c r="J254" s="286"/>
      <c r="L254" s="292"/>
      <c r="AD254" s="289">
        <f>SUM(AD255:AD258)</f>
        <v>40044797.773333333</v>
      </c>
    </row>
    <row r="255" spans="1:30" s="275" customFormat="1" ht="25.5">
      <c r="A255" s="304"/>
      <c r="B255" s="300" t="s">
        <v>76</v>
      </c>
      <c r="C255" s="301" t="s">
        <v>77</v>
      </c>
      <c r="D255" s="337">
        <f>SUMIF('pdc2019'!$G$8:$G$1182,'CE MINISTERIALE 2019'!$B255,'pdc2019'!$Q$8:$Q$1190)</f>
        <v>0</v>
      </c>
      <c r="E255" s="274"/>
      <c r="G255" s="292"/>
      <c r="H255" s="292"/>
      <c r="J255" s="286"/>
      <c r="L255" s="292"/>
      <c r="AD255" s="337">
        <f>SUMIF('pdc2019'!$G$8:$G$1182,'CE MINISTERIALE 2019'!$B255,'pdc2019'!$P$8:$P$1190)</f>
        <v>0</v>
      </c>
    </row>
    <row r="256" spans="1:30" s="275" customFormat="1" ht="25.5">
      <c r="A256" s="304"/>
      <c r="B256" s="300" t="s">
        <v>78</v>
      </c>
      <c r="C256" s="301" t="s">
        <v>583</v>
      </c>
      <c r="D256" s="337">
        <f>SUMIF('pdc2019'!$G$8:$G$1182,'CE MINISTERIALE 2019'!$B256,'pdc2019'!$Q$8:$Q$1190)</f>
        <v>0</v>
      </c>
      <c r="E256" s="274"/>
      <c r="G256" s="292"/>
      <c r="H256" s="292"/>
      <c r="J256" s="286"/>
      <c r="L256" s="292"/>
      <c r="AD256" s="337">
        <f>SUMIF('pdc2019'!$G$8:$G$1182,'CE MINISTERIALE 2019'!$B256,'pdc2019'!$P$8:$P$1190)</f>
        <v>0</v>
      </c>
    </row>
    <row r="257" spans="1:30" s="275" customFormat="1" ht="25.5">
      <c r="A257" s="304"/>
      <c r="B257" s="300" t="s">
        <v>584</v>
      </c>
      <c r="C257" s="301" t="s">
        <v>585</v>
      </c>
      <c r="D257" s="337">
        <f>SUMIF('pdc2019'!$G$8:$G$1182,'CE MINISTERIALE 2019'!$B257,'pdc2019'!$Q$8:$Q$1190)</f>
        <v>40564773.780000001</v>
      </c>
      <c r="E257" s="274"/>
      <c r="G257" s="292"/>
      <c r="H257" s="292"/>
      <c r="J257" s="286"/>
      <c r="L257" s="292"/>
      <c r="AD257" s="337">
        <f>SUMIF('pdc2019'!$G$8:$G$1182,'CE MINISTERIALE 2019'!$B257,'pdc2019'!$P$8:$P$1190)</f>
        <v>40044797.773333333</v>
      </c>
    </row>
    <row r="258" spans="1:30" s="275" customFormat="1" ht="25.5">
      <c r="A258" s="304"/>
      <c r="B258" s="300" t="s">
        <v>586</v>
      </c>
      <c r="C258" s="301" t="s">
        <v>587</v>
      </c>
      <c r="D258" s="337">
        <f>SUMIF('pdc2019'!$G$8:$G$1182,'CE MINISTERIALE 2019'!$B258,'pdc2019'!$Q$8:$Q$1190)</f>
        <v>0</v>
      </c>
      <c r="E258" s="274"/>
      <c r="G258" s="292"/>
      <c r="H258" s="292"/>
      <c r="J258" s="286"/>
      <c r="L258" s="292"/>
      <c r="AD258" s="337">
        <f>SUMIF('pdc2019'!$G$8:$G$1182,'CE MINISTERIALE 2019'!$B258,'pdc2019'!$P$8:$P$1190)</f>
        <v>0</v>
      </c>
    </row>
    <row r="259" spans="1:30" s="275" customFormat="1" ht="25.5">
      <c r="A259" s="304"/>
      <c r="B259" s="297" t="s">
        <v>588</v>
      </c>
      <c r="C259" s="298" t="s">
        <v>589</v>
      </c>
      <c r="D259" s="337">
        <f>SUMIF('pdc2019'!$G$8:$G$1182,'CE MINISTERIALE 2019'!$B259,'pdc2019'!$Q$8:$Q$1190)</f>
        <v>500000</v>
      </c>
      <c r="E259" s="274"/>
      <c r="G259" s="292"/>
      <c r="H259" s="292"/>
      <c r="J259" s="286"/>
      <c r="L259" s="292"/>
      <c r="AD259" s="337">
        <f>SUMIF('pdc2019'!$G$8:$G$1182,'CE MINISTERIALE 2019'!$B259,'pdc2019'!$P$8:$P$1190)</f>
        <v>522775.70666666672</v>
      </c>
    </row>
    <row r="260" spans="1:30" s="275" customFormat="1" ht="25.5">
      <c r="A260" s="304"/>
      <c r="B260" s="293" t="s">
        <v>590</v>
      </c>
      <c r="C260" s="294" t="s">
        <v>591</v>
      </c>
      <c r="D260" s="289">
        <f>SUM(D261:D265)</f>
        <v>13004622.6</v>
      </c>
      <c r="E260" s="274"/>
      <c r="F260" s="291"/>
      <c r="G260" s="292"/>
      <c r="H260" s="292"/>
      <c r="J260" s="286"/>
      <c r="L260" s="292"/>
      <c r="AD260" s="289">
        <f>SUM(AD261:AD265)</f>
        <v>9582722.5066666678</v>
      </c>
    </row>
    <row r="261" spans="1:30" s="275" customFormat="1" ht="25.5">
      <c r="A261" s="304" t="s">
        <v>304</v>
      </c>
      <c r="B261" s="297" t="s">
        <v>592</v>
      </c>
      <c r="C261" s="298" t="s">
        <v>593</v>
      </c>
      <c r="D261" s="337">
        <f>SUMIF('pdc2019'!$G$8:$G$1182,'CE MINISTERIALE 2019'!$B261,'pdc2019'!$Q$8:$Q$1190)</f>
        <v>0</v>
      </c>
      <c r="E261" s="274"/>
      <c r="G261" s="292"/>
      <c r="H261" s="292"/>
      <c r="J261" s="286"/>
      <c r="L261" s="292"/>
      <c r="AD261" s="337">
        <f>SUMIF('pdc2019'!$G$8:$G$1182,'CE MINISTERIALE 2019'!$B261,'pdc2019'!$P$8:$P$1190)</f>
        <v>0</v>
      </c>
    </row>
    <row r="262" spans="1:30" s="299" customFormat="1" ht="18.75">
      <c r="A262" s="307"/>
      <c r="B262" s="297" t="s">
        <v>594</v>
      </c>
      <c r="C262" s="298" t="s">
        <v>595</v>
      </c>
      <c r="D262" s="337">
        <f>SUMIF('pdc2019'!$G$8:$G$1182,'CE MINISTERIALE 2019'!$B262,'pdc2019'!$Q$8:$Q$1190)</f>
        <v>1350000</v>
      </c>
      <c r="E262" s="274"/>
      <c r="F262" s="275"/>
      <c r="G262" s="292"/>
      <c r="H262" s="292"/>
      <c r="J262" s="286"/>
      <c r="L262" s="292"/>
      <c r="AD262" s="337">
        <f>SUMIF('pdc2019'!$G$8:$G$1182,'CE MINISTERIALE 2019'!$B262,'pdc2019'!$P$8:$P$1190)</f>
        <v>1408645.4266666668</v>
      </c>
    </row>
    <row r="263" spans="1:30" s="299" customFormat="1" ht="25.5">
      <c r="A263" s="307" t="s">
        <v>1580</v>
      </c>
      <c r="B263" s="297" t="s">
        <v>596</v>
      </c>
      <c r="C263" s="298" t="s">
        <v>597</v>
      </c>
      <c r="D263" s="337">
        <f>SUMIF('pdc2019'!$G$8:$G$1182,'CE MINISTERIALE 2019'!$B263,'pdc2019'!$Q$8:$Q$1190)</f>
        <v>1200000</v>
      </c>
      <c r="E263" s="274"/>
      <c r="F263" s="275"/>
      <c r="G263" s="292"/>
      <c r="H263" s="292"/>
      <c r="J263" s="286"/>
      <c r="L263" s="292"/>
      <c r="AD263" s="337">
        <f>SUMIF('pdc2019'!$G$8:$G$1182,'CE MINISTERIALE 2019'!$B263,'pdc2019'!$P$8:$P$1190)</f>
        <v>1104389.7333333334</v>
      </c>
    </row>
    <row r="264" spans="1:30" s="299" customFormat="1" ht="24.95" customHeight="1">
      <c r="A264" s="307"/>
      <c r="B264" s="297" t="s">
        <v>598</v>
      </c>
      <c r="C264" s="298" t="s">
        <v>599</v>
      </c>
      <c r="D264" s="337">
        <f>SUMIF('pdc2019'!$G$8:$G$1182,'CE MINISTERIALE 2019'!$B264,'pdc2019'!$Q$8:$Q$1190)</f>
        <v>3354622.6</v>
      </c>
      <c r="E264" s="274"/>
      <c r="F264" s="275"/>
      <c r="G264" s="292"/>
      <c r="H264" s="292"/>
      <c r="J264" s="286"/>
      <c r="L264" s="292"/>
      <c r="AD264" s="337">
        <f>SUMIF('pdc2019'!$G$8:$G$1182,'CE MINISTERIALE 2019'!$B264,'pdc2019'!$P$8:$P$1190)</f>
        <v>2316178.48</v>
      </c>
    </row>
    <row r="265" spans="1:30" s="299" customFormat="1" ht="24.95" customHeight="1">
      <c r="A265" s="307"/>
      <c r="B265" s="297" t="s">
        <v>600</v>
      </c>
      <c r="C265" s="298" t="s">
        <v>601</v>
      </c>
      <c r="D265" s="337">
        <f>SUMIF('pdc2019'!$G$8:$G$1182,'CE MINISTERIALE 2019'!$B265,'pdc2019'!$Q$8:$Q$1190)</f>
        <v>7100000</v>
      </c>
      <c r="E265" s="274"/>
      <c r="F265" s="275"/>
      <c r="G265" s="292"/>
      <c r="H265" s="292"/>
      <c r="J265" s="286"/>
      <c r="L265" s="292"/>
      <c r="AD265" s="337">
        <f>SUMIF('pdc2019'!$G$8:$G$1182,'CE MINISTERIALE 2019'!$B265,'pdc2019'!$P$8:$P$1190)</f>
        <v>4753508.8666666662</v>
      </c>
    </row>
    <row r="266" spans="1:30" s="299" customFormat="1" ht="25.5">
      <c r="A266" s="307"/>
      <c r="B266" s="293" t="s">
        <v>602</v>
      </c>
      <c r="C266" s="294" t="s">
        <v>603</v>
      </c>
      <c r="D266" s="289">
        <f>SUM(D267:D272)</f>
        <v>7818423.1299999999</v>
      </c>
      <c r="E266" s="274"/>
      <c r="F266" s="291"/>
      <c r="G266" s="292"/>
      <c r="H266" s="292"/>
      <c r="J266" s="286"/>
      <c r="L266" s="292"/>
      <c r="AD266" s="289">
        <f>SUM(AD267:AD272)</f>
        <v>6032663.8799999999</v>
      </c>
    </row>
    <row r="267" spans="1:30" s="299" customFormat="1" ht="25.5">
      <c r="A267" s="307" t="s">
        <v>304</v>
      </c>
      <c r="B267" s="297" t="s">
        <v>604</v>
      </c>
      <c r="C267" s="298" t="s">
        <v>605</v>
      </c>
      <c r="D267" s="337">
        <f>SUMIF('pdc2019'!$G$8:$G$1182,'CE MINISTERIALE 2019'!$B267,'pdc2019'!$Q$8:$Q$1190)</f>
        <v>0</v>
      </c>
      <c r="E267" s="274"/>
      <c r="F267" s="275"/>
      <c r="G267" s="292"/>
      <c r="H267" s="292"/>
      <c r="J267" s="286"/>
      <c r="L267" s="292"/>
      <c r="AD267" s="337">
        <f>SUMIF('pdc2019'!$G$8:$G$1182,'CE MINISTERIALE 2019'!$B267,'pdc2019'!$P$8:$P$1190)</f>
        <v>0</v>
      </c>
    </row>
    <row r="268" spans="1:30" s="299" customFormat="1" ht="24.95" customHeight="1">
      <c r="A268" s="307"/>
      <c r="B268" s="297" t="s">
        <v>606</v>
      </c>
      <c r="C268" s="298" t="s">
        <v>607</v>
      </c>
      <c r="D268" s="337">
        <f>SUMIF('pdc2019'!$G$8:$G$1182,'CE MINISTERIALE 2019'!$B268,'pdc2019'!$Q$8:$Q$1190)</f>
        <v>115000</v>
      </c>
      <c r="E268" s="274"/>
      <c r="F268" s="275"/>
      <c r="G268" s="292"/>
      <c r="H268" s="292"/>
      <c r="J268" s="286"/>
      <c r="L268" s="292"/>
      <c r="AD268" s="337">
        <f>SUMIF('pdc2019'!$G$8:$G$1182,'CE MINISTERIALE 2019'!$B268,'pdc2019'!$P$8:$P$1190)</f>
        <v>117851.65333333334</v>
      </c>
    </row>
    <row r="269" spans="1:30" s="299" customFormat="1" ht="24.95" customHeight="1">
      <c r="A269" s="307" t="s">
        <v>1575</v>
      </c>
      <c r="B269" s="297" t="s">
        <v>608</v>
      </c>
      <c r="C269" s="298" t="s">
        <v>609</v>
      </c>
      <c r="D269" s="337">
        <f>SUMIF('pdc2019'!$G$8:$G$1182,'CE MINISTERIALE 2019'!$B269,'pdc2019'!$Q$8:$Q$1190)</f>
        <v>2603423.13</v>
      </c>
      <c r="E269" s="274"/>
      <c r="F269" s="275"/>
      <c r="G269" s="292"/>
      <c r="H269" s="292"/>
      <c r="J269" s="286"/>
      <c r="L269" s="292"/>
      <c r="AD269" s="337">
        <f>SUMIF('pdc2019'!$G$8:$G$1182,'CE MINISTERIALE 2019'!$B269,'pdc2019'!$P$8:$P$1190)</f>
        <v>2603423.1333333333</v>
      </c>
    </row>
    <row r="270" spans="1:30" s="299" customFormat="1" ht="24.95" customHeight="1">
      <c r="A270" s="307"/>
      <c r="B270" s="297" t="s">
        <v>610</v>
      </c>
      <c r="C270" s="298" t="s">
        <v>611</v>
      </c>
      <c r="D270" s="337">
        <f>SUMIF('pdc2019'!$G$8:$G$1182,'CE MINISTERIALE 2019'!$B270,'pdc2019'!$Q$8:$Q$1190)</f>
        <v>5100000</v>
      </c>
      <c r="E270" s="274"/>
      <c r="F270" s="275"/>
      <c r="G270" s="292"/>
      <c r="H270" s="292"/>
      <c r="J270" s="286"/>
      <c r="L270" s="292"/>
      <c r="AD270" s="337">
        <f>SUMIF('pdc2019'!$G$8:$G$1182,'CE MINISTERIALE 2019'!$B270,'pdc2019'!$P$8:$P$1190)</f>
        <v>3311389.0933333333</v>
      </c>
    </row>
    <row r="271" spans="1:30" s="299" customFormat="1" ht="24.95" customHeight="1">
      <c r="A271" s="307"/>
      <c r="B271" s="297" t="s">
        <v>612</v>
      </c>
      <c r="C271" s="298" t="s">
        <v>613</v>
      </c>
      <c r="D271" s="337">
        <f>SUMIF('pdc2019'!$G$8:$G$1182,'CE MINISTERIALE 2019'!$B271,'pdc2019'!$Q$8:$Q$1190)</f>
        <v>0</v>
      </c>
      <c r="E271" s="274"/>
      <c r="F271" s="275"/>
      <c r="G271" s="292"/>
      <c r="H271" s="292"/>
      <c r="J271" s="286"/>
      <c r="L271" s="292"/>
      <c r="AD271" s="337">
        <f>SUMIF('pdc2019'!$G$8:$G$1182,'CE MINISTERIALE 2019'!$B271,'pdc2019'!$P$8:$P$1190)</f>
        <v>0</v>
      </c>
    </row>
    <row r="272" spans="1:30" s="299" customFormat="1" ht="25.5">
      <c r="A272" s="307"/>
      <c r="B272" s="297" t="s">
        <v>614</v>
      </c>
      <c r="C272" s="298" t="s">
        <v>615</v>
      </c>
      <c r="D272" s="337">
        <f>SUMIF('pdc2019'!$G$8:$G$1182,'CE MINISTERIALE 2019'!$B272,'pdc2019'!$Q$8:$Q$1190)</f>
        <v>0</v>
      </c>
      <c r="E272" s="274"/>
      <c r="F272" s="275"/>
      <c r="G272" s="292"/>
      <c r="H272" s="292"/>
      <c r="J272" s="286"/>
      <c r="L272" s="292"/>
      <c r="AD272" s="337">
        <f>SUMIF('pdc2019'!$G$8:$G$1182,'CE MINISTERIALE 2019'!$B272,'pdc2019'!$P$8:$P$1190)</f>
        <v>0</v>
      </c>
    </row>
    <row r="273" spans="1:30" s="299" customFormat="1" ht="24.95" customHeight="1">
      <c r="A273" s="307"/>
      <c r="B273" s="293" t="s">
        <v>616</v>
      </c>
      <c r="C273" s="294" t="s">
        <v>617</v>
      </c>
      <c r="D273" s="289">
        <f>SUM(D274:D278)</f>
        <v>679698.37</v>
      </c>
      <c r="E273" s="274"/>
      <c r="F273" s="291"/>
      <c r="G273" s="292"/>
      <c r="H273" s="292"/>
      <c r="J273" s="286"/>
      <c r="L273" s="292"/>
      <c r="AD273" s="289">
        <f>SUM(AD274:AD278)</f>
        <v>655697.21333333338</v>
      </c>
    </row>
    <row r="274" spans="1:30" s="299" customFormat="1" ht="24.95" customHeight="1">
      <c r="A274" s="307" t="s">
        <v>304</v>
      </c>
      <c r="B274" s="297" t="s">
        <v>618</v>
      </c>
      <c r="C274" s="298" t="s">
        <v>619</v>
      </c>
      <c r="D274" s="337">
        <f>SUMIF('pdc2019'!$G$8:$G$1182,'CE MINISTERIALE 2019'!$B274,'pdc2019'!$Q$8:$Q$1190)</f>
        <v>0</v>
      </c>
      <c r="E274" s="274"/>
      <c r="F274" s="275"/>
      <c r="G274" s="292"/>
      <c r="H274" s="292"/>
      <c r="J274" s="286"/>
      <c r="L274" s="292"/>
      <c r="AD274" s="337">
        <f>SUMIF('pdc2019'!$G$8:$G$1182,'CE MINISTERIALE 2019'!$B274,'pdc2019'!$P$8:$P$1190)</f>
        <v>0</v>
      </c>
    </row>
    <row r="275" spans="1:30" s="299" customFormat="1" ht="24.95" customHeight="1">
      <c r="A275" s="307"/>
      <c r="B275" s="297" t="s">
        <v>620</v>
      </c>
      <c r="C275" s="298" t="s">
        <v>621</v>
      </c>
      <c r="D275" s="337">
        <f>SUMIF('pdc2019'!$G$8:$G$1182,'CE MINISTERIALE 2019'!$B275,'pdc2019'!$Q$8:$Q$1190)</f>
        <v>0</v>
      </c>
      <c r="E275" s="274"/>
      <c r="F275" s="275"/>
      <c r="G275" s="292"/>
      <c r="H275" s="292"/>
      <c r="J275" s="286"/>
      <c r="L275" s="292"/>
      <c r="AD275" s="337">
        <f>SUMIF('pdc2019'!$G$8:$G$1182,'CE MINISTERIALE 2019'!$B275,'pdc2019'!$P$8:$P$1190)</f>
        <v>0</v>
      </c>
    </row>
    <row r="276" spans="1:30" s="299" customFormat="1" ht="24.95" customHeight="1">
      <c r="A276" s="307" t="s">
        <v>1575</v>
      </c>
      <c r="B276" s="297" t="s">
        <v>622</v>
      </c>
      <c r="C276" s="298" t="s">
        <v>623</v>
      </c>
      <c r="D276" s="337">
        <f>SUMIF('pdc2019'!$G$8:$G$1182,'CE MINISTERIALE 2019'!$B276,'pdc2019'!$Q$8:$Q$1190)</f>
        <v>618907.37</v>
      </c>
      <c r="E276" s="274"/>
      <c r="F276" s="275"/>
      <c r="G276" s="292"/>
      <c r="H276" s="292"/>
      <c r="J276" s="286"/>
      <c r="L276" s="292"/>
      <c r="AD276" s="337">
        <f>SUMIF('pdc2019'!$G$8:$G$1182,'CE MINISTERIALE 2019'!$B276,'pdc2019'!$P$8:$P$1190)</f>
        <v>618907.37333333341</v>
      </c>
    </row>
    <row r="277" spans="1:30" s="299" customFormat="1" ht="24.95" customHeight="1">
      <c r="A277" s="307"/>
      <c r="B277" s="297" t="s">
        <v>624</v>
      </c>
      <c r="C277" s="298" t="s">
        <v>630</v>
      </c>
      <c r="D277" s="337">
        <f>SUMIF('pdc2019'!$G$8:$G$1182,'CE MINISTERIALE 2019'!$B277,'pdc2019'!$Q$8:$Q$1190)</f>
        <v>60791</v>
      </c>
      <c r="E277" s="274"/>
      <c r="F277" s="275"/>
      <c r="G277" s="292"/>
      <c r="H277" s="292"/>
      <c r="J277" s="286"/>
      <c r="L277" s="292"/>
      <c r="AD277" s="337">
        <f>SUMIF('pdc2019'!$G$8:$G$1182,'CE MINISTERIALE 2019'!$B277,'pdc2019'!$P$8:$P$1190)</f>
        <v>36789.840000000004</v>
      </c>
    </row>
    <row r="278" spans="1:30" s="299" customFormat="1" ht="24.95" customHeight="1">
      <c r="A278" s="307"/>
      <c r="B278" s="297" t="s">
        <v>631</v>
      </c>
      <c r="C278" s="298" t="s">
        <v>632</v>
      </c>
      <c r="D278" s="337">
        <f>SUMIF('pdc2019'!$G$8:$G$1182,'CE MINISTERIALE 2019'!$B278,'pdc2019'!$Q$8:$Q$1190)</f>
        <v>0</v>
      </c>
      <c r="E278" s="274"/>
      <c r="F278" s="275"/>
      <c r="G278" s="292"/>
      <c r="H278" s="292"/>
      <c r="J278" s="286"/>
      <c r="L278" s="292"/>
      <c r="AD278" s="337">
        <f>SUMIF('pdc2019'!$G$8:$G$1182,'CE MINISTERIALE 2019'!$B278,'pdc2019'!$P$8:$P$1190)</f>
        <v>0</v>
      </c>
    </row>
    <row r="279" spans="1:30" s="299" customFormat="1" ht="24.95" customHeight="1">
      <c r="A279" s="307"/>
      <c r="B279" s="293" t="s">
        <v>633</v>
      </c>
      <c r="C279" s="294" t="s">
        <v>634</v>
      </c>
      <c r="D279" s="289">
        <f>SUM(D280:D283)</f>
        <v>52876833.149999999</v>
      </c>
      <c r="E279" s="274"/>
      <c r="F279" s="291"/>
      <c r="G279" s="292"/>
      <c r="H279" s="292"/>
      <c r="J279" s="286"/>
      <c r="L279" s="292"/>
      <c r="AD279" s="289">
        <f>SUM(AD280:AD283)</f>
        <v>52681718.866666667</v>
      </c>
    </row>
    <row r="280" spans="1:30" s="299" customFormat="1" ht="25.5">
      <c r="A280" s="307" t="s">
        <v>304</v>
      </c>
      <c r="B280" s="297" t="s">
        <v>635</v>
      </c>
      <c r="C280" s="298" t="s">
        <v>636</v>
      </c>
      <c r="D280" s="337">
        <f>SUMIF('pdc2019'!$G$8:$G$1182,'CE MINISTERIALE 2019'!$B280,'pdc2019'!$Q$8:$Q$1190)</f>
        <v>0</v>
      </c>
      <c r="E280" s="274"/>
      <c r="F280" s="275"/>
      <c r="G280" s="292"/>
      <c r="H280" s="292"/>
      <c r="J280" s="286"/>
      <c r="L280" s="292"/>
      <c r="AD280" s="337">
        <f>SUMIF('pdc2019'!$G$8:$G$1182,'CE MINISTERIALE 2019'!$B280,'pdc2019'!$P$8:$P$1190)</f>
        <v>0</v>
      </c>
    </row>
    <row r="281" spans="1:30" s="299" customFormat="1" ht="24.95" customHeight="1">
      <c r="A281" s="307"/>
      <c r="B281" s="297" t="s">
        <v>637</v>
      </c>
      <c r="C281" s="298" t="s">
        <v>638</v>
      </c>
      <c r="D281" s="337">
        <f>SUMIF('pdc2019'!$G$8:$G$1182,'CE MINISTERIALE 2019'!$B281,'pdc2019'!$Q$8:$Q$1190)</f>
        <v>0</v>
      </c>
      <c r="E281" s="274"/>
      <c r="F281" s="275"/>
      <c r="G281" s="292"/>
      <c r="H281" s="292"/>
      <c r="J281" s="286"/>
      <c r="L281" s="292"/>
      <c r="AD281" s="337">
        <f>SUMIF('pdc2019'!$G$8:$G$1182,'CE MINISTERIALE 2019'!$B281,'pdc2019'!$P$8:$P$1190)</f>
        <v>0</v>
      </c>
    </row>
    <row r="282" spans="1:30" s="299" customFormat="1" ht="24.95" customHeight="1">
      <c r="A282" s="307" t="s">
        <v>1575</v>
      </c>
      <c r="B282" s="297" t="s">
        <v>639</v>
      </c>
      <c r="C282" s="298" t="s">
        <v>640</v>
      </c>
      <c r="D282" s="337">
        <f>SUMIF('pdc2019'!$G$8:$G$1182,'CE MINISTERIALE 2019'!$B282,'pdc2019'!$Q$8:$Q$1190)</f>
        <v>876833.15</v>
      </c>
      <c r="E282" s="274"/>
      <c r="F282" s="275"/>
      <c r="G282" s="292"/>
      <c r="H282" s="292"/>
      <c r="J282" s="286"/>
      <c r="L282" s="292"/>
      <c r="AD282" s="337">
        <f>SUMIF('pdc2019'!$G$8:$G$1182,'CE MINISTERIALE 2019'!$B282,'pdc2019'!$P$8:$P$1190)</f>
        <v>876833.14666666661</v>
      </c>
    </row>
    <row r="283" spans="1:30" s="299" customFormat="1" ht="24.95" customHeight="1">
      <c r="A283" s="307"/>
      <c r="B283" s="297" t="s">
        <v>641</v>
      </c>
      <c r="C283" s="298" t="s">
        <v>642</v>
      </c>
      <c r="D283" s="337">
        <f>SUMIF('pdc2019'!$G$8:$G$1182,'CE MINISTERIALE 2019'!$B283,'pdc2019'!$Q$8:$Q$1190)</f>
        <v>52000000</v>
      </c>
      <c r="E283" s="274"/>
      <c r="F283" s="275"/>
      <c r="G283" s="292"/>
      <c r="H283" s="292"/>
      <c r="J283" s="286"/>
      <c r="L283" s="292"/>
      <c r="AD283" s="337">
        <f>SUMIF('pdc2019'!$G$8:$G$1182,'CE MINISTERIALE 2019'!$B283,'pdc2019'!$P$8:$P$1190)</f>
        <v>51804885.719999999</v>
      </c>
    </row>
    <row r="284" spans="1:30" s="299" customFormat="1" ht="25.5">
      <c r="A284" s="307"/>
      <c r="B284" s="293" t="s">
        <v>643</v>
      </c>
      <c r="C284" s="294" t="s">
        <v>644</v>
      </c>
      <c r="D284" s="289">
        <f>+D285+D288+D290+D291+D292+D289</f>
        <v>86230698.739999995</v>
      </c>
      <c r="E284" s="274"/>
      <c r="F284" s="291"/>
      <c r="G284" s="292"/>
      <c r="H284" s="292"/>
      <c r="J284" s="286"/>
      <c r="L284" s="292"/>
      <c r="AD284" s="289">
        <f>+AD285+AD288+AD290+AD291+AD292+AD289</f>
        <v>78189713.466666669</v>
      </c>
    </row>
    <row r="285" spans="1:30" s="299" customFormat="1" ht="25.5">
      <c r="A285" s="307" t="s">
        <v>304</v>
      </c>
      <c r="B285" s="297" t="s">
        <v>645</v>
      </c>
      <c r="C285" s="298" t="s">
        <v>646</v>
      </c>
      <c r="D285" s="289">
        <f>+D286+D287</f>
        <v>0</v>
      </c>
      <c r="E285" s="274"/>
      <c r="F285" s="291"/>
      <c r="G285" s="292"/>
      <c r="H285" s="292"/>
      <c r="J285" s="286"/>
      <c r="L285" s="292"/>
      <c r="AD285" s="289">
        <f>+AD286+AD287</f>
        <v>0</v>
      </c>
    </row>
    <row r="286" spans="1:30" s="275" customFormat="1" ht="24.95" customHeight="1">
      <c r="A286" s="304" t="s">
        <v>304</v>
      </c>
      <c r="B286" s="300" t="s">
        <v>4712</v>
      </c>
      <c r="C286" s="301" t="s">
        <v>4713</v>
      </c>
      <c r="D286" s="337">
        <f>SUMIF('pdc2019'!$G$8:$G$1182,'CE MINISTERIALE 2019'!$B286,'pdc2019'!$Q$8:$Q$1190)</f>
        <v>0</v>
      </c>
      <c r="E286" s="274"/>
      <c r="G286" s="292"/>
      <c r="H286" s="292"/>
      <c r="J286" s="286"/>
      <c r="L286" s="292"/>
      <c r="AD286" s="337">
        <f>SUMIF('pdc2019'!$G$8:$G$1182,'CE MINISTERIALE 2019'!$B286,'pdc2019'!$P$8:$P$1190)</f>
        <v>0</v>
      </c>
    </row>
    <row r="287" spans="1:30" s="275" customFormat="1" ht="25.5">
      <c r="A287" s="304" t="s">
        <v>304</v>
      </c>
      <c r="B287" s="300" t="s">
        <v>4714</v>
      </c>
      <c r="C287" s="301" t="s">
        <v>4715</v>
      </c>
      <c r="D287" s="337">
        <f>SUMIF('pdc2019'!$G$8:$G$1182,'CE MINISTERIALE 2019'!$B287,'pdc2019'!$Q$8:$Q$1190)</f>
        <v>0</v>
      </c>
      <c r="E287" s="274"/>
      <c r="G287" s="292"/>
      <c r="H287" s="292"/>
      <c r="J287" s="286"/>
      <c r="L287" s="292"/>
      <c r="AD287" s="337">
        <f>SUMIF('pdc2019'!$G$8:$G$1182,'CE MINISTERIALE 2019'!$B287,'pdc2019'!$P$8:$P$1190)</f>
        <v>0</v>
      </c>
    </row>
    <row r="288" spans="1:30" s="299" customFormat="1" ht="24.95" customHeight="1">
      <c r="A288" s="307"/>
      <c r="B288" s="297" t="s">
        <v>647</v>
      </c>
      <c r="C288" s="298" t="s">
        <v>648</v>
      </c>
      <c r="D288" s="337">
        <f>SUMIF('pdc2019'!$G$8:$G$1182,'CE MINISTERIALE 2019'!$B288,'pdc2019'!$Q$8:$Q$1190)</f>
        <v>35462025.640000001</v>
      </c>
      <c r="E288" s="274"/>
      <c r="F288" s="275"/>
      <c r="G288" s="292"/>
      <c r="H288" s="292"/>
      <c r="J288" s="286"/>
      <c r="L288" s="292"/>
      <c r="AD288" s="337">
        <f>SUMIF('pdc2019'!$G$8:$G$1182,'CE MINISTERIALE 2019'!$B288,'pdc2019'!$P$8:$P$1190)</f>
        <v>32298019.52</v>
      </c>
    </row>
    <row r="289" spans="1:30" s="299" customFormat="1" ht="38.25">
      <c r="A289" s="307" t="s">
        <v>1575</v>
      </c>
      <c r="B289" s="297" t="s">
        <v>4716</v>
      </c>
      <c r="C289" s="298" t="s">
        <v>4717</v>
      </c>
      <c r="D289" s="337">
        <f>SUMIF('pdc2019'!$G$8:$G$1182,'CE MINISTERIALE 2019'!$B289,'pdc2019'!$Q$8:$Q$1190)</f>
        <v>68728.740000000005</v>
      </c>
      <c r="E289" s="274"/>
      <c r="F289" s="275"/>
      <c r="G289" s="292"/>
      <c r="H289" s="292"/>
      <c r="J289" s="286"/>
      <c r="L289" s="292"/>
      <c r="AD289" s="337">
        <f>SUMIF('pdc2019'!$G$8:$G$1182,'CE MINISTERIALE 2019'!$B289,'pdc2019'!$P$8:$P$1190)</f>
        <v>68728.746666666659</v>
      </c>
    </row>
    <row r="290" spans="1:30" s="299" customFormat="1" ht="25.5">
      <c r="A290" s="307" t="s">
        <v>1580</v>
      </c>
      <c r="B290" s="297" t="s">
        <v>649</v>
      </c>
      <c r="C290" s="298" t="s">
        <v>4718</v>
      </c>
      <c r="D290" s="337">
        <f>SUMIF('pdc2019'!$G$8:$G$1182,'CE MINISTERIALE 2019'!$B290,'pdc2019'!$Q$8:$Q$1190)</f>
        <v>240000</v>
      </c>
      <c r="E290" s="274"/>
      <c r="F290" s="275"/>
      <c r="G290" s="292"/>
      <c r="H290" s="292"/>
      <c r="J290" s="286"/>
      <c r="L290" s="292"/>
      <c r="AD290" s="337">
        <f>SUMIF('pdc2019'!$G$8:$G$1182,'CE MINISTERIALE 2019'!$B290,'pdc2019'!$P$8:$P$1190)</f>
        <v>209081.47999999998</v>
      </c>
    </row>
    <row r="291" spans="1:30" s="299" customFormat="1" ht="24.95" customHeight="1">
      <c r="A291" s="307"/>
      <c r="B291" s="297" t="s">
        <v>650</v>
      </c>
      <c r="C291" s="298" t="s">
        <v>4719</v>
      </c>
      <c r="D291" s="337">
        <f>SUMIF('pdc2019'!$G$8:$G$1182,'CE MINISTERIALE 2019'!$B291,'pdc2019'!$Q$8:$Q$1190)</f>
        <v>46249944.359999999</v>
      </c>
      <c r="E291" s="274"/>
      <c r="F291" s="275"/>
      <c r="G291" s="292"/>
      <c r="H291" s="292"/>
      <c r="J291" s="286"/>
      <c r="L291" s="292"/>
      <c r="AD291" s="337">
        <f>SUMIF('pdc2019'!$G$8:$G$1182,'CE MINISTERIALE 2019'!$B291,'pdc2019'!$P$8:$P$1190)</f>
        <v>41942402.946666673</v>
      </c>
    </row>
    <row r="292" spans="1:30" s="299" customFormat="1" ht="24.95" customHeight="1">
      <c r="A292" s="307"/>
      <c r="B292" s="297" t="s">
        <v>651</v>
      </c>
      <c r="C292" s="298" t="s">
        <v>4720</v>
      </c>
      <c r="D292" s="337">
        <f>SUMIF('pdc2019'!$G$8:$G$1182,'CE MINISTERIALE 2019'!$B292,'pdc2019'!$Q$8:$Q$1190)</f>
        <v>4210000</v>
      </c>
      <c r="E292" s="274"/>
      <c r="F292" s="275"/>
      <c r="G292" s="292"/>
      <c r="H292" s="292"/>
      <c r="J292" s="286"/>
      <c r="L292" s="292"/>
      <c r="AD292" s="337">
        <f>SUMIF('pdc2019'!$G$8:$G$1182,'CE MINISTERIALE 2019'!$B292,'pdc2019'!$P$8:$P$1190)</f>
        <v>3671480.7733333334</v>
      </c>
    </row>
    <row r="293" spans="1:30" s="299" customFormat="1" ht="25.5">
      <c r="A293" s="307"/>
      <c r="B293" s="293" t="s">
        <v>652</v>
      </c>
      <c r="C293" s="294" t="s">
        <v>653</v>
      </c>
      <c r="D293" s="289">
        <f>SUM(D294:D300)</f>
        <v>3256524.19</v>
      </c>
      <c r="E293" s="274"/>
      <c r="F293" s="291"/>
      <c r="G293" s="292"/>
      <c r="H293" s="292"/>
      <c r="J293" s="286"/>
      <c r="L293" s="292"/>
      <c r="AD293" s="289">
        <f>SUM(AD294:AD300)</f>
        <v>3167883.91</v>
      </c>
    </row>
    <row r="294" spans="1:30" s="299" customFormat="1" ht="25.5">
      <c r="A294" s="307"/>
      <c r="B294" s="297" t="s">
        <v>654</v>
      </c>
      <c r="C294" s="298" t="s">
        <v>655</v>
      </c>
      <c r="D294" s="337">
        <f>SUMIF('pdc2019'!$G$8:$G$1182,'CE MINISTERIALE 2019'!$B294,'pdc2019'!$Q$8:$Q$1190)</f>
        <v>0</v>
      </c>
      <c r="E294" s="274"/>
      <c r="F294" s="275"/>
      <c r="G294" s="292"/>
      <c r="H294" s="292"/>
      <c r="J294" s="286"/>
      <c r="L294" s="292"/>
      <c r="AD294" s="337">
        <f>SUMIF('pdc2019'!$G$8:$G$1182,'CE MINISTERIALE 2019'!$B294,'pdc2019'!$P$8:$P$1190)</f>
        <v>0</v>
      </c>
    </row>
    <row r="295" spans="1:30" s="299" customFormat="1" ht="25.5">
      <c r="A295" s="307"/>
      <c r="B295" s="297" t="s">
        <v>656</v>
      </c>
      <c r="C295" s="298" t="s">
        <v>657</v>
      </c>
      <c r="D295" s="337">
        <f>SUMIF('pdc2019'!$G$8:$G$1182,'CE MINISTERIALE 2019'!$B295,'pdc2019'!$Q$8:$Q$1190)</f>
        <v>3220690.19</v>
      </c>
      <c r="E295" s="274"/>
      <c r="F295" s="275"/>
      <c r="G295" s="292"/>
      <c r="H295" s="292"/>
      <c r="J295" s="286"/>
      <c r="L295" s="292"/>
      <c r="AD295" s="337">
        <f>SUMIF('pdc2019'!$G$8:$G$1182,'CE MINISTERIALE 2019'!$B295,'pdc2019'!$P$8:$P$1190)</f>
        <v>3132049.91</v>
      </c>
    </row>
    <row r="296" spans="1:30" s="299" customFormat="1" ht="25.5">
      <c r="A296" s="307"/>
      <c r="B296" s="297" t="s">
        <v>658</v>
      </c>
      <c r="C296" s="298" t="s">
        <v>320</v>
      </c>
      <c r="D296" s="337">
        <f>SUMIF('pdc2019'!$G$8:$G$1182,'CE MINISTERIALE 2019'!$B296,'pdc2019'!$Q$8:$Q$1190)</f>
        <v>0</v>
      </c>
      <c r="E296" s="274"/>
      <c r="F296" s="275"/>
      <c r="G296" s="292"/>
      <c r="H296" s="292"/>
      <c r="J296" s="286"/>
      <c r="L296" s="292"/>
      <c r="AD296" s="337">
        <f>SUMIF('pdc2019'!$G$8:$G$1182,'CE MINISTERIALE 2019'!$B296,'pdc2019'!$P$8:$P$1190)</f>
        <v>0</v>
      </c>
    </row>
    <row r="297" spans="1:30" s="299" customFormat="1" ht="38.25">
      <c r="A297" s="307"/>
      <c r="B297" s="297" t="s">
        <v>321</v>
      </c>
      <c r="C297" s="298" t="s">
        <v>322</v>
      </c>
      <c r="D297" s="337">
        <f>SUMIF('pdc2019'!$G$8:$G$1182,'CE MINISTERIALE 2019'!$B297,'pdc2019'!$Q$8:$Q$1190)</f>
        <v>16472</v>
      </c>
      <c r="E297" s="274"/>
      <c r="F297" s="275"/>
      <c r="G297" s="292"/>
      <c r="H297" s="292"/>
      <c r="J297" s="286"/>
      <c r="L297" s="292"/>
      <c r="AD297" s="337">
        <f>SUMIF('pdc2019'!$G$8:$G$1182,'CE MINISTERIALE 2019'!$B297,'pdc2019'!$P$8:$P$1190)</f>
        <v>16472</v>
      </c>
    </row>
    <row r="298" spans="1:30" s="299" customFormat="1" ht="51">
      <c r="A298" s="307" t="s">
        <v>304</v>
      </c>
      <c r="B298" s="297" t="s">
        <v>323</v>
      </c>
      <c r="C298" s="298" t="s">
        <v>324</v>
      </c>
      <c r="D298" s="337">
        <f>SUMIF('pdc2019'!$G$8:$G$1182,'CE MINISTERIALE 2019'!$B298,'pdc2019'!$Q$8:$Q$1190)</f>
        <v>0</v>
      </c>
      <c r="E298" s="274"/>
      <c r="F298" s="275"/>
      <c r="G298" s="292"/>
      <c r="H298" s="292"/>
      <c r="J298" s="286"/>
      <c r="L298" s="292"/>
      <c r="AD298" s="337">
        <f>SUMIF('pdc2019'!$G$8:$G$1182,'CE MINISTERIALE 2019'!$B298,'pdc2019'!$P$8:$P$1190)</f>
        <v>0</v>
      </c>
    </row>
    <row r="299" spans="1:30" s="299" customFormat="1" ht="25.5">
      <c r="A299" s="307"/>
      <c r="B299" s="297" t="s">
        <v>325</v>
      </c>
      <c r="C299" s="298" t="s">
        <v>326</v>
      </c>
      <c r="D299" s="337">
        <f>SUMIF('pdc2019'!$G$8:$G$1182,'CE MINISTERIALE 2019'!$B299,'pdc2019'!$Q$8:$Q$1190)</f>
        <v>19362</v>
      </c>
      <c r="E299" s="274"/>
      <c r="F299" s="275"/>
      <c r="G299" s="292"/>
      <c r="H299" s="292"/>
      <c r="J299" s="286"/>
      <c r="L299" s="292"/>
      <c r="AD299" s="337">
        <f>SUMIF('pdc2019'!$G$8:$G$1182,'CE MINISTERIALE 2019'!$B299,'pdc2019'!$P$8:$P$1190)</f>
        <v>19362</v>
      </c>
    </row>
    <row r="300" spans="1:30" s="299" customFormat="1" ht="38.25">
      <c r="A300" s="307" t="s">
        <v>304</v>
      </c>
      <c r="B300" s="297" t="s">
        <v>327</v>
      </c>
      <c r="C300" s="298" t="s">
        <v>328</v>
      </c>
      <c r="D300" s="337">
        <f>SUMIF('pdc2019'!$G$8:$G$1182,'CE MINISTERIALE 2019'!$B300,'pdc2019'!$Q$8:$Q$1190)</f>
        <v>0</v>
      </c>
      <c r="E300" s="274"/>
      <c r="F300" s="275"/>
      <c r="G300" s="292"/>
      <c r="H300" s="292"/>
      <c r="J300" s="286"/>
      <c r="L300" s="292"/>
      <c r="AD300" s="337">
        <f>SUMIF('pdc2019'!$G$8:$G$1182,'CE MINISTERIALE 2019'!$B300,'pdc2019'!$P$8:$P$1190)</f>
        <v>0</v>
      </c>
    </row>
    <row r="301" spans="1:30" s="299" customFormat="1" ht="24.95" customHeight="1">
      <c r="A301" s="307"/>
      <c r="B301" s="293" t="s">
        <v>329</v>
      </c>
      <c r="C301" s="294" t="s">
        <v>330</v>
      </c>
      <c r="D301" s="289">
        <f>SUM(D302:D308)</f>
        <v>5418000</v>
      </c>
      <c r="E301" s="274"/>
      <c r="F301" s="291"/>
      <c r="G301" s="292"/>
      <c r="H301" s="292"/>
      <c r="J301" s="286"/>
      <c r="L301" s="292"/>
      <c r="AD301" s="289">
        <f>SUM(AD302:AD308)</f>
        <v>3067874.2</v>
      </c>
    </row>
    <row r="302" spans="1:30" s="299" customFormat="1" ht="24.95" customHeight="1">
      <c r="A302" s="307"/>
      <c r="B302" s="297" t="s">
        <v>331</v>
      </c>
      <c r="C302" s="298" t="s">
        <v>332</v>
      </c>
      <c r="D302" s="337">
        <f>SUMIF('pdc2019'!$G$8:$G$1182,'CE MINISTERIALE 2019'!$B302,'pdc2019'!$Q$8:$Q$1190)</f>
        <v>50000</v>
      </c>
      <c r="E302" s="274"/>
      <c r="F302" s="275"/>
      <c r="G302" s="292"/>
      <c r="H302" s="292"/>
      <c r="J302" s="286"/>
      <c r="L302" s="292"/>
      <c r="AD302" s="337">
        <f>SUMIF('pdc2019'!$G$8:$G$1182,'CE MINISTERIALE 2019'!$B302,'pdc2019'!$P$8:$P$1190)</f>
        <v>33628.333333333336</v>
      </c>
    </row>
    <row r="303" spans="1:30" s="299" customFormat="1" ht="24.95" customHeight="1">
      <c r="A303" s="307"/>
      <c r="B303" s="297" t="s">
        <v>333</v>
      </c>
      <c r="C303" s="298" t="s">
        <v>334</v>
      </c>
      <c r="D303" s="337">
        <f>SUMIF('pdc2019'!$G$8:$G$1182,'CE MINISTERIALE 2019'!$B303,'pdc2019'!$Q$8:$Q$1190)</f>
        <v>330000</v>
      </c>
      <c r="E303" s="274"/>
      <c r="F303" s="275"/>
      <c r="G303" s="292"/>
      <c r="H303" s="292"/>
      <c r="J303" s="286"/>
      <c r="L303" s="292"/>
      <c r="AD303" s="337">
        <f>SUMIF('pdc2019'!$G$8:$G$1182,'CE MINISTERIALE 2019'!$B303,'pdc2019'!$P$8:$P$1190)</f>
        <v>353049.78666666668</v>
      </c>
    </row>
    <row r="304" spans="1:30" s="299" customFormat="1" ht="25.5">
      <c r="A304" s="307"/>
      <c r="B304" s="297" t="s">
        <v>335</v>
      </c>
      <c r="C304" s="298" t="s">
        <v>336</v>
      </c>
      <c r="D304" s="337">
        <f>SUMIF('pdc2019'!$G$8:$G$1182,'CE MINISTERIALE 2019'!$B304,'pdc2019'!$Q$8:$Q$1190)</f>
        <v>0</v>
      </c>
      <c r="E304" s="274"/>
      <c r="F304" s="275"/>
      <c r="G304" s="292"/>
      <c r="H304" s="292"/>
      <c r="J304" s="286"/>
      <c r="L304" s="292"/>
      <c r="AD304" s="337">
        <f>SUMIF('pdc2019'!$G$8:$G$1182,'CE MINISTERIALE 2019'!$B304,'pdc2019'!$P$8:$P$1190)</f>
        <v>0</v>
      </c>
    </row>
    <row r="305" spans="1:30" s="299" customFormat="1" ht="24.95" customHeight="1">
      <c r="A305" s="307"/>
      <c r="B305" s="297" t="s">
        <v>337</v>
      </c>
      <c r="C305" s="298" t="s">
        <v>338</v>
      </c>
      <c r="D305" s="337">
        <f>SUMIF('pdc2019'!$G$8:$G$1182,'CE MINISTERIALE 2019'!$B305,'pdc2019'!$Q$8:$Q$1190)</f>
        <v>0</v>
      </c>
      <c r="E305" s="274"/>
      <c r="F305" s="275"/>
      <c r="G305" s="292"/>
      <c r="H305" s="292"/>
      <c r="J305" s="286"/>
      <c r="L305" s="292"/>
      <c r="AD305" s="337">
        <f>SUMIF('pdc2019'!$G$8:$G$1182,'CE MINISTERIALE 2019'!$B305,'pdc2019'!$P$8:$P$1190)</f>
        <v>0</v>
      </c>
    </row>
    <row r="306" spans="1:30" s="299" customFormat="1" ht="24.95" customHeight="1">
      <c r="A306" s="307"/>
      <c r="B306" s="297" t="s">
        <v>339</v>
      </c>
      <c r="C306" s="298" t="s">
        <v>340</v>
      </c>
      <c r="D306" s="337">
        <f>SUMIF('pdc2019'!$G$8:$G$1182,'CE MINISTERIALE 2019'!$B306,'pdc2019'!$Q$8:$Q$1190)</f>
        <v>5038000</v>
      </c>
      <c r="E306" s="274"/>
      <c r="F306" s="275"/>
      <c r="G306" s="292"/>
      <c r="H306" s="292"/>
      <c r="J306" s="286"/>
      <c r="L306" s="292"/>
      <c r="AD306" s="337">
        <f>SUMIF('pdc2019'!$G$8:$G$1182,'CE MINISTERIALE 2019'!$B306,'pdc2019'!$P$8:$P$1190)</f>
        <v>2681196.08</v>
      </c>
    </row>
    <row r="307" spans="1:30" s="299" customFormat="1" ht="24.95" customHeight="1">
      <c r="A307" s="307" t="s">
        <v>304</v>
      </c>
      <c r="B307" s="297" t="s">
        <v>341</v>
      </c>
      <c r="C307" s="298" t="s">
        <v>1292</v>
      </c>
      <c r="D307" s="337">
        <f>SUMIF('pdc2019'!$G$8:$G$1182,'CE MINISTERIALE 2019'!$B307,'pdc2019'!$Q$8:$Q$1190)</f>
        <v>0</v>
      </c>
      <c r="E307" s="274"/>
      <c r="F307" s="275"/>
      <c r="G307" s="292"/>
      <c r="H307" s="292"/>
      <c r="J307" s="286"/>
      <c r="L307" s="292"/>
      <c r="AD307" s="337">
        <f>SUMIF('pdc2019'!$G$8:$G$1182,'CE MINISTERIALE 2019'!$B307,'pdc2019'!$P$8:$P$1190)</f>
        <v>0</v>
      </c>
    </row>
    <row r="308" spans="1:30" s="308" customFormat="1" ht="24.95" customHeight="1">
      <c r="A308" s="307" t="s">
        <v>304</v>
      </c>
      <c r="B308" s="297" t="s">
        <v>4721</v>
      </c>
      <c r="C308" s="298" t="s">
        <v>4722</v>
      </c>
      <c r="D308" s="337">
        <f>SUMIF('pdc2019'!$G$8:$G$1182,'CE MINISTERIALE 2019'!$B308,'pdc2019'!$Q$8:$Q$1190)</f>
        <v>0</v>
      </c>
      <c r="E308" s="274"/>
      <c r="F308" s="274"/>
      <c r="G308" s="314"/>
      <c r="H308" s="314"/>
      <c r="J308" s="286"/>
      <c r="L308" s="292"/>
      <c r="AD308" s="337">
        <f>SUMIF('pdc2019'!$G$8:$G$1182,'CE MINISTERIALE 2019'!$B308,'pdc2019'!$P$8:$P$1190)</f>
        <v>0</v>
      </c>
    </row>
    <row r="309" spans="1:30" s="299" customFormat="1" ht="25.5">
      <c r="A309" s="307"/>
      <c r="B309" s="293" t="s">
        <v>1293</v>
      </c>
      <c r="C309" s="294" t="s">
        <v>1294</v>
      </c>
      <c r="D309" s="289">
        <f>SUM(D310:D312,D319)</f>
        <v>1403187</v>
      </c>
      <c r="E309" s="274"/>
      <c r="F309" s="291"/>
      <c r="G309" s="292"/>
      <c r="H309" s="292"/>
      <c r="J309" s="286"/>
      <c r="L309" s="292"/>
      <c r="AD309" s="289">
        <f>SUM(AD310:AD312,AD319)</f>
        <v>1457187</v>
      </c>
    </row>
    <row r="310" spans="1:30" s="275" customFormat="1" ht="25.5">
      <c r="A310" s="304" t="s">
        <v>304</v>
      </c>
      <c r="B310" s="297" t="s">
        <v>1295</v>
      </c>
      <c r="C310" s="298" t="s">
        <v>4723</v>
      </c>
      <c r="D310" s="337">
        <f>SUMIF('pdc2019'!$G$8:$G$1182,'CE MINISTERIALE 2019'!$B310,'pdc2019'!$Q$8:$Q$1190)</f>
        <v>0</v>
      </c>
      <c r="E310" s="274"/>
      <c r="G310" s="292"/>
      <c r="H310" s="292"/>
      <c r="J310" s="286"/>
      <c r="L310" s="292"/>
      <c r="AD310" s="337">
        <f>SUMIF('pdc2019'!$G$8:$G$1182,'CE MINISTERIALE 2019'!$B310,'pdc2019'!$P$8:$P$1190)</f>
        <v>0</v>
      </c>
    </row>
    <row r="311" spans="1:30" s="275" customFormat="1" ht="25.5">
      <c r="A311" s="304"/>
      <c r="B311" s="297" t="s">
        <v>1296</v>
      </c>
      <c r="C311" s="298" t="s">
        <v>4724</v>
      </c>
      <c r="D311" s="337">
        <f>SUMIF('pdc2019'!$G$8:$G$1182,'CE MINISTERIALE 2019'!$B311,'pdc2019'!$Q$8:$Q$1190)</f>
        <v>0</v>
      </c>
      <c r="E311" s="274"/>
      <c r="G311" s="292"/>
      <c r="H311" s="292"/>
      <c r="J311" s="286"/>
      <c r="L311" s="292"/>
      <c r="AD311" s="337">
        <f>SUMIF('pdc2019'!$G$8:$G$1182,'CE MINISTERIALE 2019'!$B311,'pdc2019'!$P$8:$P$1190)</f>
        <v>0</v>
      </c>
    </row>
    <row r="312" spans="1:30" s="275" customFormat="1" ht="25.5">
      <c r="A312" s="304"/>
      <c r="B312" s="297" t="s">
        <v>1297</v>
      </c>
      <c r="C312" s="298" t="s">
        <v>4725</v>
      </c>
      <c r="D312" s="289">
        <f>SUM(D313:D318)</f>
        <v>1403187</v>
      </c>
      <c r="E312" s="274"/>
      <c r="F312" s="291"/>
      <c r="G312" s="292"/>
      <c r="H312" s="292"/>
      <c r="J312" s="286"/>
      <c r="L312" s="292"/>
      <c r="AD312" s="289">
        <f>SUM(AD313:AD318)</f>
        <v>1457187</v>
      </c>
    </row>
    <row r="313" spans="1:30" s="275" customFormat="1" ht="25.5">
      <c r="A313" s="304"/>
      <c r="B313" s="300" t="s">
        <v>1298</v>
      </c>
      <c r="C313" s="301" t="s">
        <v>1299</v>
      </c>
      <c r="D313" s="337">
        <f>SUMIF('pdc2019'!$G$8:$G$1182,'CE MINISTERIALE 2019'!$B313,'pdc2019'!$Q$8:$Q$1190)</f>
        <v>0</v>
      </c>
      <c r="E313" s="274"/>
      <c r="G313" s="292"/>
      <c r="H313" s="292"/>
      <c r="J313" s="286"/>
      <c r="L313" s="292"/>
      <c r="AD313" s="337">
        <f>SUMIF('pdc2019'!$G$8:$G$1182,'CE MINISTERIALE 2019'!$B313,'pdc2019'!$P$8:$P$1190)</f>
        <v>0</v>
      </c>
    </row>
    <row r="314" spans="1:30" s="275" customFormat="1" ht="25.5">
      <c r="A314" s="304"/>
      <c r="B314" s="300" t="s">
        <v>1300</v>
      </c>
      <c r="C314" s="301" t="s">
        <v>1301</v>
      </c>
      <c r="D314" s="337">
        <f>SUMIF('pdc2019'!$G$8:$G$1182,'CE MINISTERIALE 2019'!$B314,'pdc2019'!$Q$8:$Q$1190)</f>
        <v>553919</v>
      </c>
      <c r="E314" s="274"/>
      <c r="G314" s="292"/>
      <c r="H314" s="292"/>
      <c r="J314" s="286"/>
      <c r="L314" s="292"/>
      <c r="AD314" s="337">
        <f>SUMIF('pdc2019'!$G$8:$G$1182,'CE MINISTERIALE 2019'!$B314,'pdc2019'!$P$8:$P$1190)</f>
        <v>547919</v>
      </c>
    </row>
    <row r="315" spans="1:30" s="275" customFormat="1" ht="25.5">
      <c r="A315" s="304"/>
      <c r="B315" s="300" t="s">
        <v>1302</v>
      </c>
      <c r="C315" s="301" t="s">
        <v>4726</v>
      </c>
      <c r="D315" s="337">
        <f>SUMIF('pdc2019'!$G$8:$G$1182,'CE MINISTERIALE 2019'!$B315,'pdc2019'!$Q$8:$Q$1190)</f>
        <v>0</v>
      </c>
      <c r="E315" s="274"/>
      <c r="G315" s="292"/>
      <c r="H315" s="292"/>
      <c r="J315" s="286"/>
      <c r="L315" s="292"/>
      <c r="AD315" s="337">
        <f>SUMIF('pdc2019'!$G$8:$G$1182,'CE MINISTERIALE 2019'!$B315,'pdc2019'!$P$8:$P$1190)</f>
        <v>0</v>
      </c>
    </row>
    <row r="316" spans="1:30" s="275" customFormat="1" ht="25.5">
      <c r="A316" s="304"/>
      <c r="B316" s="300" t="s">
        <v>1303</v>
      </c>
      <c r="C316" s="301" t="s">
        <v>1304</v>
      </c>
      <c r="D316" s="337">
        <f>SUMIF('pdc2019'!$G$8:$G$1182,'CE MINISTERIALE 2019'!$B316,'pdc2019'!$Q$8:$Q$1190)</f>
        <v>0</v>
      </c>
      <c r="E316" s="274"/>
      <c r="G316" s="292"/>
      <c r="H316" s="292"/>
      <c r="J316" s="286"/>
      <c r="L316" s="292"/>
      <c r="AD316" s="337">
        <f>SUMIF('pdc2019'!$G$8:$G$1182,'CE MINISTERIALE 2019'!$B316,'pdc2019'!$P$8:$P$1190)</f>
        <v>0</v>
      </c>
    </row>
    <row r="317" spans="1:30" s="275" customFormat="1" ht="24.95" customHeight="1">
      <c r="A317" s="304"/>
      <c r="B317" s="300" t="s">
        <v>1305</v>
      </c>
      <c r="C317" s="301" t="s">
        <v>1306</v>
      </c>
      <c r="D317" s="337">
        <f>SUMIF('pdc2019'!$G$8:$G$1182,'CE MINISTERIALE 2019'!$B317,'pdc2019'!$Q$8:$Q$1190)</f>
        <v>560000</v>
      </c>
      <c r="E317" s="274"/>
      <c r="G317" s="292"/>
      <c r="H317" s="292"/>
      <c r="J317" s="286"/>
      <c r="L317" s="292"/>
      <c r="AD317" s="337">
        <f>SUMIF('pdc2019'!$G$8:$G$1182,'CE MINISTERIALE 2019'!$B317,'pdc2019'!$P$8:$P$1190)</f>
        <v>620000</v>
      </c>
    </row>
    <row r="318" spans="1:30" s="275" customFormat="1" ht="25.5">
      <c r="A318" s="304"/>
      <c r="B318" s="300" t="s">
        <v>1307</v>
      </c>
      <c r="C318" s="301" t="s">
        <v>1308</v>
      </c>
      <c r="D318" s="337">
        <f>SUMIF('pdc2019'!$G$8:$G$1182,'CE MINISTERIALE 2019'!$B318,'pdc2019'!$Q$8:$Q$1190)</f>
        <v>289268</v>
      </c>
      <c r="E318" s="274"/>
      <c r="G318" s="292"/>
      <c r="H318" s="292"/>
      <c r="J318" s="286"/>
      <c r="L318" s="292"/>
      <c r="AD318" s="337">
        <f>SUMIF('pdc2019'!$G$8:$G$1182,'CE MINISTERIALE 2019'!$B318,'pdc2019'!$P$8:$P$1190)</f>
        <v>289268</v>
      </c>
    </row>
    <row r="319" spans="1:30" s="275" customFormat="1" ht="25.5">
      <c r="A319" s="304"/>
      <c r="B319" s="297" t="s">
        <v>1309</v>
      </c>
      <c r="C319" s="298" t="s">
        <v>1310</v>
      </c>
      <c r="D319" s="289">
        <f>SUM(D320:D322)</f>
        <v>0</v>
      </c>
      <c r="E319" s="274"/>
      <c r="F319" s="291"/>
      <c r="G319" s="292"/>
      <c r="H319" s="292"/>
      <c r="J319" s="286"/>
      <c r="L319" s="292"/>
      <c r="AD319" s="289">
        <f>SUM(AD320:AD322)</f>
        <v>0</v>
      </c>
    </row>
    <row r="320" spans="1:30" s="275" customFormat="1" ht="25.5">
      <c r="A320" s="304" t="s">
        <v>304</v>
      </c>
      <c r="B320" s="300" t="s">
        <v>1311</v>
      </c>
      <c r="C320" s="301" t="s">
        <v>1312</v>
      </c>
      <c r="D320" s="337">
        <f>SUMIF('pdc2019'!$G$8:$G$1182,'CE MINISTERIALE 2019'!$B320,'pdc2019'!$Q$8:$Q$1190)</f>
        <v>0</v>
      </c>
      <c r="E320" s="274"/>
      <c r="G320" s="292"/>
      <c r="H320" s="292"/>
      <c r="J320" s="286"/>
      <c r="L320" s="292"/>
      <c r="AD320" s="337">
        <f>SUMIF('pdc2019'!$G$8:$G$1182,'CE MINISTERIALE 2019'!$B320,'pdc2019'!$P$8:$P$1190)</f>
        <v>0</v>
      </c>
    </row>
    <row r="321" spans="1:30" s="275" customFormat="1" ht="25.5">
      <c r="A321" s="304"/>
      <c r="B321" s="300" t="s">
        <v>1313</v>
      </c>
      <c r="C321" s="301" t="s">
        <v>1314</v>
      </c>
      <c r="D321" s="337">
        <f>SUMIF('pdc2019'!$G$8:$G$1182,'CE MINISTERIALE 2019'!$B321,'pdc2019'!$Q$8:$Q$1190)</f>
        <v>0</v>
      </c>
      <c r="E321" s="274"/>
      <c r="G321" s="292"/>
      <c r="H321" s="292"/>
      <c r="J321" s="286"/>
      <c r="L321" s="292"/>
      <c r="AD321" s="337">
        <f>SUMIF('pdc2019'!$G$8:$G$1182,'CE MINISTERIALE 2019'!$B321,'pdc2019'!$P$8:$P$1190)</f>
        <v>0</v>
      </c>
    </row>
    <row r="322" spans="1:30" s="275" customFormat="1" ht="25.5">
      <c r="A322" s="304" t="s">
        <v>1580</v>
      </c>
      <c r="B322" s="300" t="s">
        <v>1315</v>
      </c>
      <c r="C322" s="301" t="s">
        <v>1316</v>
      </c>
      <c r="D322" s="337">
        <f>SUMIF('pdc2019'!$G$8:$G$1182,'CE MINISTERIALE 2019'!$B322,'pdc2019'!$Q$8:$Q$1190)</f>
        <v>0</v>
      </c>
      <c r="E322" s="274"/>
      <c r="G322" s="292"/>
      <c r="H322" s="292"/>
      <c r="J322" s="286"/>
      <c r="L322" s="292"/>
      <c r="AD322" s="337">
        <f>SUMIF('pdc2019'!$G$8:$G$1182,'CE MINISTERIALE 2019'!$B322,'pdc2019'!$P$8:$P$1190)</f>
        <v>0</v>
      </c>
    </row>
    <row r="323" spans="1:30" s="275" customFormat="1" ht="25.5">
      <c r="A323" s="304"/>
      <c r="B323" s="293" t="s">
        <v>2074</v>
      </c>
      <c r="C323" s="294" t="s">
        <v>2075</v>
      </c>
      <c r="D323" s="289">
        <f>SUM(D324:D330)</f>
        <v>41032990.32</v>
      </c>
      <c r="E323" s="274"/>
      <c r="F323" s="291"/>
      <c r="G323" s="292"/>
      <c r="H323" s="292"/>
      <c r="J323" s="286"/>
      <c r="L323" s="292"/>
      <c r="AD323" s="289">
        <f>SUM(AD324:AD330)</f>
        <v>36601339.013333336</v>
      </c>
    </row>
    <row r="324" spans="1:30" s="275" customFormat="1" ht="38.25">
      <c r="A324" s="304" t="s">
        <v>304</v>
      </c>
      <c r="B324" s="297" t="s">
        <v>2076</v>
      </c>
      <c r="C324" s="298" t="s">
        <v>2077</v>
      </c>
      <c r="D324" s="337">
        <f>SUMIF('pdc2019'!$G$8:$G$1182,'CE MINISTERIALE 2019'!$B324,'pdc2019'!$Q$8:$Q$1190)</f>
        <v>0</v>
      </c>
      <c r="E324" s="274"/>
      <c r="G324" s="292"/>
      <c r="H324" s="292"/>
      <c r="J324" s="286"/>
      <c r="L324" s="292"/>
      <c r="AD324" s="337">
        <f>SUMIF('pdc2019'!$G$8:$G$1182,'CE MINISTERIALE 2019'!$B324,'pdc2019'!$P$8:$P$1190)</f>
        <v>0</v>
      </c>
    </row>
    <row r="325" spans="1:30" s="275" customFormat="1" ht="25.5">
      <c r="A325" s="304"/>
      <c r="B325" s="297" t="s">
        <v>2078</v>
      </c>
      <c r="C325" s="298" t="s">
        <v>181</v>
      </c>
      <c r="D325" s="337">
        <f>SUMIF('pdc2019'!$G$8:$G$1182,'CE MINISTERIALE 2019'!$B325,'pdc2019'!$Q$8:$Q$1190)</f>
        <v>0</v>
      </c>
      <c r="E325" s="274"/>
      <c r="G325" s="292"/>
      <c r="H325" s="292"/>
      <c r="J325" s="286"/>
      <c r="L325" s="292"/>
      <c r="AD325" s="337">
        <f>SUMIF('pdc2019'!$G$8:$G$1182,'CE MINISTERIALE 2019'!$B325,'pdc2019'!$P$8:$P$1190)</f>
        <v>0</v>
      </c>
    </row>
    <row r="326" spans="1:30" s="275" customFormat="1" ht="25.5">
      <c r="A326" s="304" t="s">
        <v>1580</v>
      </c>
      <c r="B326" s="297" t="s">
        <v>182</v>
      </c>
      <c r="C326" s="298" t="s">
        <v>183</v>
      </c>
      <c r="D326" s="337">
        <f>SUMIF('pdc2019'!$G$8:$G$1182,'CE MINISTERIALE 2019'!$B326,'pdc2019'!$Q$8:$Q$1190)</f>
        <v>5174000</v>
      </c>
      <c r="E326" s="274"/>
      <c r="G326" s="292"/>
      <c r="H326" s="292"/>
      <c r="J326" s="286"/>
      <c r="L326" s="292"/>
      <c r="AD326" s="337">
        <f>SUMIF('pdc2019'!$G$8:$G$1182,'CE MINISTERIALE 2019'!$B326,'pdc2019'!$P$8:$P$1190)</f>
        <v>3947443.2</v>
      </c>
    </row>
    <row r="327" spans="1:30" s="275" customFormat="1" ht="24.95" customHeight="1">
      <c r="A327" s="304"/>
      <c r="B327" s="297" t="s">
        <v>184</v>
      </c>
      <c r="C327" s="298" t="s">
        <v>185</v>
      </c>
      <c r="D327" s="337">
        <f>SUMIF('pdc2019'!$G$8:$G$1182,'CE MINISTERIALE 2019'!$B327,'pdc2019'!$Q$8:$Q$1190)</f>
        <v>3345048</v>
      </c>
      <c r="E327" s="274"/>
      <c r="G327" s="292"/>
      <c r="H327" s="292"/>
      <c r="J327" s="286"/>
      <c r="L327" s="292"/>
      <c r="AD327" s="337">
        <f>SUMIF('pdc2019'!$G$8:$G$1182,'CE MINISTERIALE 2019'!$B327,'pdc2019'!$P$8:$P$1190)</f>
        <v>2379222.9866666668</v>
      </c>
    </row>
    <row r="328" spans="1:30" s="299" customFormat="1" ht="25.5">
      <c r="A328" s="307"/>
      <c r="B328" s="297" t="s">
        <v>186</v>
      </c>
      <c r="C328" s="298" t="s">
        <v>859</v>
      </c>
      <c r="D328" s="337">
        <f>SUMIF('pdc2019'!$G$8:$G$1182,'CE MINISTERIALE 2019'!$B328,'pdc2019'!$Q$8:$Q$1190)</f>
        <v>6613942.3200000003</v>
      </c>
      <c r="E328" s="274"/>
      <c r="F328" s="275"/>
      <c r="G328" s="292"/>
      <c r="H328" s="292"/>
      <c r="J328" s="286"/>
      <c r="L328" s="292"/>
      <c r="AD328" s="337">
        <f>SUMIF('pdc2019'!$G$8:$G$1182,'CE MINISTERIALE 2019'!$B328,'pdc2019'!$P$8:$P$1190)</f>
        <v>6555893.1066666665</v>
      </c>
    </row>
    <row r="329" spans="1:30" s="299" customFormat="1" ht="25.5">
      <c r="A329" s="307" t="s">
        <v>304</v>
      </c>
      <c r="B329" s="297" t="s">
        <v>4727</v>
      </c>
      <c r="C329" s="298" t="s">
        <v>4728</v>
      </c>
      <c r="D329" s="337">
        <f>SUMIF('pdc2019'!$G$8:$G$1182,'CE MINISTERIALE 2019'!$B329,'pdc2019'!$Q$8:$Q$1190)</f>
        <v>0</v>
      </c>
      <c r="E329" s="274"/>
      <c r="F329" s="275"/>
      <c r="G329" s="292"/>
      <c r="H329" s="292"/>
      <c r="J329" s="286"/>
      <c r="L329" s="292"/>
      <c r="AD329" s="337">
        <f>SUMIF('pdc2019'!$G$8:$G$1182,'CE MINISTERIALE 2019'!$B329,'pdc2019'!$P$8:$P$1190)</f>
        <v>0</v>
      </c>
    </row>
    <row r="330" spans="1:30" s="299" customFormat="1" ht="25.5">
      <c r="A330" s="307" t="s">
        <v>1580</v>
      </c>
      <c r="B330" s="297" t="s">
        <v>4729</v>
      </c>
      <c r="C330" s="298" t="s">
        <v>4730</v>
      </c>
      <c r="D330" s="337">
        <f>SUMIF('pdc2019'!$G$8:$G$1182,'CE MINISTERIALE 2019'!$B330,'pdc2019'!$Q$8:$Q$1190)</f>
        <v>25900000</v>
      </c>
      <c r="E330" s="274"/>
      <c r="F330" s="275"/>
      <c r="G330" s="292"/>
      <c r="H330" s="292"/>
      <c r="J330" s="286"/>
      <c r="L330" s="292"/>
      <c r="AD330" s="337">
        <f>SUMIF('pdc2019'!$G$8:$G$1182,'CE MINISTERIALE 2019'!$B330,'pdc2019'!$P$8:$P$1190)</f>
        <v>23718779.719999999</v>
      </c>
    </row>
    <row r="331" spans="1:30" s="299" customFormat="1" ht="25.5">
      <c r="A331" s="374" t="s">
        <v>1575</v>
      </c>
      <c r="B331" s="293" t="s">
        <v>860</v>
      </c>
      <c r="C331" s="294" t="s">
        <v>4731</v>
      </c>
      <c r="D331" s="337">
        <f>SUMIF('pdc2019'!$G$8:$G$1182,'CE MINISTERIALE 2019'!$B331,'pdc2019'!$Q$8:$Q$1190)</f>
        <v>0</v>
      </c>
      <c r="E331" s="274"/>
      <c r="F331" s="275"/>
      <c r="G331" s="292"/>
      <c r="H331" s="292"/>
      <c r="J331" s="286"/>
      <c r="L331" s="292"/>
      <c r="AD331" s="337">
        <f>SUMIF('pdc2019'!$G$8:$G$1182,'CE MINISTERIALE 2019'!$B331,'pdc2019'!$P$8:$P$1190)</f>
        <v>0</v>
      </c>
    </row>
    <row r="332" spans="1:30" s="299" customFormat="1" ht="24.95" customHeight="1">
      <c r="A332" s="307"/>
      <c r="B332" s="293" t="s">
        <v>861</v>
      </c>
      <c r="C332" s="294" t="s">
        <v>862</v>
      </c>
      <c r="D332" s="289">
        <f>+D333+D353+D367</f>
        <v>110073535.52</v>
      </c>
      <c r="E332" s="274"/>
      <c r="F332" s="275"/>
      <c r="G332" s="292"/>
      <c r="H332" s="292"/>
      <c r="J332" s="286"/>
      <c r="L332" s="292"/>
      <c r="AD332" s="289">
        <f>+AD333+AD353+AD367</f>
        <v>99038063</v>
      </c>
    </row>
    <row r="333" spans="1:30" s="299" customFormat="1" ht="24.95" customHeight="1">
      <c r="A333" s="307"/>
      <c r="B333" s="293" t="s">
        <v>863</v>
      </c>
      <c r="C333" s="294" t="s">
        <v>864</v>
      </c>
      <c r="D333" s="289">
        <f>+D334+D335+D336+D339+D340+D341+D342+D343+D344+D345+D346+D349</f>
        <v>101846549.52</v>
      </c>
      <c r="E333" s="274"/>
      <c r="F333" s="291"/>
      <c r="G333" s="292"/>
      <c r="H333" s="292"/>
      <c r="J333" s="286"/>
      <c r="L333" s="292"/>
      <c r="AD333" s="289">
        <f>+AD334+AD335+AD336+AD339+AD340+AD341+AD342+AD343+AD344+AD345+AD346+AD349</f>
        <v>91057222.626666665</v>
      </c>
    </row>
    <row r="334" spans="1:30" s="299" customFormat="1" ht="24.95" customHeight="1">
      <c r="A334" s="307"/>
      <c r="B334" s="297" t="s">
        <v>865</v>
      </c>
      <c r="C334" s="298" t="s">
        <v>866</v>
      </c>
      <c r="D334" s="337">
        <f>SUMIF('pdc2019'!$G$8:$G$1182,'CE MINISTERIALE 2019'!$B334,'pdc2019'!$Q$8:$Q$1190)</f>
        <v>10400000</v>
      </c>
      <c r="E334" s="274"/>
      <c r="F334" s="275"/>
      <c r="G334" s="292"/>
      <c r="H334" s="292"/>
      <c r="J334" s="286"/>
      <c r="L334" s="292"/>
      <c r="AD334" s="337">
        <f>SUMIF('pdc2019'!$G$8:$G$1182,'CE MINISTERIALE 2019'!$B334,'pdc2019'!$P$8:$P$1190)</f>
        <v>9408582.2666666675</v>
      </c>
    </row>
    <row r="335" spans="1:30" s="299" customFormat="1" ht="24.95" customHeight="1">
      <c r="A335" s="307"/>
      <c r="B335" s="297" t="s">
        <v>867</v>
      </c>
      <c r="C335" s="298" t="s">
        <v>868</v>
      </c>
      <c r="D335" s="337">
        <f>SUMIF('pdc2019'!$G$8:$G$1182,'CE MINISTERIALE 2019'!$B335,'pdc2019'!$Q$8:$Q$1190)</f>
        <v>19500000</v>
      </c>
      <c r="E335" s="274"/>
      <c r="F335" s="275"/>
      <c r="G335" s="292"/>
      <c r="H335" s="292"/>
      <c r="J335" s="286"/>
      <c r="L335" s="292"/>
      <c r="AD335" s="337">
        <f>SUMIF('pdc2019'!$G$8:$G$1182,'CE MINISTERIALE 2019'!$B335,'pdc2019'!$P$8:$P$1190)</f>
        <v>20052290.120000001</v>
      </c>
    </row>
    <row r="336" spans="1:30" s="299" customFormat="1" ht="24.95" customHeight="1">
      <c r="A336" s="307"/>
      <c r="B336" s="297" t="s">
        <v>869</v>
      </c>
      <c r="C336" s="298" t="s">
        <v>870</v>
      </c>
      <c r="D336" s="289">
        <f>+D337+D338</f>
        <v>1617004</v>
      </c>
      <c r="E336" s="274"/>
      <c r="F336" s="291"/>
      <c r="G336" s="292"/>
      <c r="H336" s="292"/>
      <c r="J336" s="286"/>
      <c r="L336" s="292"/>
      <c r="AD336" s="289">
        <f>+AD337+AD338</f>
        <v>1437405.99</v>
      </c>
    </row>
    <row r="337" spans="1:30" s="308" customFormat="1" ht="24.95" customHeight="1">
      <c r="A337" s="307"/>
      <c r="B337" s="297" t="s">
        <v>4732</v>
      </c>
      <c r="C337" s="298" t="s">
        <v>4733</v>
      </c>
      <c r="D337" s="337">
        <f>SUMIF('pdc2019'!$G$8:$G$1182,'CE MINISTERIALE 2019'!$B337,'pdc2019'!$Q$8:$Q$1190)</f>
        <v>1617004</v>
      </c>
      <c r="E337" s="274"/>
      <c r="F337" s="274"/>
      <c r="G337" s="292"/>
      <c r="H337" s="292"/>
      <c r="J337" s="286"/>
      <c r="L337" s="292"/>
      <c r="AD337" s="337">
        <f>SUMIF('pdc2019'!$G$8:$G$1182,'CE MINISTERIALE 2019'!$B337,'pdc2019'!$P$8:$P$1190)</f>
        <v>1437405.99</v>
      </c>
    </row>
    <row r="338" spans="1:30" s="308" customFormat="1" ht="24.95" customHeight="1">
      <c r="A338" s="307"/>
      <c r="B338" s="297" t="s">
        <v>4734</v>
      </c>
      <c r="C338" s="298" t="s">
        <v>4735</v>
      </c>
      <c r="D338" s="337">
        <f>SUMIF('pdc2019'!$G$8:$G$1182,'CE MINISTERIALE 2019'!$B338,'pdc2019'!$Q$8:$Q$1190)</f>
        <v>0</v>
      </c>
      <c r="E338" s="274"/>
      <c r="F338" s="274"/>
      <c r="G338" s="292"/>
      <c r="H338" s="292"/>
      <c r="J338" s="286"/>
      <c r="L338" s="292"/>
      <c r="AD338" s="337">
        <f>SUMIF('pdc2019'!$G$8:$G$1182,'CE MINISTERIALE 2019'!$B338,'pdc2019'!$P$8:$P$1190)</f>
        <v>0</v>
      </c>
    </row>
    <row r="339" spans="1:30" s="299" customFormat="1" ht="24.95" customHeight="1">
      <c r="A339" s="307"/>
      <c r="B339" s="297" t="s">
        <v>871</v>
      </c>
      <c r="C339" s="298" t="s">
        <v>872</v>
      </c>
      <c r="D339" s="337">
        <f>SUMIF('pdc2019'!$G$8:$G$1182,'CE MINISTERIALE 2019'!$B339,'pdc2019'!$Q$8:$Q$1190)</f>
        <v>11929500</v>
      </c>
      <c r="E339" s="274"/>
      <c r="F339" s="275"/>
      <c r="G339" s="292"/>
      <c r="H339" s="292"/>
      <c r="J339" s="286"/>
      <c r="L339" s="292"/>
      <c r="AD339" s="337">
        <f>SUMIF('pdc2019'!$G$8:$G$1182,'CE MINISTERIALE 2019'!$B339,'pdc2019'!$P$8:$P$1190)</f>
        <v>11356890.800000001</v>
      </c>
    </row>
    <row r="340" spans="1:30" s="299" customFormat="1" ht="24.95" customHeight="1">
      <c r="A340" s="307"/>
      <c r="B340" s="297" t="s">
        <v>873</v>
      </c>
      <c r="C340" s="298" t="s">
        <v>874</v>
      </c>
      <c r="D340" s="337">
        <f>SUMIF('pdc2019'!$G$8:$G$1182,'CE MINISTERIALE 2019'!$B340,'pdc2019'!$Q$8:$Q$1190)</f>
        <v>4645179</v>
      </c>
      <c r="E340" s="274"/>
      <c r="F340" s="275"/>
      <c r="G340" s="292"/>
      <c r="H340" s="292"/>
      <c r="J340" s="286"/>
      <c r="L340" s="292"/>
      <c r="AD340" s="337">
        <f>SUMIF('pdc2019'!$G$8:$G$1182,'CE MINISTERIALE 2019'!$B340,'pdc2019'!$P$8:$P$1190)</f>
        <v>0</v>
      </c>
    </row>
    <row r="341" spans="1:30" s="299" customFormat="1" ht="24.95" customHeight="1">
      <c r="A341" s="307"/>
      <c r="B341" s="297" t="s">
        <v>875</v>
      </c>
      <c r="C341" s="298" t="s">
        <v>876</v>
      </c>
      <c r="D341" s="337">
        <f>SUMIF('pdc2019'!$G$8:$G$1182,'CE MINISTERIALE 2019'!$B341,'pdc2019'!$Q$8:$Q$1190)</f>
        <v>1860368</v>
      </c>
      <c r="E341" s="274"/>
      <c r="F341" s="275"/>
      <c r="G341" s="292"/>
      <c r="H341" s="292"/>
      <c r="J341" s="286"/>
      <c r="L341" s="292"/>
      <c r="AD341" s="337">
        <f>SUMIF('pdc2019'!$G$8:$G$1182,'CE MINISTERIALE 2019'!$B341,'pdc2019'!$P$8:$P$1190)</f>
        <v>892752.58666666655</v>
      </c>
    </row>
    <row r="342" spans="1:30" s="299" customFormat="1" ht="24.95" customHeight="1">
      <c r="A342" s="307"/>
      <c r="B342" s="297" t="s">
        <v>877</v>
      </c>
      <c r="C342" s="298" t="s">
        <v>878</v>
      </c>
      <c r="D342" s="337">
        <f>SUMIF('pdc2019'!$G$8:$G$1182,'CE MINISTERIALE 2019'!$B342,'pdc2019'!$Q$8:$Q$1190)</f>
        <v>4062000</v>
      </c>
      <c r="E342" s="274"/>
      <c r="F342" s="275"/>
      <c r="G342" s="292"/>
      <c r="H342" s="292"/>
      <c r="J342" s="286"/>
      <c r="L342" s="292"/>
      <c r="AD342" s="337">
        <f>SUMIF('pdc2019'!$G$8:$G$1182,'CE MINISTERIALE 2019'!$B342,'pdc2019'!$P$8:$P$1190)</f>
        <v>4311000</v>
      </c>
    </row>
    <row r="343" spans="1:30" s="299" customFormat="1" ht="24.95" customHeight="1">
      <c r="A343" s="307"/>
      <c r="B343" s="297" t="s">
        <v>879</v>
      </c>
      <c r="C343" s="298" t="s">
        <v>880</v>
      </c>
      <c r="D343" s="337">
        <f>SUMIF('pdc2019'!$G$8:$G$1182,'CE MINISTERIALE 2019'!$B343,'pdc2019'!$Q$8:$Q$1190)</f>
        <v>2000000</v>
      </c>
      <c r="E343" s="274"/>
      <c r="F343" s="275"/>
      <c r="G343" s="292"/>
      <c r="H343" s="292"/>
      <c r="J343" s="286"/>
      <c r="L343" s="292"/>
      <c r="AD343" s="337">
        <f>SUMIF('pdc2019'!$G$8:$G$1182,'CE MINISTERIALE 2019'!$B343,'pdc2019'!$P$8:$P$1190)</f>
        <v>2002486.9733333334</v>
      </c>
    </row>
    <row r="344" spans="1:30" s="299" customFormat="1" ht="24.95" customHeight="1">
      <c r="A344" s="307"/>
      <c r="B344" s="297" t="s">
        <v>881</v>
      </c>
      <c r="C344" s="298" t="s">
        <v>882</v>
      </c>
      <c r="D344" s="337">
        <f>SUMIF('pdc2019'!$G$8:$G$1182,'CE MINISTERIALE 2019'!$B344,'pdc2019'!$Q$8:$Q$1190)</f>
        <v>4841687</v>
      </c>
      <c r="E344" s="274"/>
      <c r="F344" s="275"/>
      <c r="G344" s="292"/>
      <c r="H344" s="292"/>
      <c r="J344" s="286"/>
      <c r="L344" s="292"/>
      <c r="AD344" s="337">
        <f>SUMIF('pdc2019'!$G$8:$G$1182,'CE MINISTERIALE 2019'!$B344,'pdc2019'!$P$8:$P$1190)</f>
        <v>4499410.29</v>
      </c>
    </row>
    <row r="345" spans="1:30" s="299" customFormat="1" ht="24.95" customHeight="1">
      <c r="A345" s="307"/>
      <c r="B345" s="297" t="s">
        <v>883</v>
      </c>
      <c r="C345" s="298" t="s">
        <v>884</v>
      </c>
      <c r="D345" s="337">
        <f>SUMIF('pdc2019'!$G$8:$G$1182,'CE MINISTERIALE 2019'!$B345,'pdc2019'!$Q$8:$Q$1190)</f>
        <v>2184000</v>
      </c>
      <c r="E345" s="274"/>
      <c r="F345" s="275"/>
      <c r="G345" s="292"/>
      <c r="H345" s="292"/>
      <c r="J345" s="286"/>
      <c r="L345" s="292"/>
      <c r="AD345" s="337">
        <f>SUMIF('pdc2019'!$G$8:$G$1182,'CE MINISTERIALE 2019'!$B345,'pdc2019'!$P$8:$P$1190)</f>
        <v>2700710.7600000002</v>
      </c>
    </row>
    <row r="346" spans="1:30" s="299" customFormat="1" ht="24.95" customHeight="1">
      <c r="A346" s="307"/>
      <c r="B346" s="297" t="s">
        <v>885</v>
      </c>
      <c r="C346" s="298" t="s">
        <v>886</v>
      </c>
      <c r="D346" s="289">
        <f>+D347+D348</f>
        <v>9331330.3000000007</v>
      </c>
      <c r="E346" s="274"/>
      <c r="F346" s="291"/>
      <c r="G346" s="292"/>
      <c r="H346" s="292"/>
      <c r="J346" s="286"/>
      <c r="L346" s="292"/>
      <c r="AD346" s="289">
        <f>+AD347+AD348</f>
        <v>9344227.4266666658</v>
      </c>
    </row>
    <row r="347" spans="1:30" s="299" customFormat="1" ht="18.75">
      <c r="A347" s="307"/>
      <c r="B347" s="300" t="s">
        <v>887</v>
      </c>
      <c r="C347" s="301" t="s">
        <v>888</v>
      </c>
      <c r="D347" s="337">
        <f>SUMIF('pdc2019'!$G$8:$G$1182,'CE MINISTERIALE 2019'!$B347,'pdc2019'!$Q$8:$Q$1190)</f>
        <v>9264211.0500000007</v>
      </c>
      <c r="E347" s="274"/>
      <c r="F347" s="275"/>
      <c r="G347" s="314"/>
      <c r="H347" s="314"/>
      <c r="J347" s="286"/>
      <c r="L347" s="292"/>
      <c r="AD347" s="337">
        <f>SUMIF('pdc2019'!$G$8:$G$1182,'CE MINISTERIALE 2019'!$B347,'pdc2019'!$P$8:$P$1190)</f>
        <v>9264211.0533333328</v>
      </c>
    </row>
    <row r="348" spans="1:30" s="299" customFormat="1" ht="24.95" customHeight="1">
      <c r="A348" s="307"/>
      <c r="B348" s="300" t="s">
        <v>889</v>
      </c>
      <c r="C348" s="301" t="s">
        <v>890</v>
      </c>
      <c r="D348" s="337">
        <f>SUMIF('pdc2019'!$G$8:$G$1182,'CE MINISTERIALE 2019'!$B348,'pdc2019'!$Q$8:$Q$1190)</f>
        <v>67119.25</v>
      </c>
      <c r="E348" s="274"/>
      <c r="F348" s="275"/>
      <c r="G348" s="292"/>
      <c r="H348" s="292"/>
      <c r="J348" s="286"/>
      <c r="L348" s="292"/>
      <c r="AD348" s="337">
        <f>SUMIF('pdc2019'!$G$8:$G$1182,'CE MINISTERIALE 2019'!$B348,'pdc2019'!$P$8:$P$1190)</f>
        <v>80016.373333333337</v>
      </c>
    </row>
    <row r="349" spans="1:30" s="299" customFormat="1" ht="24.95" customHeight="1">
      <c r="A349" s="307"/>
      <c r="B349" s="297" t="s">
        <v>891</v>
      </c>
      <c r="C349" s="298" t="s">
        <v>892</v>
      </c>
      <c r="D349" s="289">
        <f>+D350+D351+D352</f>
        <v>29475481.219999999</v>
      </c>
      <c r="E349" s="274"/>
      <c r="F349" s="291"/>
      <c r="G349" s="292"/>
      <c r="H349" s="292"/>
      <c r="J349" s="286"/>
      <c r="L349" s="292"/>
      <c r="AD349" s="289">
        <f>+AD350+AD351+AD352</f>
        <v>25051465.413333334</v>
      </c>
    </row>
    <row r="350" spans="1:30" s="299" customFormat="1" ht="25.5">
      <c r="A350" s="307" t="s">
        <v>304</v>
      </c>
      <c r="B350" s="300" t="s">
        <v>893</v>
      </c>
      <c r="C350" s="301" t="s">
        <v>894</v>
      </c>
      <c r="D350" s="337">
        <f>SUMIF('pdc2019'!$G$8:$G$1182,'CE MINISTERIALE 2019'!$B350,'pdc2019'!$Q$8:$Q$1190)</f>
        <v>0</v>
      </c>
      <c r="E350" s="274"/>
      <c r="F350" s="275"/>
      <c r="G350" s="292"/>
      <c r="H350" s="292"/>
      <c r="J350" s="286"/>
      <c r="L350" s="292"/>
      <c r="AD350" s="337">
        <f>SUMIF('pdc2019'!$G$8:$G$1182,'CE MINISTERIALE 2019'!$B350,'pdc2019'!$P$8:$P$1190)</f>
        <v>0</v>
      </c>
    </row>
    <row r="351" spans="1:30" s="299" customFormat="1" ht="25.5" customHeight="1">
      <c r="A351" s="307"/>
      <c r="B351" s="300" t="s">
        <v>895</v>
      </c>
      <c r="C351" s="301" t="s">
        <v>896</v>
      </c>
      <c r="D351" s="337">
        <f>SUMIF('pdc2019'!$G$8:$G$1182,'CE MINISTERIALE 2019'!$B351,'pdc2019'!$Q$8:$Q$1190)</f>
        <v>183000</v>
      </c>
      <c r="E351" s="274"/>
      <c r="F351" s="275"/>
      <c r="G351" s="292"/>
      <c r="H351" s="292"/>
      <c r="J351" s="286"/>
      <c r="L351" s="292"/>
      <c r="AD351" s="337">
        <f>SUMIF('pdc2019'!$G$8:$G$1182,'CE MINISTERIALE 2019'!$B351,'pdc2019'!$P$8:$P$1190)</f>
        <v>670946.70666666667</v>
      </c>
    </row>
    <row r="352" spans="1:30" s="299" customFormat="1" ht="24.95" customHeight="1">
      <c r="A352" s="307"/>
      <c r="B352" s="300" t="s">
        <v>897</v>
      </c>
      <c r="C352" s="301" t="s">
        <v>898</v>
      </c>
      <c r="D352" s="337">
        <f>SUMIF('pdc2019'!$G$8:$G$1182,'CE MINISTERIALE 2019'!$B352,'pdc2019'!$Q$8:$Q$1190)</f>
        <v>29292481.219999999</v>
      </c>
      <c r="E352" s="274"/>
      <c r="F352" s="275"/>
      <c r="G352" s="292"/>
      <c r="H352" s="292"/>
      <c r="J352" s="286"/>
      <c r="L352" s="292"/>
      <c r="AD352" s="337">
        <f>SUMIF('pdc2019'!$G$8:$G$1182,'CE MINISTERIALE 2019'!$B352,'pdc2019'!$P$8:$P$1190)</f>
        <v>24380518.706666667</v>
      </c>
    </row>
    <row r="353" spans="1:30" s="299" customFormat="1" ht="25.5">
      <c r="A353" s="307"/>
      <c r="B353" s="293" t="s">
        <v>899</v>
      </c>
      <c r="C353" s="294" t="s">
        <v>900</v>
      </c>
      <c r="D353" s="289">
        <f>+D354+D355+D356+D363</f>
        <v>40370</v>
      </c>
      <c r="E353" s="274"/>
      <c r="F353" s="291"/>
      <c r="G353" s="292"/>
      <c r="H353" s="292"/>
      <c r="J353" s="286"/>
      <c r="L353" s="292"/>
      <c r="AD353" s="289">
        <f>+AD354+AD355+AD356+AD363</f>
        <v>24224.373333333333</v>
      </c>
    </row>
    <row r="354" spans="1:30" s="299" customFormat="1" ht="25.5">
      <c r="A354" s="307" t="s">
        <v>304</v>
      </c>
      <c r="B354" s="297" t="s">
        <v>901</v>
      </c>
      <c r="C354" s="298" t="s">
        <v>902</v>
      </c>
      <c r="D354" s="337">
        <f>SUMIF('pdc2019'!$G$8:$G$1182,'CE MINISTERIALE 2019'!$B354,'pdc2019'!$Q$8:$Q$1190)</f>
        <v>0</v>
      </c>
      <c r="E354" s="274"/>
      <c r="F354" s="275"/>
      <c r="G354" s="292"/>
      <c r="H354" s="292"/>
      <c r="J354" s="286"/>
      <c r="L354" s="292"/>
      <c r="AD354" s="337">
        <f>SUMIF('pdc2019'!$G$8:$G$1182,'CE MINISTERIALE 2019'!$B354,'pdc2019'!$P$8:$P$1190)</f>
        <v>0</v>
      </c>
    </row>
    <row r="355" spans="1:30" s="299" customFormat="1" ht="24.95" customHeight="1">
      <c r="A355" s="307"/>
      <c r="B355" s="297" t="s">
        <v>903</v>
      </c>
      <c r="C355" s="298" t="s">
        <v>904</v>
      </c>
      <c r="D355" s="337">
        <f>SUMIF('pdc2019'!$G$8:$G$1182,'CE MINISTERIALE 2019'!$B355,'pdc2019'!$Q$8:$Q$1190)</f>
        <v>0</v>
      </c>
      <c r="E355" s="274"/>
      <c r="F355" s="275"/>
      <c r="G355" s="292"/>
      <c r="H355" s="292"/>
      <c r="J355" s="286"/>
      <c r="L355" s="292"/>
      <c r="AD355" s="337">
        <f>SUMIF('pdc2019'!$G$8:$G$1182,'CE MINISTERIALE 2019'!$B355,'pdc2019'!$P$8:$P$1190)</f>
        <v>0</v>
      </c>
    </row>
    <row r="356" spans="1:30" s="299" customFormat="1" ht="24.95" customHeight="1">
      <c r="A356" s="307"/>
      <c r="B356" s="297" t="s">
        <v>905</v>
      </c>
      <c r="C356" s="298" t="s">
        <v>906</v>
      </c>
      <c r="D356" s="289">
        <f>SUM(D357:D362)</f>
        <v>40370</v>
      </c>
      <c r="E356" s="274"/>
      <c r="F356" s="291"/>
      <c r="G356" s="292"/>
      <c r="H356" s="292"/>
      <c r="J356" s="286"/>
      <c r="L356" s="292"/>
      <c r="AD356" s="289">
        <f>SUM(AD357:AD362)</f>
        <v>24224.373333333333</v>
      </c>
    </row>
    <row r="357" spans="1:30" s="299" customFormat="1" ht="24.95" customHeight="1">
      <c r="A357" s="307"/>
      <c r="B357" s="300" t="s">
        <v>907</v>
      </c>
      <c r="C357" s="301" t="s">
        <v>908</v>
      </c>
      <c r="D357" s="337">
        <f>SUMIF('pdc2019'!$G$8:$G$1182,'CE MINISTERIALE 2019'!$B357,'pdc2019'!$Q$8:$Q$1190)</f>
        <v>40370</v>
      </c>
      <c r="E357" s="274"/>
      <c r="F357" s="275"/>
      <c r="G357" s="292"/>
      <c r="H357" s="292"/>
      <c r="J357" s="286"/>
      <c r="L357" s="292"/>
      <c r="AD357" s="337">
        <f>SUMIF('pdc2019'!$G$8:$G$1182,'CE MINISTERIALE 2019'!$B357,'pdc2019'!$P$8:$P$1190)</f>
        <v>24224.373333333333</v>
      </c>
    </row>
    <row r="358" spans="1:30" s="299" customFormat="1" ht="24.95" customHeight="1">
      <c r="A358" s="307"/>
      <c r="B358" s="300" t="s">
        <v>909</v>
      </c>
      <c r="C358" s="301" t="s">
        <v>910</v>
      </c>
      <c r="D358" s="337">
        <f>SUMIF('pdc2019'!$G$8:$G$1182,'CE MINISTERIALE 2019'!$B358,'pdc2019'!$Q$8:$Q$1190)</f>
        <v>0</v>
      </c>
      <c r="E358" s="274"/>
      <c r="F358" s="275"/>
      <c r="G358" s="292"/>
      <c r="H358" s="292"/>
      <c r="J358" s="286"/>
      <c r="L358" s="292"/>
      <c r="AD358" s="337">
        <f>SUMIF('pdc2019'!$G$8:$G$1182,'CE MINISTERIALE 2019'!$B358,'pdc2019'!$P$8:$P$1190)</f>
        <v>0</v>
      </c>
    </row>
    <row r="359" spans="1:30" s="299" customFormat="1" ht="24.95" customHeight="1">
      <c r="A359" s="307"/>
      <c r="B359" s="300" t="s">
        <v>911</v>
      </c>
      <c r="C359" s="301" t="s">
        <v>912</v>
      </c>
      <c r="D359" s="337">
        <f>SUMIF('pdc2019'!$G$8:$G$1182,'CE MINISTERIALE 2019'!$B359,'pdc2019'!$Q$8:$Q$1190)</f>
        <v>0</v>
      </c>
      <c r="E359" s="274"/>
      <c r="F359" s="275"/>
      <c r="G359" s="292"/>
      <c r="H359" s="292"/>
      <c r="J359" s="286"/>
      <c r="L359" s="292"/>
      <c r="AD359" s="337">
        <f>SUMIF('pdc2019'!$G$8:$G$1182,'CE MINISTERIALE 2019'!$B359,'pdc2019'!$P$8:$P$1190)</f>
        <v>0</v>
      </c>
    </row>
    <row r="360" spans="1:30" s="299" customFormat="1" ht="24.95" customHeight="1">
      <c r="A360" s="307"/>
      <c r="B360" s="300" t="s">
        <v>913</v>
      </c>
      <c r="C360" s="301" t="s">
        <v>914</v>
      </c>
      <c r="D360" s="337">
        <f>SUMIF('pdc2019'!$G$8:$G$1182,'CE MINISTERIALE 2019'!$B360,'pdc2019'!$Q$8:$Q$1190)</f>
        <v>0</v>
      </c>
      <c r="E360" s="274"/>
      <c r="F360" s="275"/>
      <c r="G360" s="292"/>
      <c r="H360" s="292"/>
      <c r="J360" s="286"/>
      <c r="L360" s="292"/>
      <c r="AD360" s="337">
        <f>SUMIF('pdc2019'!$G$8:$G$1182,'CE MINISTERIALE 2019'!$B360,'pdc2019'!$P$8:$P$1190)</f>
        <v>0</v>
      </c>
    </row>
    <row r="361" spans="1:30" s="299" customFormat="1" ht="25.5">
      <c r="A361" s="307"/>
      <c r="B361" s="300" t="s">
        <v>915</v>
      </c>
      <c r="C361" s="301" t="s">
        <v>916</v>
      </c>
      <c r="D361" s="337">
        <f>SUMIF('pdc2019'!$G$8:$G$1182,'CE MINISTERIALE 2019'!$B361,'pdc2019'!$Q$8:$Q$1190)</f>
        <v>0</v>
      </c>
      <c r="E361" s="274"/>
      <c r="F361" s="275"/>
      <c r="G361" s="292"/>
      <c r="H361" s="292"/>
      <c r="J361" s="286"/>
      <c r="L361" s="292"/>
      <c r="AD361" s="337">
        <f>SUMIF('pdc2019'!$G$8:$G$1182,'CE MINISTERIALE 2019'!$B361,'pdc2019'!$P$8:$P$1190)</f>
        <v>0</v>
      </c>
    </row>
    <row r="362" spans="1:30" s="308" customFormat="1" ht="51">
      <c r="A362" s="307"/>
      <c r="B362" s="300" t="s">
        <v>4736</v>
      </c>
      <c r="C362" s="301" t="s">
        <v>4737</v>
      </c>
      <c r="D362" s="337">
        <f>SUMIF('pdc2019'!$G$8:$G$1182,'CE MINISTERIALE 2019'!$B362,'pdc2019'!$Q$8:$Q$1190)</f>
        <v>0</v>
      </c>
      <c r="E362" s="274"/>
      <c r="F362" s="274"/>
      <c r="G362" s="292"/>
      <c r="H362" s="292"/>
      <c r="J362" s="286"/>
      <c r="L362" s="292"/>
      <c r="AD362" s="337">
        <f>SUMIF('pdc2019'!$G$8:$G$1182,'CE MINISTERIALE 2019'!$B362,'pdc2019'!$P$8:$P$1190)</f>
        <v>0</v>
      </c>
    </row>
    <row r="363" spans="1:30" s="299" customFormat="1" ht="25.5">
      <c r="A363" s="307"/>
      <c r="B363" s="297" t="s">
        <v>917</v>
      </c>
      <c r="C363" s="298" t="s">
        <v>918</v>
      </c>
      <c r="D363" s="289">
        <f>SUM(D364:D366)</f>
        <v>0</v>
      </c>
      <c r="E363" s="274"/>
      <c r="F363" s="291"/>
      <c r="G363" s="292"/>
      <c r="H363" s="292"/>
      <c r="J363" s="286"/>
      <c r="L363" s="292"/>
      <c r="AD363" s="289">
        <f>SUM(AD364:AD366)</f>
        <v>0</v>
      </c>
    </row>
    <row r="364" spans="1:30" s="299" customFormat="1" ht="38.25">
      <c r="A364" s="307" t="s">
        <v>304</v>
      </c>
      <c r="B364" s="300" t="s">
        <v>22</v>
      </c>
      <c r="C364" s="301" t="s">
        <v>23</v>
      </c>
      <c r="D364" s="337">
        <f>SUMIF('pdc2019'!$G$8:$G$1182,'CE MINISTERIALE 2019'!$B364,'pdc2019'!$Q$8:$Q$1190)</f>
        <v>0</v>
      </c>
      <c r="E364" s="274"/>
      <c r="F364" s="275"/>
      <c r="G364" s="292"/>
      <c r="H364" s="292"/>
      <c r="J364" s="286"/>
      <c r="L364" s="292"/>
      <c r="AD364" s="337">
        <f>SUMIF('pdc2019'!$G$8:$G$1182,'CE MINISTERIALE 2019'!$B364,'pdc2019'!$P$8:$P$1190)</f>
        <v>0</v>
      </c>
    </row>
    <row r="365" spans="1:30" s="299" customFormat="1" ht="38.25">
      <c r="A365" s="307"/>
      <c r="B365" s="300" t="s">
        <v>24</v>
      </c>
      <c r="C365" s="301" t="s">
        <v>25</v>
      </c>
      <c r="D365" s="337">
        <f>SUMIF('pdc2019'!$G$8:$G$1182,'CE MINISTERIALE 2019'!$B365,'pdc2019'!$Q$8:$Q$1190)</f>
        <v>0</v>
      </c>
      <c r="E365" s="274"/>
      <c r="F365" s="275"/>
      <c r="G365" s="292"/>
      <c r="H365" s="292"/>
      <c r="J365" s="286"/>
      <c r="L365" s="292"/>
      <c r="AD365" s="337">
        <f>SUMIF('pdc2019'!$G$8:$G$1182,'CE MINISTERIALE 2019'!$B365,'pdc2019'!$P$8:$P$1190)</f>
        <v>0</v>
      </c>
    </row>
    <row r="366" spans="1:30" s="299" customFormat="1" ht="38.25">
      <c r="A366" s="307" t="s">
        <v>1580</v>
      </c>
      <c r="B366" s="300" t="s">
        <v>26</v>
      </c>
      <c r="C366" s="301" t="s">
        <v>27</v>
      </c>
      <c r="D366" s="337">
        <f>SUMIF('pdc2019'!$G$8:$G$1182,'CE MINISTERIALE 2019'!$B366,'pdc2019'!$Q$8:$Q$1190)</f>
        <v>0</v>
      </c>
      <c r="E366" s="274"/>
      <c r="F366" s="275"/>
      <c r="G366" s="292"/>
      <c r="H366" s="292"/>
      <c r="J366" s="286"/>
      <c r="L366" s="292"/>
      <c r="AD366" s="337">
        <f>SUMIF('pdc2019'!$G$8:$G$1182,'CE MINISTERIALE 2019'!$B366,'pdc2019'!$P$8:$P$1190)</f>
        <v>0</v>
      </c>
    </row>
    <row r="367" spans="1:30" s="299" customFormat="1" ht="24.95" customHeight="1">
      <c r="A367" s="307"/>
      <c r="B367" s="293" t="s">
        <v>28</v>
      </c>
      <c r="C367" s="294" t="s">
        <v>29</v>
      </c>
      <c r="D367" s="289">
        <f>+D368+D369</f>
        <v>8186616</v>
      </c>
      <c r="E367" s="274"/>
      <c r="F367" s="291"/>
      <c r="G367" s="292"/>
      <c r="H367" s="292"/>
      <c r="J367" s="286"/>
      <c r="L367" s="292"/>
      <c r="AD367" s="289">
        <f>+AD368+AD369</f>
        <v>7956616</v>
      </c>
    </row>
    <row r="368" spans="1:30" s="299" customFormat="1" ht="24.95" customHeight="1">
      <c r="A368" s="307"/>
      <c r="B368" s="297" t="s">
        <v>30</v>
      </c>
      <c r="C368" s="298" t="s">
        <v>31</v>
      </c>
      <c r="D368" s="337">
        <f>SUMIF('pdc2019'!$G$8:$G$1182,'CE MINISTERIALE 2019'!$B368,'pdc2019'!$Q$8:$Q$1190)</f>
        <v>734466</v>
      </c>
      <c r="E368" s="274"/>
      <c r="F368" s="275"/>
      <c r="G368" s="292"/>
      <c r="H368" s="292"/>
      <c r="J368" s="286"/>
      <c r="L368" s="292"/>
      <c r="AD368" s="337">
        <f>SUMIF('pdc2019'!$G$8:$G$1182,'CE MINISTERIALE 2019'!$B368,'pdc2019'!$P$8:$P$1190)</f>
        <v>684466</v>
      </c>
    </row>
    <row r="369" spans="1:30" s="299" customFormat="1" ht="24.95" customHeight="1">
      <c r="A369" s="307"/>
      <c r="B369" s="297" t="s">
        <v>32</v>
      </c>
      <c r="C369" s="298" t="s">
        <v>33</v>
      </c>
      <c r="D369" s="337">
        <f>SUMIF('pdc2019'!$G$8:$G$1182,'CE MINISTERIALE 2019'!$B369,'pdc2019'!$Q$8:$Q$1190)</f>
        <v>7452150</v>
      </c>
      <c r="E369" s="274"/>
      <c r="F369" s="275"/>
      <c r="G369" s="292"/>
      <c r="H369" s="292"/>
      <c r="J369" s="286"/>
      <c r="L369" s="292"/>
      <c r="AD369" s="337">
        <f>SUMIF('pdc2019'!$G$8:$G$1182,'CE MINISTERIALE 2019'!$B369,'pdc2019'!$P$8:$P$1190)</f>
        <v>7272150</v>
      </c>
    </row>
    <row r="370" spans="1:30" s="299" customFormat="1" ht="25.5">
      <c r="A370" s="307"/>
      <c r="B370" s="287" t="s">
        <v>34</v>
      </c>
      <c r="C370" s="288" t="s">
        <v>35</v>
      </c>
      <c r="D370" s="289">
        <f>SUM(D371:D377)</f>
        <v>50873156</v>
      </c>
      <c r="E370" s="274"/>
      <c r="F370" s="291"/>
      <c r="G370" s="292"/>
      <c r="H370" s="292"/>
      <c r="J370" s="286"/>
      <c r="L370" s="292"/>
      <c r="AD370" s="289">
        <f>SUM(AD371:AD377)</f>
        <v>43421891.333333328</v>
      </c>
    </row>
    <row r="371" spans="1:30" s="299" customFormat="1" ht="25.5">
      <c r="A371" s="307"/>
      <c r="B371" s="293" t="s">
        <v>36</v>
      </c>
      <c r="C371" s="294" t="s">
        <v>37</v>
      </c>
      <c r="D371" s="337">
        <f>SUMIF('pdc2019'!$G$8:$G$1182,'CE MINISTERIALE 2019'!$B371,'pdc2019'!$Q$8:$Q$1190)</f>
        <v>13024296</v>
      </c>
      <c r="E371" s="274"/>
      <c r="F371" s="275"/>
      <c r="G371" s="292"/>
      <c r="H371" s="292"/>
      <c r="J371" s="286"/>
      <c r="L371" s="292"/>
      <c r="AD371" s="337">
        <f>SUMIF('pdc2019'!$G$8:$G$1182,'CE MINISTERIALE 2019'!$B371,'pdc2019'!$P$8:$P$1190)</f>
        <v>12524000</v>
      </c>
    </row>
    <row r="372" spans="1:30" s="299" customFormat="1" ht="25.5">
      <c r="A372" s="307"/>
      <c r="B372" s="293" t="s">
        <v>38</v>
      </c>
      <c r="C372" s="294" t="s">
        <v>39</v>
      </c>
      <c r="D372" s="337">
        <f>SUMIF('pdc2019'!$G$8:$G$1182,'CE MINISTERIALE 2019'!$B372,'pdc2019'!$Q$8:$Q$1190)</f>
        <v>30000</v>
      </c>
      <c r="E372" s="274"/>
      <c r="F372" s="275"/>
      <c r="G372" s="292"/>
      <c r="H372" s="292"/>
      <c r="J372" s="286"/>
      <c r="L372" s="292"/>
      <c r="AD372" s="337">
        <f>SUMIF('pdc2019'!$G$8:$G$1182,'CE MINISTERIALE 2019'!$B372,'pdc2019'!$P$8:$P$1190)</f>
        <v>30076.080000000002</v>
      </c>
    </row>
    <row r="373" spans="1:30" s="299" customFormat="1" ht="25.5">
      <c r="A373" s="307"/>
      <c r="B373" s="293" t="s">
        <v>40</v>
      </c>
      <c r="C373" s="294" t="s">
        <v>530</v>
      </c>
      <c r="D373" s="337">
        <f>SUMIF('pdc2019'!$G$8:$G$1182,'CE MINISTERIALE 2019'!$B373,'pdc2019'!$Q$8:$Q$1190)</f>
        <v>13478800</v>
      </c>
      <c r="E373" s="274"/>
      <c r="F373" s="275"/>
      <c r="G373" s="292"/>
      <c r="H373" s="292"/>
      <c r="J373" s="286"/>
      <c r="L373" s="292"/>
      <c r="AD373" s="337">
        <f>SUMIF('pdc2019'!$G$8:$G$1182,'CE MINISTERIALE 2019'!$B373,'pdc2019'!$P$8:$P$1190)</f>
        <v>11271878.666666666</v>
      </c>
    </row>
    <row r="374" spans="1:30" s="299" customFormat="1" ht="18.75">
      <c r="A374" s="307"/>
      <c r="B374" s="293" t="s">
        <v>531</v>
      </c>
      <c r="C374" s="294" t="s">
        <v>532</v>
      </c>
      <c r="D374" s="337">
        <f>SUMIF('pdc2019'!$G$8:$G$1182,'CE MINISTERIALE 2019'!$B374,'pdc2019'!$Q$8:$Q$1190)</f>
        <v>0</v>
      </c>
      <c r="E374" s="274"/>
      <c r="F374" s="275"/>
      <c r="G374" s="292"/>
      <c r="H374" s="292"/>
      <c r="J374" s="286"/>
      <c r="L374" s="292"/>
      <c r="AD374" s="337">
        <f>SUMIF('pdc2019'!$G$8:$G$1182,'CE MINISTERIALE 2019'!$B374,'pdc2019'!$P$8:$P$1190)</f>
        <v>0</v>
      </c>
    </row>
    <row r="375" spans="1:30" s="299" customFormat="1" ht="24.95" customHeight="1">
      <c r="A375" s="307"/>
      <c r="B375" s="293" t="s">
        <v>533</v>
      </c>
      <c r="C375" s="294" t="s">
        <v>534</v>
      </c>
      <c r="D375" s="337">
        <f>SUMIF('pdc2019'!$G$8:$G$1182,'CE MINISTERIALE 2019'!$B375,'pdc2019'!$Q$8:$Q$1190)</f>
        <v>500000</v>
      </c>
      <c r="E375" s="274"/>
      <c r="F375" s="275"/>
      <c r="G375" s="292"/>
      <c r="H375" s="292"/>
      <c r="J375" s="286"/>
      <c r="L375" s="292"/>
      <c r="AD375" s="337">
        <f>SUMIF('pdc2019'!$G$8:$G$1182,'CE MINISTERIALE 2019'!$B375,'pdc2019'!$P$8:$P$1190)</f>
        <v>523544.69333333336</v>
      </c>
    </row>
    <row r="376" spans="1:30" s="299" customFormat="1" ht="24.95" customHeight="1">
      <c r="A376" s="307"/>
      <c r="B376" s="293" t="s">
        <v>535</v>
      </c>
      <c r="C376" s="294" t="s">
        <v>536</v>
      </c>
      <c r="D376" s="337">
        <f>SUMIF('pdc2019'!$G$8:$G$1182,'CE MINISTERIALE 2019'!$B376,'pdc2019'!$Q$8:$Q$1190)</f>
        <v>23840060</v>
      </c>
      <c r="E376" s="274"/>
      <c r="F376" s="275"/>
      <c r="G376" s="292"/>
      <c r="H376" s="292"/>
      <c r="J376" s="286"/>
      <c r="L376" s="292"/>
      <c r="AD376" s="337">
        <f>SUMIF('pdc2019'!$G$8:$G$1182,'CE MINISTERIALE 2019'!$B376,'pdc2019'!$P$8:$P$1190)</f>
        <v>19072391.893333334</v>
      </c>
    </row>
    <row r="377" spans="1:30" s="299" customFormat="1" ht="24.95" customHeight="1">
      <c r="A377" s="377" t="s">
        <v>304</v>
      </c>
      <c r="B377" s="293" t="s">
        <v>537</v>
      </c>
      <c r="C377" s="294" t="s">
        <v>538</v>
      </c>
      <c r="D377" s="337">
        <f>SUMIF('pdc2019'!$G$8:$G$1182,'CE MINISTERIALE 2019'!$B377,'pdc2019'!$Q$8:$Q$1190)</f>
        <v>0</v>
      </c>
      <c r="E377" s="274"/>
      <c r="F377" s="275"/>
      <c r="G377" s="292"/>
      <c r="H377" s="292"/>
      <c r="J377" s="286"/>
      <c r="L377" s="292"/>
      <c r="AD377" s="337">
        <f>SUMIF('pdc2019'!$G$8:$G$1182,'CE MINISTERIALE 2019'!$B377,'pdc2019'!$P$8:$P$1190)</f>
        <v>0</v>
      </c>
    </row>
    <row r="378" spans="1:30" s="299" customFormat="1" ht="24.95" customHeight="1">
      <c r="A378" s="307"/>
      <c r="B378" s="287" t="s">
        <v>539</v>
      </c>
      <c r="C378" s="288" t="s">
        <v>540</v>
      </c>
      <c r="D378" s="289">
        <f>+D379+D380+D383+D386+D387</f>
        <v>30920140</v>
      </c>
      <c r="E378" s="274"/>
      <c r="F378" s="291"/>
      <c r="G378" s="292"/>
      <c r="H378" s="292"/>
      <c r="J378" s="286"/>
      <c r="L378" s="292"/>
      <c r="AD378" s="289">
        <f>+AD379+AD380+AD383+AD386+AD387</f>
        <v>25023440.013333332</v>
      </c>
    </row>
    <row r="379" spans="1:30" s="299" customFormat="1" ht="24.95" customHeight="1">
      <c r="A379" s="307"/>
      <c r="B379" s="293" t="s">
        <v>541</v>
      </c>
      <c r="C379" s="294" t="s">
        <v>542</v>
      </c>
      <c r="D379" s="337">
        <f>SUMIF('pdc2019'!$G$8:$G$1182,'CE MINISTERIALE 2019'!$B379,'pdc2019'!$Q$8:$Q$1190)</f>
        <v>7956000</v>
      </c>
      <c r="E379" s="274"/>
      <c r="F379" s="275"/>
      <c r="G379" s="292"/>
      <c r="H379" s="292"/>
      <c r="J379" s="286"/>
      <c r="L379" s="292"/>
      <c r="AD379" s="337">
        <f>SUMIF('pdc2019'!$G$8:$G$1182,'CE MINISTERIALE 2019'!$B379,'pdc2019'!$P$8:$P$1190)</f>
        <v>7866252.293333333</v>
      </c>
    </row>
    <row r="380" spans="1:30" s="299" customFormat="1" ht="24.95" customHeight="1">
      <c r="A380" s="307"/>
      <c r="B380" s="293" t="s">
        <v>543</v>
      </c>
      <c r="C380" s="294" t="s">
        <v>544</v>
      </c>
      <c r="D380" s="289">
        <f>+D381+D382</f>
        <v>22364140</v>
      </c>
      <c r="E380" s="274"/>
      <c r="F380" s="291"/>
      <c r="G380" s="292"/>
      <c r="H380" s="292"/>
      <c r="J380" s="286"/>
      <c r="L380" s="292"/>
      <c r="AD380" s="289">
        <f>+AD381+AD382</f>
        <v>17157187.719999999</v>
      </c>
    </row>
    <row r="381" spans="1:30" s="299" customFormat="1" ht="24.95" customHeight="1">
      <c r="A381" s="307"/>
      <c r="B381" s="297" t="s">
        <v>545</v>
      </c>
      <c r="C381" s="298" t="s">
        <v>546</v>
      </c>
      <c r="D381" s="337">
        <f>SUMIF('pdc2019'!$G$8:$G$1182,'CE MINISTERIALE 2019'!$B381,'pdc2019'!$Q$8:$Q$1190)</f>
        <v>8500000</v>
      </c>
      <c r="E381" s="274"/>
      <c r="F381" s="275"/>
      <c r="G381" s="292"/>
      <c r="H381" s="292"/>
      <c r="J381" s="286"/>
      <c r="L381" s="292"/>
      <c r="AD381" s="337">
        <f>SUMIF('pdc2019'!$G$8:$G$1182,'CE MINISTERIALE 2019'!$B381,'pdc2019'!$P$8:$P$1190)</f>
        <v>8132915.4533333331</v>
      </c>
    </row>
    <row r="382" spans="1:30" s="299" customFormat="1" ht="24.95" customHeight="1">
      <c r="A382" s="307"/>
      <c r="B382" s="297" t="s">
        <v>547</v>
      </c>
      <c r="C382" s="298" t="s">
        <v>548</v>
      </c>
      <c r="D382" s="337">
        <f>SUMIF('pdc2019'!$G$8:$G$1182,'CE MINISTERIALE 2019'!$B382,'pdc2019'!$Q$8:$Q$1190)</f>
        <v>13864140</v>
      </c>
      <c r="E382" s="274"/>
      <c r="F382" s="275"/>
      <c r="G382" s="292"/>
      <c r="H382" s="292"/>
      <c r="J382" s="286"/>
      <c r="L382" s="292"/>
      <c r="AD382" s="337">
        <f>SUMIF('pdc2019'!$G$8:$G$1182,'CE MINISTERIALE 2019'!$B382,'pdc2019'!$P$8:$P$1190)</f>
        <v>9024272.2666666657</v>
      </c>
    </row>
    <row r="383" spans="1:30" s="299" customFormat="1" ht="24.95" customHeight="1">
      <c r="A383" s="307"/>
      <c r="B383" s="293" t="s">
        <v>549</v>
      </c>
      <c r="C383" s="294" t="s">
        <v>550</v>
      </c>
      <c r="D383" s="289">
        <f>+D384+D385</f>
        <v>0</v>
      </c>
      <c r="E383" s="274"/>
      <c r="F383" s="291"/>
      <c r="G383" s="292"/>
      <c r="H383" s="292"/>
      <c r="J383" s="286"/>
      <c r="L383" s="292"/>
      <c r="AD383" s="289">
        <f>+AD384+AD385</f>
        <v>0</v>
      </c>
    </row>
    <row r="384" spans="1:30" s="299" customFormat="1" ht="24.95" customHeight="1">
      <c r="A384" s="307"/>
      <c r="B384" s="297" t="s">
        <v>551</v>
      </c>
      <c r="C384" s="298" t="s">
        <v>552</v>
      </c>
      <c r="D384" s="337">
        <f>SUMIF('pdc2019'!$G$8:$G$1182,'CE MINISTERIALE 2019'!$B384,'pdc2019'!$Q$8:$Q$1190)</f>
        <v>0</v>
      </c>
      <c r="E384" s="274"/>
      <c r="F384" s="275"/>
      <c r="G384" s="292"/>
      <c r="H384" s="292"/>
      <c r="J384" s="286"/>
      <c r="L384" s="292"/>
      <c r="AD384" s="337">
        <f>SUMIF('pdc2019'!$G$8:$G$1182,'CE MINISTERIALE 2019'!$B384,'pdc2019'!$P$8:$P$1190)</f>
        <v>0</v>
      </c>
    </row>
    <row r="385" spans="1:30" s="299" customFormat="1" ht="24.95" customHeight="1">
      <c r="A385" s="307"/>
      <c r="B385" s="297" t="s">
        <v>553</v>
      </c>
      <c r="C385" s="298" t="s">
        <v>554</v>
      </c>
      <c r="D385" s="337">
        <f>SUMIF('pdc2019'!$G$8:$G$1182,'CE MINISTERIALE 2019'!$B385,'pdc2019'!$Q$8:$Q$1190)</f>
        <v>0</v>
      </c>
      <c r="E385" s="274"/>
      <c r="F385" s="275"/>
      <c r="G385" s="292"/>
      <c r="H385" s="292"/>
      <c r="J385" s="286"/>
      <c r="L385" s="292"/>
      <c r="AD385" s="337">
        <f>SUMIF('pdc2019'!$G$8:$G$1182,'CE MINISTERIALE 2019'!$B385,'pdc2019'!$P$8:$P$1190)</f>
        <v>0</v>
      </c>
    </row>
    <row r="386" spans="1:30" s="275" customFormat="1" ht="24.95" customHeight="1">
      <c r="A386" s="304"/>
      <c r="B386" s="293" t="s">
        <v>4738</v>
      </c>
      <c r="C386" s="294" t="s">
        <v>4739</v>
      </c>
      <c r="D386" s="337">
        <f>SUMIF('pdc2019'!$G$8:$G$1182,'CE MINISTERIALE 2019'!$B386,'pdc2019'!$Q$8:$Q$1190)</f>
        <v>600000</v>
      </c>
      <c r="E386" s="274"/>
      <c r="G386" s="292"/>
      <c r="H386" s="292"/>
      <c r="J386" s="286"/>
      <c r="L386" s="292"/>
      <c r="AD386" s="337">
        <f>SUMIF('pdc2019'!$G$8:$G$1182,'CE MINISTERIALE 2019'!$B386,'pdc2019'!$P$8:$P$1190)</f>
        <v>0</v>
      </c>
    </row>
    <row r="387" spans="1:30" s="275" customFormat="1" ht="24.95" customHeight="1">
      <c r="A387" s="378" t="s">
        <v>304</v>
      </c>
      <c r="B387" s="293" t="s">
        <v>555</v>
      </c>
      <c r="C387" s="294" t="s">
        <v>4740</v>
      </c>
      <c r="D387" s="337">
        <f>SUMIF('pdc2019'!$G$8:$G$1182,'CE MINISTERIALE 2019'!$B387,'pdc2019'!$Q$8:$Q$1190)</f>
        <v>0</v>
      </c>
      <c r="E387" s="274"/>
      <c r="G387" s="292"/>
      <c r="H387" s="292"/>
      <c r="J387" s="286"/>
      <c r="L387" s="292"/>
      <c r="AD387" s="337">
        <f>SUMIF('pdc2019'!$G$8:$G$1182,'CE MINISTERIALE 2019'!$B387,'pdc2019'!$P$8:$P$1190)</f>
        <v>0</v>
      </c>
    </row>
    <row r="388" spans="1:30" s="299" customFormat="1" ht="24.95" customHeight="1">
      <c r="A388" s="307"/>
      <c r="B388" s="315" t="s">
        <v>556</v>
      </c>
      <c r="C388" s="316" t="s">
        <v>557</v>
      </c>
      <c r="D388" s="289">
        <f>+D389+D403+D412+D421</f>
        <v>893737440</v>
      </c>
      <c r="E388" s="274"/>
      <c r="F388" s="291"/>
      <c r="G388" s="292"/>
      <c r="H388" s="292"/>
      <c r="J388" s="286"/>
      <c r="L388" s="292"/>
      <c r="AD388" s="289">
        <f>+AD389+AD403+AD412+AD421</f>
        <v>878634037</v>
      </c>
    </row>
    <row r="389" spans="1:30" s="299" customFormat="1" ht="24.95" customHeight="1">
      <c r="A389" s="307"/>
      <c r="B389" s="287" t="s">
        <v>558</v>
      </c>
      <c r="C389" s="288" t="s">
        <v>559</v>
      </c>
      <c r="D389" s="289">
        <f>+D390+D399</f>
        <v>699760739</v>
      </c>
      <c r="E389" s="274"/>
      <c r="F389" s="291"/>
      <c r="G389" s="292"/>
      <c r="H389" s="292"/>
      <c r="J389" s="286"/>
      <c r="L389" s="292"/>
      <c r="AD389" s="289">
        <f>+AD390+AD399</f>
        <v>688186130</v>
      </c>
    </row>
    <row r="390" spans="1:30" s="299" customFormat="1" ht="24.95" customHeight="1">
      <c r="A390" s="307"/>
      <c r="B390" s="293" t="s">
        <v>560</v>
      </c>
      <c r="C390" s="294" t="s">
        <v>561</v>
      </c>
      <c r="D390" s="289">
        <f>+D391+D395</f>
        <v>352735957</v>
      </c>
      <c r="E390" s="274"/>
      <c r="F390" s="291"/>
      <c r="G390" s="292"/>
      <c r="H390" s="292"/>
      <c r="J390" s="286"/>
      <c r="L390" s="292"/>
      <c r="AD390" s="289">
        <f>+AD391+AD395</f>
        <v>347545669</v>
      </c>
    </row>
    <row r="391" spans="1:30" s="299" customFormat="1" ht="24.95" customHeight="1">
      <c r="A391" s="307"/>
      <c r="B391" s="297" t="s">
        <v>562</v>
      </c>
      <c r="C391" s="298" t="s">
        <v>563</v>
      </c>
      <c r="D391" s="289">
        <f>SUM(D392:D394)</f>
        <v>304862135</v>
      </c>
      <c r="E391" s="274"/>
      <c r="F391" s="291"/>
      <c r="G391" s="292"/>
      <c r="H391" s="292"/>
      <c r="J391" s="286"/>
      <c r="L391" s="292"/>
      <c r="AD391" s="289">
        <f>SUM(AD392:AD394)</f>
        <v>300445769</v>
      </c>
    </row>
    <row r="392" spans="1:30" s="299" customFormat="1" ht="24.95" customHeight="1">
      <c r="A392" s="307"/>
      <c r="B392" s="297" t="s">
        <v>564</v>
      </c>
      <c r="C392" s="298" t="s">
        <v>565</v>
      </c>
      <c r="D392" s="337">
        <f>SUMIF('pdc2019'!$G$8:$G$1182,'CE MINISTERIALE 2019'!$B392,'pdc2019'!$Q$8:$Q$1190)</f>
        <v>227061508</v>
      </c>
      <c r="E392" s="274"/>
      <c r="F392" s="275"/>
      <c r="G392" s="292"/>
      <c r="H392" s="292"/>
      <c r="J392" s="286"/>
      <c r="L392" s="292"/>
      <c r="AD392" s="337">
        <f>SUMIF('pdc2019'!$G$8:$G$1182,'CE MINISTERIALE 2019'!$B392,'pdc2019'!$P$8:$P$1190)</f>
        <v>225161993</v>
      </c>
    </row>
    <row r="393" spans="1:30" s="299" customFormat="1" ht="24.95" customHeight="1">
      <c r="A393" s="307"/>
      <c r="B393" s="297" t="s">
        <v>567</v>
      </c>
      <c r="C393" s="298" t="s">
        <v>568</v>
      </c>
      <c r="D393" s="337">
        <f>SUMIF('pdc2019'!$G$8:$G$1182,'CE MINISTERIALE 2019'!$B393,'pdc2019'!$Q$8:$Q$1190)</f>
        <v>77683196</v>
      </c>
      <c r="E393" s="274"/>
      <c r="F393" s="275"/>
      <c r="G393" s="292"/>
      <c r="H393" s="292"/>
      <c r="J393" s="286"/>
      <c r="L393" s="292"/>
      <c r="AD393" s="337">
        <f>SUMIF('pdc2019'!$G$8:$G$1182,'CE MINISTERIALE 2019'!$B393,'pdc2019'!$P$8:$P$1190)</f>
        <v>75166345</v>
      </c>
    </row>
    <row r="394" spans="1:30" s="299" customFormat="1" ht="24.95" customHeight="1">
      <c r="A394" s="307"/>
      <c r="B394" s="297" t="s">
        <v>569</v>
      </c>
      <c r="C394" s="298" t="s">
        <v>570</v>
      </c>
      <c r="D394" s="337">
        <f>SUMIF('pdc2019'!$G$8:$G$1182,'CE MINISTERIALE 2019'!$B394,'pdc2019'!$Q$8:$Q$1190)</f>
        <v>117431</v>
      </c>
      <c r="E394" s="274"/>
      <c r="F394" s="275"/>
      <c r="G394" s="292"/>
      <c r="H394" s="292"/>
      <c r="J394" s="286"/>
      <c r="L394" s="292"/>
      <c r="AD394" s="337">
        <f>SUMIF('pdc2019'!$G$8:$G$1182,'CE MINISTERIALE 2019'!$B394,'pdc2019'!$P$8:$P$1190)</f>
        <v>117431</v>
      </c>
    </row>
    <row r="395" spans="1:30" s="299" customFormat="1" ht="24.95" customHeight="1">
      <c r="A395" s="307"/>
      <c r="B395" s="297" t="s">
        <v>571</v>
      </c>
      <c r="C395" s="298" t="s">
        <v>572</v>
      </c>
      <c r="D395" s="289">
        <f>SUM(D396:D398)</f>
        <v>47873822</v>
      </c>
      <c r="E395" s="274"/>
      <c r="F395" s="291"/>
      <c r="G395" s="292"/>
      <c r="H395" s="292"/>
      <c r="J395" s="286"/>
      <c r="L395" s="292"/>
      <c r="AD395" s="289">
        <f>SUM(AD396:AD398)</f>
        <v>47099900</v>
      </c>
    </row>
    <row r="396" spans="1:30" s="299" customFormat="1" ht="24.95" customHeight="1">
      <c r="A396" s="307"/>
      <c r="B396" s="297" t="s">
        <v>573</v>
      </c>
      <c r="C396" s="298" t="s">
        <v>574</v>
      </c>
      <c r="D396" s="337">
        <f>SUMIF('pdc2019'!$G$8:$G$1182,'CE MINISTERIALE 2019'!$B396,'pdc2019'!$Q$8:$Q$1190)</f>
        <v>43086521</v>
      </c>
      <c r="E396" s="274"/>
      <c r="F396" s="275"/>
      <c r="G396" s="292"/>
      <c r="H396" s="292"/>
      <c r="J396" s="286"/>
      <c r="L396" s="292"/>
      <c r="AD396" s="337">
        <f>SUMIF('pdc2019'!$G$8:$G$1182,'CE MINISTERIALE 2019'!$B396,'pdc2019'!$P$8:$P$1190)</f>
        <v>42662694</v>
      </c>
    </row>
    <row r="397" spans="1:30" s="299" customFormat="1" ht="24.95" customHeight="1">
      <c r="A397" s="307"/>
      <c r="B397" s="297" t="s">
        <v>575</v>
      </c>
      <c r="C397" s="298" t="s">
        <v>576</v>
      </c>
      <c r="D397" s="337">
        <f>SUMIF('pdc2019'!$G$8:$G$1182,'CE MINISTERIALE 2019'!$B397,'pdc2019'!$Q$8:$Q$1190)</f>
        <v>4787301</v>
      </c>
      <c r="E397" s="274"/>
      <c r="F397" s="275"/>
      <c r="G397" s="292"/>
      <c r="H397" s="292"/>
      <c r="J397" s="286"/>
      <c r="L397" s="292"/>
      <c r="AD397" s="337">
        <f>SUMIF('pdc2019'!$G$8:$G$1182,'CE MINISTERIALE 2019'!$B397,'pdc2019'!$P$8:$P$1190)</f>
        <v>4437206</v>
      </c>
    </row>
    <row r="398" spans="1:30" s="299" customFormat="1" ht="24.95" customHeight="1">
      <c r="A398" s="307"/>
      <c r="B398" s="297" t="s">
        <v>577</v>
      </c>
      <c r="C398" s="298" t="s">
        <v>578</v>
      </c>
      <c r="D398" s="337">
        <f>SUMIF('pdc2019'!$G$8:$G$1182,'CE MINISTERIALE 2019'!$B398,'pdc2019'!$Q$8:$Q$1190)</f>
        <v>0</v>
      </c>
      <c r="E398" s="274"/>
      <c r="F398" s="275"/>
      <c r="G398" s="292"/>
      <c r="H398" s="292"/>
      <c r="J398" s="286"/>
      <c r="L398" s="292"/>
      <c r="AD398" s="337">
        <f>SUMIF('pdc2019'!$G$8:$G$1182,'CE MINISTERIALE 2019'!$B398,'pdc2019'!$P$8:$P$1190)</f>
        <v>0</v>
      </c>
    </row>
    <row r="399" spans="1:30" s="299" customFormat="1" ht="24.95" customHeight="1">
      <c r="A399" s="307"/>
      <c r="B399" s="293" t="s">
        <v>579</v>
      </c>
      <c r="C399" s="294" t="s">
        <v>580</v>
      </c>
      <c r="D399" s="289">
        <f>SUM(D400:D402)</f>
        <v>347024782</v>
      </c>
      <c r="E399" s="274"/>
      <c r="F399" s="291"/>
      <c r="G399" s="292"/>
      <c r="H399" s="292"/>
      <c r="J399" s="286"/>
      <c r="L399" s="292"/>
      <c r="AD399" s="289">
        <f>SUM(AD400:AD402)</f>
        <v>340640461</v>
      </c>
    </row>
    <row r="400" spans="1:30" s="299" customFormat="1" ht="24.95" customHeight="1">
      <c r="A400" s="307"/>
      <c r="B400" s="297" t="s">
        <v>581</v>
      </c>
      <c r="C400" s="298" t="s">
        <v>582</v>
      </c>
      <c r="D400" s="337">
        <f>SUMIF('pdc2019'!$G$8:$G$1182,'CE MINISTERIALE 2019'!$B400,'pdc2019'!$Q$8:$Q$1190)</f>
        <v>308891891</v>
      </c>
      <c r="E400" s="274"/>
      <c r="F400" s="275"/>
      <c r="G400" s="292"/>
      <c r="H400" s="292"/>
      <c r="J400" s="286"/>
      <c r="L400" s="292"/>
      <c r="AD400" s="337">
        <f>SUMIF('pdc2019'!$G$8:$G$1182,'CE MINISTERIALE 2019'!$B400,'pdc2019'!$P$8:$P$1190)</f>
        <v>304953423</v>
      </c>
    </row>
    <row r="401" spans="1:30" s="299" customFormat="1" ht="24.95" customHeight="1">
      <c r="A401" s="307"/>
      <c r="B401" s="297" t="s">
        <v>1429</v>
      </c>
      <c r="C401" s="298" t="s">
        <v>1430</v>
      </c>
      <c r="D401" s="337">
        <f>SUMIF('pdc2019'!$G$8:$G$1182,'CE MINISTERIALE 2019'!$B401,'pdc2019'!$Q$8:$Q$1190)</f>
        <v>38132891</v>
      </c>
      <c r="E401" s="274"/>
      <c r="F401" s="275"/>
      <c r="G401" s="292"/>
      <c r="H401" s="292"/>
      <c r="J401" s="286"/>
      <c r="L401" s="292"/>
      <c r="AD401" s="337">
        <f>SUMIF('pdc2019'!$G$8:$G$1182,'CE MINISTERIALE 2019'!$B401,'pdc2019'!$P$8:$P$1190)</f>
        <v>35687038</v>
      </c>
    </row>
    <row r="402" spans="1:30" s="299" customFormat="1" ht="24.95" customHeight="1">
      <c r="A402" s="307"/>
      <c r="B402" s="297" t="s">
        <v>1431</v>
      </c>
      <c r="C402" s="298" t="s">
        <v>1432</v>
      </c>
      <c r="D402" s="337">
        <f>SUMIF('pdc2019'!$G$8:$G$1182,'CE MINISTERIALE 2019'!$B402,'pdc2019'!$Q$8:$Q$1190)</f>
        <v>0</v>
      </c>
      <c r="E402" s="274"/>
      <c r="F402" s="275"/>
      <c r="G402" s="292"/>
      <c r="H402" s="292"/>
      <c r="J402" s="286"/>
      <c r="L402" s="292"/>
      <c r="AD402" s="337">
        <f>SUMIF('pdc2019'!$G$8:$G$1182,'CE MINISTERIALE 2019'!$B402,'pdc2019'!$P$8:$P$1190)</f>
        <v>0</v>
      </c>
    </row>
    <row r="403" spans="1:30" s="299" customFormat="1" ht="24.95" customHeight="1">
      <c r="A403" s="307"/>
      <c r="B403" s="287" t="s">
        <v>1433</v>
      </c>
      <c r="C403" s="288" t="s">
        <v>1434</v>
      </c>
      <c r="D403" s="289">
        <f>+D404+D408</f>
        <v>2335086</v>
      </c>
      <c r="E403" s="274"/>
      <c r="F403" s="291"/>
      <c r="G403" s="292"/>
      <c r="H403" s="292"/>
      <c r="J403" s="286"/>
      <c r="L403" s="292"/>
      <c r="AD403" s="289">
        <f>+AD404+AD408</f>
        <v>2273247</v>
      </c>
    </row>
    <row r="404" spans="1:30" s="299" customFormat="1" ht="24.95" customHeight="1">
      <c r="A404" s="307"/>
      <c r="B404" s="293" t="s">
        <v>1435</v>
      </c>
      <c r="C404" s="294" t="s">
        <v>566</v>
      </c>
      <c r="D404" s="289">
        <f>SUM(D405:D407)</f>
        <v>0</v>
      </c>
      <c r="E404" s="274"/>
      <c r="F404" s="291"/>
      <c r="G404" s="292"/>
      <c r="H404" s="292"/>
      <c r="J404" s="286"/>
      <c r="L404" s="292"/>
      <c r="AD404" s="289">
        <f>SUM(AD405:AD407)</f>
        <v>0</v>
      </c>
    </row>
    <row r="405" spans="1:30" s="299" customFormat="1" ht="24.95" customHeight="1">
      <c r="A405" s="307"/>
      <c r="B405" s="297" t="s">
        <v>1436</v>
      </c>
      <c r="C405" s="298" t="s">
        <v>1437</v>
      </c>
      <c r="D405" s="337">
        <f>SUMIF('pdc2019'!$G$8:$G$1182,'CE MINISTERIALE 2019'!$B405,'pdc2019'!$Q$8:$Q$1190)</f>
        <v>0</v>
      </c>
      <c r="E405" s="274"/>
      <c r="F405" s="275"/>
      <c r="G405" s="292"/>
      <c r="H405" s="292"/>
      <c r="J405" s="286"/>
      <c r="L405" s="292"/>
      <c r="AD405" s="337">
        <f>SUMIF('pdc2019'!$G$8:$G$1182,'CE MINISTERIALE 2019'!$B405,'pdc2019'!$P$8:$P$1190)</f>
        <v>0</v>
      </c>
    </row>
    <row r="406" spans="1:30" s="299" customFormat="1" ht="24.95" customHeight="1">
      <c r="A406" s="307"/>
      <c r="B406" s="297" t="s">
        <v>1438</v>
      </c>
      <c r="C406" s="298" t="s">
        <v>1439</v>
      </c>
      <c r="D406" s="337">
        <f>SUMIF('pdc2019'!$G$8:$G$1182,'CE MINISTERIALE 2019'!$B406,'pdc2019'!$Q$8:$Q$1190)</f>
        <v>0</v>
      </c>
      <c r="E406" s="274"/>
      <c r="F406" s="275"/>
      <c r="G406" s="292"/>
      <c r="H406" s="292"/>
      <c r="J406" s="286"/>
      <c r="L406" s="292"/>
      <c r="AD406" s="337">
        <f>SUMIF('pdc2019'!$G$8:$G$1182,'CE MINISTERIALE 2019'!$B406,'pdc2019'!$P$8:$P$1190)</f>
        <v>0</v>
      </c>
    </row>
    <row r="407" spans="1:30" s="299" customFormat="1" ht="24.95" customHeight="1">
      <c r="A407" s="307"/>
      <c r="B407" s="297" t="s">
        <v>1440</v>
      </c>
      <c r="C407" s="298" t="s">
        <v>1441</v>
      </c>
      <c r="D407" s="337">
        <f>SUMIF('pdc2019'!$G$8:$G$1182,'CE MINISTERIALE 2019'!$B407,'pdc2019'!$Q$8:$Q$1190)</f>
        <v>0</v>
      </c>
      <c r="E407" s="274"/>
      <c r="F407" s="275"/>
      <c r="G407" s="292"/>
      <c r="H407" s="292"/>
      <c r="J407" s="286"/>
      <c r="L407" s="292"/>
      <c r="AD407" s="337">
        <f>SUMIF('pdc2019'!$G$8:$G$1182,'CE MINISTERIALE 2019'!$B407,'pdc2019'!$P$8:$P$1190)</f>
        <v>0</v>
      </c>
    </row>
    <row r="408" spans="1:30" s="299" customFormat="1" ht="24.95" customHeight="1">
      <c r="A408" s="307"/>
      <c r="B408" s="293" t="s">
        <v>1442</v>
      </c>
      <c r="C408" s="294" t="s">
        <v>1443</v>
      </c>
      <c r="D408" s="289">
        <f>SUM(D409:D411)</f>
        <v>2335086</v>
      </c>
      <c r="E408" s="274"/>
      <c r="F408" s="291"/>
      <c r="G408" s="292"/>
      <c r="H408" s="292"/>
      <c r="J408" s="286"/>
      <c r="L408" s="292"/>
      <c r="AD408" s="289">
        <f>SUM(AD409:AD411)</f>
        <v>2273247</v>
      </c>
    </row>
    <row r="409" spans="1:30" s="299" customFormat="1" ht="24.95" customHeight="1">
      <c r="A409" s="307"/>
      <c r="B409" s="297" t="s">
        <v>1444</v>
      </c>
      <c r="C409" s="298" t="s">
        <v>1445</v>
      </c>
      <c r="D409" s="337">
        <f>SUMIF('pdc2019'!$G$8:$G$1182,'CE MINISTERIALE 2019'!$B409,'pdc2019'!$Q$8:$Q$1190)</f>
        <v>2210900</v>
      </c>
      <c r="E409" s="274"/>
      <c r="F409" s="275"/>
      <c r="G409" s="292"/>
      <c r="H409" s="292"/>
      <c r="J409" s="286"/>
      <c r="L409" s="292"/>
      <c r="AD409" s="337">
        <f>SUMIF('pdc2019'!$G$8:$G$1182,'CE MINISTERIALE 2019'!$B409,'pdc2019'!$P$8:$P$1190)</f>
        <v>2143462</v>
      </c>
    </row>
    <row r="410" spans="1:30" s="299" customFormat="1" ht="24.95" customHeight="1">
      <c r="A410" s="307"/>
      <c r="B410" s="297" t="s">
        <v>1446</v>
      </c>
      <c r="C410" s="298" t="s">
        <v>1447</v>
      </c>
      <c r="D410" s="337">
        <f>SUMIF('pdc2019'!$G$8:$G$1182,'CE MINISTERIALE 2019'!$B410,'pdc2019'!$Q$8:$Q$1190)</f>
        <v>124186</v>
      </c>
      <c r="E410" s="274"/>
      <c r="F410" s="275"/>
      <c r="G410" s="292"/>
      <c r="H410" s="292"/>
      <c r="J410" s="286"/>
      <c r="L410" s="292"/>
      <c r="AD410" s="337">
        <f>SUMIF('pdc2019'!$G$8:$G$1182,'CE MINISTERIALE 2019'!$B410,'pdc2019'!$P$8:$P$1190)</f>
        <v>129785</v>
      </c>
    </row>
    <row r="411" spans="1:30" s="299" customFormat="1" ht="24.95" customHeight="1">
      <c r="A411" s="307"/>
      <c r="B411" s="297" t="s">
        <v>1448</v>
      </c>
      <c r="C411" s="298" t="s">
        <v>1449</v>
      </c>
      <c r="D411" s="337">
        <f>SUMIF('pdc2019'!$G$8:$G$1182,'CE MINISTERIALE 2019'!$B411,'pdc2019'!$Q$8:$Q$1190)</f>
        <v>0</v>
      </c>
      <c r="E411" s="274"/>
      <c r="F411" s="275"/>
      <c r="G411" s="292"/>
      <c r="H411" s="292"/>
      <c r="J411" s="286"/>
      <c r="L411" s="292"/>
      <c r="AD411" s="337">
        <f>SUMIF('pdc2019'!$G$8:$G$1182,'CE MINISTERIALE 2019'!$B411,'pdc2019'!$P$8:$P$1190)</f>
        <v>0</v>
      </c>
    </row>
    <row r="412" spans="1:30" s="299" customFormat="1" ht="24.95" customHeight="1">
      <c r="A412" s="307"/>
      <c r="B412" s="287" t="s">
        <v>1450</v>
      </c>
      <c r="C412" s="288" t="s">
        <v>1451</v>
      </c>
      <c r="D412" s="289">
        <f>+D413+D417</f>
        <v>107494671</v>
      </c>
      <c r="E412" s="274"/>
      <c r="F412" s="291"/>
      <c r="G412" s="292"/>
      <c r="H412" s="292"/>
      <c r="J412" s="286"/>
      <c r="L412" s="292"/>
      <c r="AD412" s="289">
        <f>+AD413+AD417</f>
        <v>106221989</v>
      </c>
    </row>
    <row r="413" spans="1:30" s="299" customFormat="1" ht="24.95" customHeight="1">
      <c r="A413" s="307"/>
      <c r="B413" s="293" t="s">
        <v>1452</v>
      </c>
      <c r="C413" s="294" t="s">
        <v>1453</v>
      </c>
      <c r="D413" s="289">
        <f>SUM(D414:D416)</f>
        <v>0</v>
      </c>
      <c r="E413" s="274"/>
      <c r="F413" s="291"/>
      <c r="G413" s="292"/>
      <c r="H413" s="292"/>
      <c r="J413" s="286"/>
      <c r="L413" s="292"/>
      <c r="AD413" s="289">
        <f>SUM(AD414:AD416)</f>
        <v>0</v>
      </c>
    </row>
    <row r="414" spans="1:30" s="299" customFormat="1" ht="24.95" customHeight="1">
      <c r="A414" s="307"/>
      <c r="B414" s="297" t="s">
        <v>1454</v>
      </c>
      <c r="C414" s="298" t="s">
        <v>1455</v>
      </c>
      <c r="D414" s="337">
        <f>SUMIF('pdc2019'!$G$8:$G$1182,'CE MINISTERIALE 2019'!$B414,'pdc2019'!$Q$8:$Q$1190)</f>
        <v>0</v>
      </c>
      <c r="E414" s="274"/>
      <c r="F414" s="275"/>
      <c r="G414" s="292"/>
      <c r="H414" s="292"/>
      <c r="J414" s="286"/>
      <c r="L414" s="292"/>
      <c r="AD414" s="337">
        <f>SUMIF('pdc2019'!$G$8:$G$1182,'CE MINISTERIALE 2019'!$B414,'pdc2019'!$P$8:$P$1190)</f>
        <v>0</v>
      </c>
    </row>
    <row r="415" spans="1:30" s="299" customFormat="1" ht="24.95" customHeight="1">
      <c r="A415" s="307"/>
      <c r="B415" s="297" t="s">
        <v>1456</v>
      </c>
      <c r="C415" s="298" t="s">
        <v>1457</v>
      </c>
      <c r="D415" s="337">
        <f>SUMIF('pdc2019'!$G$8:$G$1182,'CE MINISTERIALE 2019'!$B415,'pdc2019'!$Q$8:$Q$1190)</f>
        <v>0</v>
      </c>
      <c r="E415" s="274"/>
      <c r="F415" s="275"/>
      <c r="G415" s="292"/>
      <c r="H415" s="292"/>
      <c r="J415" s="286"/>
      <c r="L415" s="292"/>
      <c r="AD415" s="337">
        <f>SUMIF('pdc2019'!$G$8:$G$1182,'CE MINISTERIALE 2019'!$B415,'pdc2019'!$P$8:$P$1190)</f>
        <v>0</v>
      </c>
    </row>
    <row r="416" spans="1:30" s="299" customFormat="1" ht="24.95" customHeight="1">
      <c r="A416" s="307"/>
      <c r="B416" s="297" t="s">
        <v>1458</v>
      </c>
      <c r="C416" s="298" t="s">
        <v>315</v>
      </c>
      <c r="D416" s="337">
        <f>SUMIF('pdc2019'!$G$8:$G$1182,'CE MINISTERIALE 2019'!$B416,'pdc2019'!$Q$8:$Q$1190)</f>
        <v>0</v>
      </c>
      <c r="E416" s="274"/>
      <c r="F416" s="275"/>
      <c r="G416" s="292"/>
      <c r="H416" s="292"/>
      <c r="J416" s="286"/>
      <c r="L416" s="292"/>
      <c r="AD416" s="337">
        <f>SUMIF('pdc2019'!$G$8:$G$1182,'CE MINISTERIALE 2019'!$B416,'pdc2019'!$P$8:$P$1190)</f>
        <v>0</v>
      </c>
    </row>
    <row r="417" spans="1:30" s="299" customFormat="1" ht="24.95" customHeight="1">
      <c r="A417" s="307"/>
      <c r="B417" s="293" t="s">
        <v>316</v>
      </c>
      <c r="C417" s="294" t="s">
        <v>1148</v>
      </c>
      <c r="D417" s="289">
        <f>SUM(D418:D420)</f>
        <v>107494671</v>
      </c>
      <c r="E417" s="274"/>
      <c r="F417" s="291"/>
      <c r="G417" s="292"/>
      <c r="H417" s="292"/>
      <c r="J417" s="286"/>
      <c r="L417" s="292"/>
      <c r="AD417" s="289">
        <f>SUM(AD418:AD420)</f>
        <v>106221989</v>
      </c>
    </row>
    <row r="418" spans="1:30" s="299" customFormat="1" ht="24.95" customHeight="1">
      <c r="A418" s="307"/>
      <c r="B418" s="297" t="s">
        <v>1149</v>
      </c>
      <c r="C418" s="298" t="s">
        <v>1150</v>
      </c>
      <c r="D418" s="337">
        <f>SUMIF('pdc2019'!$G$8:$G$1182,'CE MINISTERIALE 2019'!$B418,'pdc2019'!$Q$8:$Q$1190)</f>
        <v>100409623</v>
      </c>
      <c r="E418" s="274"/>
      <c r="F418" s="275"/>
      <c r="G418" s="292"/>
      <c r="H418" s="292"/>
      <c r="J418" s="286"/>
      <c r="L418" s="292"/>
      <c r="AD418" s="337">
        <f>SUMIF('pdc2019'!$G$8:$G$1182,'CE MINISTERIALE 2019'!$B418,'pdc2019'!$P$8:$P$1190)</f>
        <v>99691261</v>
      </c>
    </row>
    <row r="419" spans="1:30" s="299" customFormat="1" ht="24.95" customHeight="1">
      <c r="A419" s="307"/>
      <c r="B419" s="297" t="s">
        <v>1151</v>
      </c>
      <c r="C419" s="298" t="s">
        <v>1152</v>
      </c>
      <c r="D419" s="337">
        <f>SUMIF('pdc2019'!$G$8:$G$1182,'CE MINISTERIALE 2019'!$B419,'pdc2019'!$Q$8:$Q$1190)</f>
        <v>7085048</v>
      </c>
      <c r="E419" s="274"/>
      <c r="F419" s="275"/>
      <c r="G419" s="292"/>
      <c r="H419" s="292"/>
      <c r="J419" s="286"/>
      <c r="L419" s="292"/>
      <c r="AD419" s="337">
        <f>SUMIF('pdc2019'!$G$8:$G$1182,'CE MINISTERIALE 2019'!$B419,'pdc2019'!$P$8:$P$1190)</f>
        <v>6530728</v>
      </c>
    </row>
    <row r="420" spans="1:30" s="299" customFormat="1" ht="24.95" customHeight="1">
      <c r="A420" s="307"/>
      <c r="B420" s="297" t="s">
        <v>1153</v>
      </c>
      <c r="C420" s="298" t="s">
        <v>1154</v>
      </c>
      <c r="D420" s="337">
        <f>SUMIF('pdc2019'!$G$8:$G$1182,'CE MINISTERIALE 2019'!$B420,'pdc2019'!$Q$8:$Q$1190)</f>
        <v>0</v>
      </c>
      <c r="E420" s="274"/>
      <c r="F420" s="275"/>
      <c r="G420" s="292"/>
      <c r="H420" s="292"/>
      <c r="J420" s="286"/>
      <c r="L420" s="292"/>
      <c r="AD420" s="337">
        <f>SUMIF('pdc2019'!$G$8:$G$1182,'CE MINISTERIALE 2019'!$B420,'pdc2019'!$P$8:$P$1190)</f>
        <v>0</v>
      </c>
    </row>
    <row r="421" spans="1:30" s="299" customFormat="1" ht="24.95" customHeight="1">
      <c r="A421" s="307"/>
      <c r="B421" s="287" t="s">
        <v>1155</v>
      </c>
      <c r="C421" s="288" t="s">
        <v>1156</v>
      </c>
      <c r="D421" s="289">
        <f>+D422+D426</f>
        <v>84146944</v>
      </c>
      <c r="E421" s="274"/>
      <c r="F421" s="291"/>
      <c r="G421" s="292"/>
      <c r="H421" s="292"/>
      <c r="J421" s="286"/>
      <c r="L421" s="292"/>
      <c r="AD421" s="289">
        <f>+AD422+AD426</f>
        <v>81952671</v>
      </c>
    </row>
    <row r="422" spans="1:30" s="299" customFormat="1" ht="25.5">
      <c r="A422" s="307"/>
      <c r="B422" s="293" t="s">
        <v>1157</v>
      </c>
      <c r="C422" s="294" t="s">
        <v>1158</v>
      </c>
      <c r="D422" s="289">
        <f>SUM(D423:D425)</f>
        <v>11769580</v>
      </c>
      <c r="E422" s="274"/>
      <c r="F422" s="291"/>
      <c r="G422" s="292"/>
      <c r="H422" s="292"/>
      <c r="J422" s="286"/>
      <c r="L422" s="292"/>
      <c r="AD422" s="289">
        <f>SUM(AD423:AD425)</f>
        <v>11769580</v>
      </c>
    </row>
    <row r="423" spans="1:30" s="299" customFormat="1" ht="25.5">
      <c r="A423" s="307"/>
      <c r="B423" s="297" t="s">
        <v>1159</v>
      </c>
      <c r="C423" s="298" t="s">
        <v>1160</v>
      </c>
      <c r="D423" s="337">
        <f>SUMIF('pdc2019'!$G$8:$G$1182,'CE MINISTERIALE 2019'!$B423,'pdc2019'!$Q$8:$Q$1190)</f>
        <v>11632235</v>
      </c>
      <c r="E423" s="274"/>
      <c r="F423" s="275"/>
      <c r="G423" s="292"/>
      <c r="H423" s="292"/>
      <c r="J423" s="286"/>
      <c r="L423" s="292"/>
      <c r="AD423" s="337">
        <f>SUMIF('pdc2019'!$G$8:$G$1182,'CE MINISTERIALE 2019'!$B423,'pdc2019'!$P$8:$P$1190)</f>
        <v>11632235</v>
      </c>
    </row>
    <row r="424" spans="1:30" s="299" customFormat="1" ht="25.5">
      <c r="A424" s="307"/>
      <c r="B424" s="297" t="s">
        <v>1161</v>
      </c>
      <c r="C424" s="298" t="s">
        <v>1162</v>
      </c>
      <c r="D424" s="337">
        <f>SUMIF('pdc2019'!$G$8:$G$1182,'CE MINISTERIALE 2019'!$B424,'pdc2019'!$Q$8:$Q$1190)</f>
        <v>137345</v>
      </c>
      <c r="E424" s="274"/>
      <c r="F424" s="275"/>
      <c r="G424" s="292"/>
      <c r="H424" s="292"/>
      <c r="J424" s="286"/>
      <c r="L424" s="292"/>
      <c r="AD424" s="337">
        <f>SUMIF('pdc2019'!$G$8:$G$1182,'CE MINISTERIALE 2019'!$B424,'pdc2019'!$P$8:$P$1190)</f>
        <v>137345</v>
      </c>
    </row>
    <row r="425" spans="1:30" s="299" customFormat="1" ht="25.5">
      <c r="A425" s="307"/>
      <c r="B425" s="297" t="s">
        <v>1163</v>
      </c>
      <c r="C425" s="298" t="s">
        <v>1164</v>
      </c>
      <c r="D425" s="337">
        <f>SUMIF('pdc2019'!$G$8:$G$1182,'CE MINISTERIALE 2019'!$B425,'pdc2019'!$Q$8:$Q$1190)</f>
        <v>0</v>
      </c>
      <c r="E425" s="274"/>
      <c r="F425" s="275"/>
      <c r="G425" s="292"/>
      <c r="H425" s="292"/>
      <c r="J425" s="286"/>
      <c r="L425" s="292"/>
      <c r="AD425" s="337">
        <f>SUMIF('pdc2019'!$G$8:$G$1182,'CE MINISTERIALE 2019'!$B425,'pdc2019'!$P$8:$P$1190)</f>
        <v>0</v>
      </c>
    </row>
    <row r="426" spans="1:30" s="299" customFormat="1" ht="25.5">
      <c r="A426" s="307"/>
      <c r="B426" s="293" t="s">
        <v>1165</v>
      </c>
      <c r="C426" s="294" t="s">
        <v>1166</v>
      </c>
      <c r="D426" s="289">
        <f>SUM(D427:D429)</f>
        <v>72377364</v>
      </c>
      <c r="E426" s="274"/>
      <c r="F426" s="291"/>
      <c r="G426" s="292"/>
      <c r="H426" s="292"/>
      <c r="J426" s="286"/>
      <c r="L426" s="292"/>
      <c r="AD426" s="289">
        <f>SUM(AD427:AD429)</f>
        <v>70183091</v>
      </c>
    </row>
    <row r="427" spans="1:30" s="299" customFormat="1" ht="25.5">
      <c r="A427" s="307"/>
      <c r="B427" s="297" t="s">
        <v>1167</v>
      </c>
      <c r="C427" s="298" t="s">
        <v>1168</v>
      </c>
      <c r="D427" s="337">
        <f>SUMIF('pdc2019'!$G$8:$G$1182,'CE MINISTERIALE 2019'!$B427,'pdc2019'!$Q$8:$Q$1190)</f>
        <v>62827633</v>
      </c>
      <c r="E427" s="274"/>
      <c r="F427" s="275"/>
      <c r="G427" s="292"/>
      <c r="H427" s="292"/>
      <c r="J427" s="286"/>
      <c r="L427" s="292"/>
      <c r="AD427" s="337">
        <f>SUMIF('pdc2019'!$G$8:$G$1182,'CE MINISTERIALE 2019'!$B427,'pdc2019'!$P$8:$P$1190)</f>
        <v>61627401</v>
      </c>
    </row>
    <row r="428" spans="1:30" s="299" customFormat="1" ht="25.5">
      <c r="A428" s="307"/>
      <c r="B428" s="297" t="s">
        <v>1169</v>
      </c>
      <c r="C428" s="298" t="s">
        <v>1170</v>
      </c>
      <c r="D428" s="337">
        <f>SUMIF('pdc2019'!$G$8:$G$1182,'CE MINISTERIALE 2019'!$B428,'pdc2019'!$Q$8:$Q$1190)</f>
        <v>9549731</v>
      </c>
      <c r="E428" s="274"/>
      <c r="F428" s="275"/>
      <c r="G428" s="292"/>
      <c r="H428" s="292"/>
      <c r="J428" s="286"/>
      <c r="L428" s="292"/>
      <c r="AD428" s="337">
        <f>SUMIF('pdc2019'!$G$8:$G$1182,'CE MINISTERIALE 2019'!$B428,'pdc2019'!$P$8:$P$1190)</f>
        <v>8555690</v>
      </c>
    </row>
    <row r="429" spans="1:30" s="299" customFormat="1" ht="25.5">
      <c r="A429" s="307"/>
      <c r="B429" s="297" t="s">
        <v>1171</v>
      </c>
      <c r="C429" s="298" t="s">
        <v>1172</v>
      </c>
      <c r="D429" s="337">
        <f>SUMIF('pdc2019'!$G$8:$G$1182,'CE MINISTERIALE 2019'!$B429,'pdc2019'!$Q$8:$Q$1190)</f>
        <v>0</v>
      </c>
      <c r="E429" s="274"/>
      <c r="F429" s="275"/>
      <c r="G429" s="292"/>
      <c r="H429" s="292"/>
      <c r="J429" s="286"/>
      <c r="L429" s="292"/>
      <c r="AD429" s="337">
        <f>SUMIF('pdc2019'!$G$8:$G$1182,'CE MINISTERIALE 2019'!$B429,'pdc2019'!$P$8:$P$1190)</f>
        <v>0</v>
      </c>
    </row>
    <row r="430" spans="1:30" s="299" customFormat="1" ht="24.95" customHeight="1">
      <c r="A430" s="307"/>
      <c r="B430" s="287" t="s">
        <v>1173</v>
      </c>
      <c r="C430" s="288" t="s">
        <v>1174</v>
      </c>
      <c r="D430" s="289">
        <f>+D431+D432+D433</f>
        <v>4941874</v>
      </c>
      <c r="E430" s="274"/>
      <c r="F430" s="291"/>
      <c r="G430" s="292"/>
      <c r="H430" s="292"/>
      <c r="J430" s="286"/>
      <c r="L430" s="292"/>
      <c r="AD430" s="289">
        <f>+AD431+AD432+AD433</f>
        <v>4556349.5599999996</v>
      </c>
    </row>
    <row r="431" spans="1:30" s="299" customFormat="1" ht="24.95" customHeight="1">
      <c r="A431" s="307"/>
      <c r="B431" s="293" t="s">
        <v>1175</v>
      </c>
      <c r="C431" s="294" t="s">
        <v>1176</v>
      </c>
      <c r="D431" s="337">
        <f>SUMIF('pdc2019'!$G$8:$G$1182,'CE MINISTERIALE 2019'!$B431,'pdc2019'!$Q$8:$Q$1190)</f>
        <v>658000</v>
      </c>
      <c r="E431" s="274"/>
      <c r="F431" s="275"/>
      <c r="G431" s="292"/>
      <c r="H431" s="292"/>
      <c r="J431" s="286"/>
      <c r="L431" s="292"/>
      <c r="AD431" s="337">
        <f>SUMIF('pdc2019'!$G$8:$G$1182,'CE MINISTERIALE 2019'!$B431,'pdc2019'!$P$8:$P$1190)</f>
        <v>659928.29333333333</v>
      </c>
    </row>
    <row r="432" spans="1:30" s="299" customFormat="1" ht="24.95" customHeight="1">
      <c r="A432" s="307"/>
      <c r="B432" s="293" t="s">
        <v>1177</v>
      </c>
      <c r="C432" s="294" t="s">
        <v>1178</v>
      </c>
      <c r="D432" s="337">
        <f>SUMIF('pdc2019'!$G$8:$G$1182,'CE MINISTERIALE 2019'!$B432,'pdc2019'!$Q$8:$Q$1190)</f>
        <v>3000</v>
      </c>
      <c r="E432" s="274"/>
      <c r="F432" s="275"/>
      <c r="G432" s="292"/>
      <c r="H432" s="292"/>
      <c r="J432" s="286"/>
      <c r="L432" s="292"/>
      <c r="AD432" s="337">
        <f>SUMIF('pdc2019'!$G$8:$G$1182,'CE MINISTERIALE 2019'!$B432,'pdc2019'!$P$8:$P$1190)</f>
        <v>0</v>
      </c>
    </row>
    <row r="433" spans="1:30" s="299" customFormat="1" ht="24.95" customHeight="1">
      <c r="A433" s="307"/>
      <c r="B433" s="293" t="s">
        <v>1179</v>
      </c>
      <c r="C433" s="294" t="s">
        <v>1180</v>
      </c>
      <c r="D433" s="289">
        <f>+D434+D435+D436+D437</f>
        <v>4280874</v>
      </c>
      <c r="E433" s="274"/>
      <c r="F433" s="291"/>
      <c r="G433" s="292"/>
      <c r="H433" s="292"/>
      <c r="J433" s="286"/>
      <c r="L433" s="292"/>
      <c r="AD433" s="289">
        <f>+AD434+AD435+AD436+AD437</f>
        <v>3896421.2666666666</v>
      </c>
    </row>
    <row r="434" spans="1:30" s="299" customFormat="1" ht="25.5">
      <c r="A434" s="307"/>
      <c r="B434" s="297" t="s">
        <v>1181</v>
      </c>
      <c r="C434" s="298" t="s">
        <v>1182</v>
      </c>
      <c r="D434" s="337">
        <f>SUMIF('pdc2019'!$G$8:$G$1182,'CE MINISTERIALE 2019'!$B434,'pdc2019'!$Q$8:$Q$1190)</f>
        <v>2331292</v>
      </c>
      <c r="E434" s="274"/>
      <c r="F434" s="275"/>
      <c r="G434" s="292"/>
      <c r="H434" s="292"/>
      <c r="J434" s="286"/>
      <c r="L434" s="292"/>
      <c r="AD434" s="337">
        <f>SUMIF('pdc2019'!$G$8:$G$1182,'CE MINISTERIALE 2019'!$B434,'pdc2019'!$P$8:$P$1190)</f>
        <v>2321292</v>
      </c>
    </row>
    <row r="435" spans="1:30" s="299" customFormat="1" ht="24.95" customHeight="1">
      <c r="A435" s="307"/>
      <c r="B435" s="297" t="s">
        <v>1183</v>
      </c>
      <c r="C435" s="298" t="s">
        <v>1184</v>
      </c>
      <c r="D435" s="337">
        <f>SUMIF('pdc2019'!$G$8:$G$1182,'CE MINISTERIALE 2019'!$B435,'pdc2019'!$Q$8:$Q$1190)</f>
        <v>1949582</v>
      </c>
      <c r="E435" s="274"/>
      <c r="F435" s="275"/>
      <c r="G435" s="292"/>
      <c r="H435" s="292"/>
      <c r="J435" s="286"/>
      <c r="L435" s="292"/>
      <c r="AD435" s="337">
        <f>SUMIF('pdc2019'!$G$8:$G$1182,'CE MINISTERIALE 2019'!$B435,'pdc2019'!$P$8:$P$1190)</f>
        <v>1575129.2666666666</v>
      </c>
    </row>
    <row r="436" spans="1:30" s="308" customFormat="1" ht="25.5">
      <c r="A436" s="307" t="s">
        <v>304</v>
      </c>
      <c r="B436" s="297" t="s">
        <v>4741</v>
      </c>
      <c r="C436" s="298" t="s">
        <v>4742</v>
      </c>
      <c r="D436" s="337">
        <f>SUMIF('pdc2019'!$G$8:$G$1182,'CE MINISTERIALE 2019'!$B436,'pdc2019'!$Q$8:$Q$1190)</f>
        <v>0</v>
      </c>
      <c r="E436" s="274"/>
      <c r="F436" s="274"/>
      <c r="G436" s="292"/>
      <c r="H436" s="292"/>
      <c r="J436" s="286"/>
      <c r="L436" s="292"/>
      <c r="AD436" s="337">
        <f>SUMIF('pdc2019'!$G$8:$G$1182,'CE MINISTERIALE 2019'!$B436,'pdc2019'!$P$8:$P$1190)</f>
        <v>0</v>
      </c>
    </row>
    <row r="437" spans="1:30" s="308" customFormat="1" ht="24.95" customHeight="1">
      <c r="A437" s="307"/>
      <c r="B437" s="297" t="s">
        <v>4743</v>
      </c>
      <c r="C437" s="298" t="s">
        <v>4744</v>
      </c>
      <c r="D437" s="337">
        <f>SUMIF('pdc2019'!$G$8:$G$1182,'CE MINISTERIALE 2019'!$B437,'pdc2019'!$Q$8:$Q$1190)</f>
        <v>0</v>
      </c>
      <c r="E437" s="274"/>
      <c r="F437" s="274"/>
      <c r="G437" s="292"/>
      <c r="H437" s="292"/>
      <c r="J437" s="286"/>
      <c r="L437" s="292"/>
      <c r="AD437" s="337">
        <f>SUMIF('pdc2019'!$G$8:$G$1182,'CE MINISTERIALE 2019'!$B437,'pdc2019'!$P$8:$P$1190)</f>
        <v>0</v>
      </c>
    </row>
    <row r="438" spans="1:30" s="299" customFormat="1" ht="24.95" customHeight="1">
      <c r="A438" s="307"/>
      <c r="B438" s="315" t="s">
        <v>1185</v>
      </c>
      <c r="C438" s="316" t="s">
        <v>1186</v>
      </c>
      <c r="D438" s="289">
        <f>+D439+D440</f>
        <v>36132000</v>
      </c>
      <c r="E438" s="274"/>
      <c r="F438" s="291"/>
      <c r="G438" s="292"/>
      <c r="H438" s="292"/>
      <c r="J438" s="286"/>
      <c r="L438" s="292"/>
      <c r="AD438" s="289">
        <f>+AD439+AD440</f>
        <v>34531498.706666663</v>
      </c>
    </row>
    <row r="439" spans="1:30" s="299" customFormat="1" ht="24.95" customHeight="1">
      <c r="A439" s="307"/>
      <c r="B439" s="287" t="s">
        <v>1187</v>
      </c>
      <c r="C439" s="288" t="s">
        <v>1188</v>
      </c>
      <c r="D439" s="337">
        <f>SUMIF('pdc2019'!$G$8:$G$1182,'CE MINISTERIALE 2019'!$B439,'pdc2019'!$Q$8:$Q$1190)</f>
        <v>15234000</v>
      </c>
      <c r="E439" s="274"/>
      <c r="F439" s="275"/>
      <c r="G439" s="292"/>
      <c r="H439" s="292"/>
      <c r="J439" s="286"/>
      <c r="L439" s="292"/>
      <c r="AD439" s="337">
        <f>SUMIF('pdc2019'!$G$8:$G$1182,'CE MINISTERIALE 2019'!$B439,'pdc2019'!$P$8:$P$1190)</f>
        <v>14634280</v>
      </c>
    </row>
    <row r="440" spans="1:30" s="299" customFormat="1" ht="24.95" customHeight="1">
      <c r="A440" s="307"/>
      <c r="B440" s="287" t="s">
        <v>1189</v>
      </c>
      <c r="C440" s="288" t="s">
        <v>1190</v>
      </c>
      <c r="D440" s="289">
        <f>+D441+D444</f>
        <v>20898000</v>
      </c>
      <c r="E440" s="274"/>
      <c r="F440" s="291"/>
      <c r="G440" s="292"/>
      <c r="H440" s="292"/>
      <c r="J440" s="286"/>
      <c r="L440" s="292"/>
      <c r="AD440" s="289">
        <f>+AD441+AD444</f>
        <v>19897218.706666667</v>
      </c>
    </row>
    <row r="441" spans="1:30" s="275" customFormat="1" ht="24.95" customHeight="1">
      <c r="A441" s="304"/>
      <c r="B441" s="293" t="s">
        <v>1191</v>
      </c>
      <c r="C441" s="294" t="s">
        <v>4745</v>
      </c>
      <c r="D441" s="289">
        <f>+D442+D443</f>
        <v>0</v>
      </c>
      <c r="E441" s="274"/>
      <c r="F441" s="291"/>
      <c r="G441" s="292"/>
      <c r="H441" s="292"/>
      <c r="J441" s="286"/>
      <c r="L441" s="292"/>
      <c r="AD441" s="289">
        <f>+AD442+AD443</f>
        <v>0</v>
      </c>
    </row>
    <row r="442" spans="1:30" s="275" customFormat="1" ht="24.95" customHeight="1">
      <c r="A442" s="304"/>
      <c r="B442" s="297" t="s">
        <v>1192</v>
      </c>
      <c r="C442" s="298" t="s">
        <v>4746</v>
      </c>
      <c r="D442" s="337">
        <f>SUMIF('pdc2019'!$G$8:$G$1182,'CE MINISTERIALE 2019'!$B442,'pdc2019'!$Q$8:$Q$1190)</f>
        <v>0</v>
      </c>
      <c r="E442" s="274"/>
      <c r="G442" s="292"/>
      <c r="H442" s="292"/>
      <c r="J442" s="286"/>
      <c r="L442" s="292"/>
      <c r="AD442" s="337">
        <f>SUMIF('pdc2019'!$G$8:$G$1182,'CE MINISTERIALE 2019'!$B442,'pdc2019'!$P$8:$P$1190)</f>
        <v>0</v>
      </c>
    </row>
    <row r="443" spans="1:30" s="275" customFormat="1" ht="24.95" customHeight="1">
      <c r="A443" s="304"/>
      <c r="B443" s="297" t="s">
        <v>1193</v>
      </c>
      <c r="C443" s="298" t="s">
        <v>4747</v>
      </c>
      <c r="D443" s="337">
        <f>SUMIF('pdc2019'!$G$8:$G$1182,'CE MINISTERIALE 2019'!$B443,'pdc2019'!$Q$8:$Q$1190)</f>
        <v>0</v>
      </c>
      <c r="E443" s="274"/>
      <c r="G443" s="292"/>
      <c r="H443" s="292"/>
      <c r="J443" s="286"/>
      <c r="L443" s="292"/>
      <c r="AD443" s="337">
        <f>SUMIF('pdc2019'!$G$8:$G$1182,'CE MINISTERIALE 2019'!$B443,'pdc2019'!$P$8:$P$1190)</f>
        <v>0</v>
      </c>
    </row>
    <row r="444" spans="1:30" s="275" customFormat="1" ht="24.95" customHeight="1">
      <c r="A444" s="304"/>
      <c r="B444" s="287" t="s">
        <v>1194</v>
      </c>
      <c r="C444" s="288" t="s">
        <v>4748</v>
      </c>
      <c r="D444" s="337">
        <f>SUMIF('pdc2019'!$G$8:$G$1182,'CE MINISTERIALE 2019'!$B444,'pdc2019'!$Q$8:$Q$1190)</f>
        <v>20898000</v>
      </c>
      <c r="E444" s="274"/>
      <c r="G444" s="292"/>
      <c r="H444" s="292"/>
      <c r="J444" s="286"/>
      <c r="L444" s="292"/>
      <c r="AD444" s="337">
        <f>SUMIF('pdc2019'!$G$8:$G$1182,'CE MINISTERIALE 2019'!$B444,'pdc2019'!$P$8:$P$1190)</f>
        <v>19897218.706666667</v>
      </c>
    </row>
    <row r="445" spans="1:30" s="275" customFormat="1" ht="24.95" customHeight="1">
      <c r="A445" s="304"/>
      <c r="B445" s="287" t="s">
        <v>1195</v>
      </c>
      <c r="C445" s="288" t="s">
        <v>4749</v>
      </c>
      <c r="D445" s="289">
        <f>+D446+D447</f>
        <v>1590000</v>
      </c>
      <c r="E445" s="274"/>
      <c r="F445" s="291"/>
      <c r="G445" s="292"/>
      <c r="H445" s="292"/>
      <c r="J445" s="286"/>
      <c r="L445" s="292"/>
      <c r="AD445" s="289">
        <f>+AD446+AD447</f>
        <v>1450000</v>
      </c>
    </row>
    <row r="446" spans="1:30" s="275" customFormat="1" ht="25.5">
      <c r="A446" s="304"/>
      <c r="B446" s="293" t="s">
        <v>116</v>
      </c>
      <c r="C446" s="294" t="s">
        <v>4750</v>
      </c>
      <c r="D446" s="337">
        <f>SUMIF('pdc2019'!$G$8:$G$1182,'CE MINISTERIALE 2019'!$B446,'pdc2019'!$Q$8:$Q$1190)</f>
        <v>0</v>
      </c>
      <c r="E446" s="274"/>
      <c r="G446" s="292"/>
      <c r="H446" s="292"/>
      <c r="J446" s="286"/>
      <c r="L446" s="292"/>
      <c r="AD446" s="337">
        <f>SUMIF('pdc2019'!$G$8:$G$1182,'CE MINISTERIALE 2019'!$B446,'pdc2019'!$P$8:$P$1190)</f>
        <v>0</v>
      </c>
    </row>
    <row r="447" spans="1:30" s="275" customFormat="1" ht="24.95" customHeight="1">
      <c r="A447" s="304"/>
      <c r="B447" s="293" t="s">
        <v>117</v>
      </c>
      <c r="C447" s="294" t="s">
        <v>4751</v>
      </c>
      <c r="D447" s="337">
        <f>SUMIF('pdc2019'!$G$8:$G$1182,'CE MINISTERIALE 2019'!$B447,'pdc2019'!$Q$8:$Q$1190)</f>
        <v>1590000</v>
      </c>
      <c r="E447" s="274"/>
      <c r="G447" s="292"/>
      <c r="H447" s="292"/>
      <c r="J447" s="286"/>
      <c r="L447" s="292"/>
      <c r="AD447" s="337">
        <f>SUMIF('pdc2019'!$G$8:$G$1182,'CE MINISTERIALE 2019'!$B447,'pdc2019'!$P$8:$P$1190)</f>
        <v>1450000</v>
      </c>
    </row>
    <row r="448" spans="1:30" s="275" customFormat="1" ht="24.95" customHeight="1">
      <c r="A448" s="304"/>
      <c r="B448" s="287" t="s">
        <v>118</v>
      </c>
      <c r="C448" s="288" t="s">
        <v>4752</v>
      </c>
      <c r="D448" s="289">
        <f>+D449+D458</f>
        <v>733000</v>
      </c>
      <c r="E448" s="274"/>
      <c r="F448" s="291"/>
      <c r="G448" s="292"/>
      <c r="H448" s="292"/>
      <c r="J448" s="286"/>
      <c r="L448" s="292"/>
      <c r="AD448" s="289">
        <f>+AD449+AD458</f>
        <v>5385276.6533333333</v>
      </c>
    </row>
    <row r="449" spans="1:30" s="275" customFormat="1" ht="24.95" customHeight="1">
      <c r="A449" s="304"/>
      <c r="B449" s="293" t="s">
        <v>119</v>
      </c>
      <c r="C449" s="294" t="s">
        <v>4753</v>
      </c>
      <c r="D449" s="289">
        <f>SUM(D450:D457)</f>
        <v>733000</v>
      </c>
      <c r="E449" s="274"/>
      <c r="F449" s="291"/>
      <c r="G449" s="292"/>
      <c r="H449" s="292"/>
      <c r="J449" s="286"/>
      <c r="L449" s="292"/>
      <c r="AC449" s="352" t="s">
        <v>5150</v>
      </c>
      <c r="AD449" s="289">
        <f>SUM(AD450:AD457)</f>
        <v>4557694.6933333334</v>
      </c>
    </row>
    <row r="450" spans="1:30" s="275" customFormat="1" ht="24.95" customHeight="1">
      <c r="A450" s="304"/>
      <c r="B450" s="297" t="s">
        <v>4754</v>
      </c>
      <c r="C450" s="298" t="s">
        <v>4755</v>
      </c>
      <c r="D450" s="337">
        <f>SUMIF('pdc2019'!$G$8:$G$1182,'CE MINISTERIALE 2019'!$B450,'pdc2019'!$Q$8:$Q$1190)</f>
        <v>275000</v>
      </c>
      <c r="E450" s="274"/>
      <c r="G450" s="292"/>
      <c r="H450" s="292"/>
      <c r="J450" s="286"/>
      <c r="L450" s="292"/>
      <c r="AD450" s="337">
        <f>SUMIF('pdc2019'!$G$8:$G$1182,'CE MINISTERIALE 2019'!$B450,'pdc2019'!$P$8:$P$1190)</f>
        <v>3995349.2533333334</v>
      </c>
    </row>
    <row r="451" spans="1:30" s="275" customFormat="1" ht="24.95" customHeight="1">
      <c r="A451" s="304"/>
      <c r="B451" s="297" t="s">
        <v>4756</v>
      </c>
      <c r="C451" s="298" t="s">
        <v>4757</v>
      </c>
      <c r="D451" s="337">
        <f>SUMIF('pdc2019'!$G$8:$G$1182,'CE MINISTERIALE 2019'!$B451,'pdc2019'!$Q$8:$Q$1190)</f>
        <v>0</v>
      </c>
      <c r="E451" s="274"/>
      <c r="G451" s="292"/>
      <c r="H451" s="292"/>
      <c r="J451" s="286"/>
      <c r="L451" s="292"/>
      <c r="AD451" s="337">
        <f>SUMIF('pdc2019'!$G$8:$G$1182,'CE MINISTERIALE 2019'!$B451,'pdc2019'!$P$8:$P$1190)</f>
        <v>0</v>
      </c>
    </row>
    <row r="452" spans="1:30" s="275" customFormat="1" ht="24.95" customHeight="1">
      <c r="A452" s="304"/>
      <c r="B452" s="297" t="s">
        <v>4758</v>
      </c>
      <c r="C452" s="298" t="s">
        <v>4759</v>
      </c>
      <c r="D452" s="337">
        <f>SUMIF('pdc2019'!$G$8:$G$1182,'CE MINISTERIALE 2019'!$B452,'pdc2019'!$Q$8:$Q$1190)</f>
        <v>406000</v>
      </c>
      <c r="E452" s="274"/>
      <c r="G452" s="292"/>
      <c r="H452" s="292"/>
      <c r="J452" s="286"/>
      <c r="L452" s="292"/>
      <c r="AD452" s="337">
        <f>SUMIF('pdc2019'!$G$8:$G$1182,'CE MINISTERIALE 2019'!$B452,'pdc2019'!$P$8:$P$1190)</f>
        <v>36794.36</v>
      </c>
    </row>
    <row r="453" spans="1:30" s="275" customFormat="1" ht="24.95" customHeight="1">
      <c r="A453" s="304"/>
      <c r="B453" s="297" t="s">
        <v>4760</v>
      </c>
      <c r="C453" s="298" t="s">
        <v>4761</v>
      </c>
      <c r="D453" s="337">
        <f>SUMIF('pdc2019'!$G$8:$G$1182,'CE MINISTERIALE 2019'!$B453,'pdc2019'!$Q$8:$Q$1190)</f>
        <v>4000</v>
      </c>
      <c r="E453" s="274"/>
      <c r="G453" s="292"/>
      <c r="H453" s="292"/>
      <c r="J453" s="286"/>
      <c r="L453" s="292"/>
      <c r="AD453" s="337">
        <f>SUMIF('pdc2019'!$G$8:$G$1182,'CE MINISTERIALE 2019'!$B453,'pdc2019'!$P$8:$P$1190)</f>
        <v>59826.226666666662</v>
      </c>
    </row>
    <row r="454" spans="1:30" s="275" customFormat="1" ht="24.95" customHeight="1">
      <c r="A454" s="304"/>
      <c r="B454" s="297" t="s">
        <v>4762</v>
      </c>
      <c r="C454" s="298" t="s">
        <v>4763</v>
      </c>
      <c r="D454" s="337">
        <f>SUMIF('pdc2019'!$G$8:$G$1182,'CE MINISTERIALE 2019'!$B454,'pdc2019'!$Q$8:$Q$1190)</f>
        <v>37000</v>
      </c>
      <c r="E454" s="274"/>
      <c r="G454" s="292"/>
      <c r="H454" s="292"/>
      <c r="J454" s="286"/>
      <c r="L454" s="292"/>
      <c r="AD454" s="337">
        <f>SUMIF('pdc2019'!$G$8:$G$1182,'CE MINISTERIALE 2019'!$B454,'pdc2019'!$P$8:$P$1190)</f>
        <v>213181.97333333336</v>
      </c>
    </row>
    <row r="455" spans="1:30" s="275" customFormat="1" ht="24.95" customHeight="1">
      <c r="A455" s="304"/>
      <c r="B455" s="297" t="s">
        <v>4764</v>
      </c>
      <c r="C455" s="298" t="s">
        <v>4765</v>
      </c>
      <c r="D455" s="337">
        <f>SUMIF('pdc2019'!$G$8:$G$1182,'CE MINISTERIALE 2019'!$B455,'pdc2019'!$Q$8:$Q$1190)</f>
        <v>0</v>
      </c>
      <c r="E455" s="274"/>
      <c r="G455" s="292"/>
      <c r="H455" s="292"/>
      <c r="J455" s="286"/>
      <c r="L455" s="292"/>
      <c r="AD455" s="337">
        <f>SUMIF('pdc2019'!$G$8:$G$1182,'CE MINISTERIALE 2019'!$B455,'pdc2019'!$P$8:$P$1190)</f>
        <v>62642.359999999993</v>
      </c>
    </row>
    <row r="456" spans="1:30" s="275" customFormat="1" ht="24.95" customHeight="1">
      <c r="A456" s="304"/>
      <c r="B456" s="297" t="s">
        <v>4766</v>
      </c>
      <c r="C456" s="298" t="s">
        <v>4767</v>
      </c>
      <c r="D456" s="337">
        <f>SUMIF('pdc2019'!$G$8:$G$1182,'CE MINISTERIALE 2019'!$B456,'pdc2019'!$Q$8:$Q$1190)</f>
        <v>0</v>
      </c>
      <c r="E456" s="274"/>
      <c r="G456" s="292"/>
      <c r="H456" s="292"/>
      <c r="J456" s="286"/>
      <c r="L456" s="292"/>
      <c r="AD456" s="337">
        <f>SUMIF('pdc2019'!$G$8:$G$1182,'CE MINISTERIALE 2019'!$B456,'pdc2019'!$P$8:$P$1190)</f>
        <v>-454.4666666666667</v>
      </c>
    </row>
    <row r="457" spans="1:30" s="275" customFormat="1" ht="24.95" customHeight="1">
      <c r="A457" s="304"/>
      <c r="B457" s="297" t="s">
        <v>4768</v>
      </c>
      <c r="C457" s="298" t="s">
        <v>4769</v>
      </c>
      <c r="D457" s="337">
        <f>SUMIF('pdc2019'!$G$8:$G$1182,'CE MINISTERIALE 2019'!$B457,'pdc2019'!$Q$8:$Q$1190)</f>
        <v>11000</v>
      </c>
      <c r="E457" s="274"/>
      <c r="G457" s="292"/>
      <c r="H457" s="292"/>
      <c r="J457" s="286"/>
      <c r="L457" s="292"/>
      <c r="AD457" s="337">
        <f>SUMIF('pdc2019'!$G$8:$G$1182,'CE MINISTERIALE 2019'!$B457,'pdc2019'!$P$8:$P$1190)</f>
        <v>190354.98666666666</v>
      </c>
    </row>
    <row r="458" spans="1:30" s="275" customFormat="1" ht="24.95" customHeight="1">
      <c r="A458" s="304"/>
      <c r="B458" s="293" t="s">
        <v>120</v>
      </c>
      <c r="C458" s="294" t="s">
        <v>4770</v>
      </c>
      <c r="D458" s="289">
        <f>SUM(D459:D464)</f>
        <v>0</v>
      </c>
      <c r="E458" s="274"/>
      <c r="F458" s="291"/>
      <c r="G458" s="292"/>
      <c r="H458" s="292"/>
      <c r="J458" s="286"/>
      <c r="L458" s="292"/>
      <c r="AC458" s="352" t="s">
        <v>5150</v>
      </c>
      <c r="AD458" s="289">
        <f>SUM(AD459:AD464)</f>
        <v>827581.96000000008</v>
      </c>
    </row>
    <row r="459" spans="1:30" s="275" customFormat="1" ht="24.95" customHeight="1">
      <c r="A459" s="304"/>
      <c r="B459" s="297" t="s">
        <v>4771</v>
      </c>
      <c r="C459" s="298" t="s">
        <v>4772</v>
      </c>
      <c r="D459" s="337">
        <f>SUMIF('pdc2019'!$G$8:$G$1182,'CE MINISTERIALE 2019'!$B459,'pdc2019'!$Q$8:$Q$1190)</f>
        <v>0</v>
      </c>
      <c r="E459" s="274"/>
      <c r="G459" s="292"/>
      <c r="H459" s="292"/>
      <c r="J459" s="286"/>
      <c r="L459" s="292"/>
      <c r="AD459" s="337">
        <f>SUMIF('pdc2019'!$G$8:$G$1182,'CE MINISTERIALE 2019'!$B459,'pdc2019'!$P$8:$P$1190)</f>
        <v>569472.68000000005</v>
      </c>
    </row>
    <row r="460" spans="1:30" s="275" customFormat="1" ht="24.95" customHeight="1">
      <c r="A460" s="304"/>
      <c r="B460" s="297" t="s">
        <v>4773</v>
      </c>
      <c r="C460" s="298" t="s">
        <v>4774</v>
      </c>
      <c r="D460" s="337">
        <f>SUMIF('pdc2019'!$G$8:$G$1182,'CE MINISTERIALE 2019'!$B460,'pdc2019'!$Q$8:$Q$1190)</f>
        <v>0</v>
      </c>
      <c r="E460" s="274"/>
      <c r="G460" s="292"/>
      <c r="H460" s="292"/>
      <c r="J460" s="286"/>
      <c r="L460" s="292"/>
      <c r="AD460" s="337">
        <f>SUMIF('pdc2019'!$G$8:$G$1182,'CE MINISTERIALE 2019'!$B460,'pdc2019'!$P$8:$P$1190)</f>
        <v>162640.34666666665</v>
      </c>
    </row>
    <row r="461" spans="1:30" s="275" customFormat="1" ht="24.95" customHeight="1">
      <c r="A461" s="304"/>
      <c r="B461" s="297" t="s">
        <v>4775</v>
      </c>
      <c r="C461" s="298" t="s">
        <v>4776</v>
      </c>
      <c r="D461" s="337">
        <f>SUMIF('pdc2019'!$G$8:$G$1182,'CE MINISTERIALE 2019'!$B461,'pdc2019'!$Q$8:$Q$1190)</f>
        <v>0</v>
      </c>
      <c r="E461" s="274"/>
      <c r="G461" s="292"/>
      <c r="H461" s="292"/>
      <c r="J461" s="286"/>
      <c r="L461" s="292"/>
      <c r="AD461" s="337">
        <f>SUMIF('pdc2019'!$G$8:$G$1182,'CE MINISTERIALE 2019'!$B461,'pdc2019'!$P$8:$P$1190)</f>
        <v>45069.053333333337</v>
      </c>
    </row>
    <row r="462" spans="1:30" s="275" customFormat="1" ht="24.95" customHeight="1">
      <c r="A462" s="304"/>
      <c r="B462" s="297" t="s">
        <v>4777</v>
      </c>
      <c r="C462" s="298" t="s">
        <v>4778</v>
      </c>
      <c r="D462" s="337">
        <f>SUMIF('pdc2019'!$G$8:$G$1182,'CE MINISTERIALE 2019'!$B462,'pdc2019'!$Q$8:$Q$1190)</f>
        <v>0</v>
      </c>
      <c r="E462" s="274"/>
      <c r="G462" s="292"/>
      <c r="H462" s="292"/>
      <c r="J462" s="286"/>
      <c r="L462" s="292"/>
      <c r="AD462" s="337">
        <f>SUMIF('pdc2019'!$G$8:$G$1182,'CE MINISTERIALE 2019'!$B462,'pdc2019'!$P$8:$P$1190)</f>
        <v>80338.48</v>
      </c>
    </row>
    <row r="463" spans="1:30" s="275" customFormat="1" ht="24.95" customHeight="1">
      <c r="A463" s="304"/>
      <c r="B463" s="297" t="s">
        <v>4779</v>
      </c>
      <c r="C463" s="298" t="s">
        <v>4780</v>
      </c>
      <c r="D463" s="337">
        <f>SUMIF('pdc2019'!$G$8:$G$1182,'CE MINISTERIALE 2019'!$B463,'pdc2019'!$Q$8:$Q$1190)</f>
        <v>0</v>
      </c>
      <c r="E463" s="274"/>
      <c r="G463" s="292"/>
      <c r="H463" s="292"/>
      <c r="J463" s="286"/>
      <c r="L463" s="292"/>
      <c r="AD463" s="337">
        <f>SUMIF('pdc2019'!$G$8:$G$1182,'CE MINISTERIALE 2019'!$B463,'pdc2019'!$P$8:$P$1190)</f>
        <v>-29745.200000000001</v>
      </c>
    </row>
    <row r="464" spans="1:30" s="275" customFormat="1" ht="24.95" customHeight="1">
      <c r="A464" s="304"/>
      <c r="B464" s="297" t="s">
        <v>4781</v>
      </c>
      <c r="C464" s="298" t="s">
        <v>4782</v>
      </c>
      <c r="D464" s="337">
        <f>SUMIF('pdc2019'!$G$8:$G$1182,'CE MINISTERIALE 2019'!$B464,'pdc2019'!$Q$8:$Q$1190)</f>
        <v>0</v>
      </c>
      <c r="E464" s="274"/>
      <c r="G464" s="292"/>
      <c r="H464" s="292"/>
      <c r="J464" s="286"/>
      <c r="L464" s="292"/>
      <c r="AD464" s="337">
        <f>SUMIF('pdc2019'!$G$8:$G$1182,'CE MINISTERIALE 2019'!$B464,'pdc2019'!$P$8:$P$1190)</f>
        <v>-193.4</v>
      </c>
    </row>
    <row r="465" spans="1:30" s="275" customFormat="1" ht="24.95" customHeight="1">
      <c r="A465" s="304"/>
      <c r="B465" s="287" t="s">
        <v>121</v>
      </c>
      <c r="C465" s="288" t="s">
        <v>4783</v>
      </c>
      <c r="D465" s="289">
        <f>+D466+D474+D475+D482</f>
        <v>32358751.089999996</v>
      </c>
      <c r="E465" s="274"/>
      <c r="F465" s="291"/>
      <c r="G465" s="292"/>
      <c r="H465" s="292"/>
      <c r="J465" s="286"/>
      <c r="L465" s="292"/>
      <c r="AD465" s="289">
        <f>+AD466+AD474+AD475+AD482</f>
        <v>20684492.536666665</v>
      </c>
    </row>
    <row r="466" spans="1:30" s="275" customFormat="1" ht="24.95" customHeight="1">
      <c r="A466" s="304"/>
      <c r="B466" s="293" t="s">
        <v>122</v>
      </c>
      <c r="C466" s="294" t="s">
        <v>4784</v>
      </c>
      <c r="D466" s="289">
        <f>SUM(D467:D473)</f>
        <v>3710000</v>
      </c>
      <c r="E466" s="274"/>
      <c r="F466" s="291"/>
      <c r="G466" s="292"/>
      <c r="H466" s="292"/>
      <c r="J466" s="286"/>
      <c r="L466" s="292"/>
      <c r="AD466" s="289">
        <f>SUM(AD467:AD473)</f>
        <v>850000</v>
      </c>
    </row>
    <row r="467" spans="1:30" s="275" customFormat="1" ht="24.95" customHeight="1">
      <c r="A467" s="304"/>
      <c r="B467" s="297" t="s">
        <v>123</v>
      </c>
      <c r="C467" s="298" t="s">
        <v>4785</v>
      </c>
      <c r="D467" s="337">
        <f>SUMIF('pdc2019'!$G$8:$G$1182,'CE MINISTERIALE 2019'!$B467,'pdc2019'!$Q$8:$Q$1190)</f>
        <v>1330000</v>
      </c>
      <c r="E467" s="274"/>
      <c r="G467" s="292"/>
      <c r="H467" s="292"/>
      <c r="J467" s="286"/>
      <c r="L467" s="292"/>
      <c r="AD467" s="337">
        <f>SUMIF('pdc2019'!$G$8:$G$1182,'CE MINISTERIALE 2019'!$B467,'pdc2019'!$P$8:$P$1190)</f>
        <v>50000</v>
      </c>
    </row>
    <row r="468" spans="1:30" s="275" customFormat="1" ht="24.95" customHeight="1">
      <c r="A468" s="304"/>
      <c r="B468" s="297" t="s">
        <v>124</v>
      </c>
      <c r="C468" s="298" t="s">
        <v>4786</v>
      </c>
      <c r="D468" s="337">
        <f>SUMIF('pdc2019'!$G$8:$G$1182,'CE MINISTERIALE 2019'!$B468,'pdc2019'!$Q$8:$Q$1190)</f>
        <v>1880000</v>
      </c>
      <c r="E468" s="274"/>
      <c r="G468" s="292"/>
      <c r="H468" s="292"/>
      <c r="J468" s="286"/>
      <c r="L468" s="292"/>
      <c r="AD468" s="337">
        <f>SUMIF('pdc2019'!$G$8:$G$1182,'CE MINISTERIALE 2019'!$B468,'pdc2019'!$P$8:$P$1190)</f>
        <v>50000</v>
      </c>
    </row>
    <row r="469" spans="1:30" s="275" customFormat="1" ht="24.95" customHeight="1">
      <c r="A469" s="304"/>
      <c r="B469" s="297" t="s">
        <v>125</v>
      </c>
      <c r="C469" s="298" t="s">
        <v>4787</v>
      </c>
      <c r="D469" s="337">
        <f>SUMIF('pdc2019'!$G$8:$G$1182,'CE MINISTERIALE 2019'!$B469,'pdc2019'!$Q$8:$Q$1190)</f>
        <v>0</v>
      </c>
      <c r="E469" s="274"/>
      <c r="G469" s="292"/>
      <c r="H469" s="292"/>
      <c r="J469" s="286"/>
      <c r="L469" s="292"/>
      <c r="AD469" s="337">
        <f>SUMIF('pdc2019'!$G$8:$G$1182,'CE MINISTERIALE 2019'!$B469,'pdc2019'!$P$8:$P$1190)</f>
        <v>0</v>
      </c>
    </row>
    <row r="470" spans="1:30" s="275" customFormat="1" ht="24.95" customHeight="1">
      <c r="A470" s="304"/>
      <c r="B470" s="297" t="s">
        <v>126</v>
      </c>
      <c r="C470" s="298" t="s">
        <v>4788</v>
      </c>
      <c r="D470" s="337">
        <f>SUMIF('pdc2019'!$G$8:$G$1182,'CE MINISTERIALE 2019'!$B470,'pdc2019'!$Q$8:$Q$1190)</f>
        <v>0</v>
      </c>
      <c r="E470" s="274"/>
      <c r="G470" s="292"/>
      <c r="H470" s="292"/>
      <c r="J470" s="286"/>
      <c r="L470" s="292"/>
      <c r="AD470" s="337">
        <f>SUMIF('pdc2019'!$G$8:$G$1182,'CE MINISTERIALE 2019'!$B470,'pdc2019'!$P$8:$P$1190)</f>
        <v>0</v>
      </c>
    </row>
    <row r="471" spans="1:30" s="275" customFormat="1" ht="24.95" customHeight="1">
      <c r="A471" s="304"/>
      <c r="B471" s="297" t="s">
        <v>4789</v>
      </c>
      <c r="C471" s="298" t="s">
        <v>4790</v>
      </c>
      <c r="D471" s="337">
        <f>SUMIF('pdc2019'!$G$8:$G$1182,'CE MINISTERIALE 2019'!$B471,'pdc2019'!$Q$8:$Q$1190)</f>
        <v>0</v>
      </c>
      <c r="E471" s="274"/>
      <c r="G471" s="292"/>
      <c r="H471" s="292"/>
      <c r="J471" s="286"/>
      <c r="L471" s="292"/>
      <c r="AD471" s="337">
        <f>SUMIF('pdc2019'!$G$8:$G$1182,'CE MINISTERIALE 2019'!$B471,'pdc2019'!$P$8:$P$1190)</f>
        <v>0</v>
      </c>
    </row>
    <row r="472" spans="1:30" s="275" customFormat="1" ht="24.95" customHeight="1">
      <c r="A472" s="304"/>
      <c r="B472" s="297" t="s">
        <v>127</v>
      </c>
      <c r="C472" s="298" t="s">
        <v>4791</v>
      </c>
      <c r="D472" s="337">
        <f>SUMIF('pdc2019'!$G$8:$G$1182,'CE MINISTERIALE 2019'!$B472,'pdc2019'!$Q$8:$Q$1190)</f>
        <v>500000</v>
      </c>
      <c r="E472" s="274"/>
      <c r="G472" s="292"/>
      <c r="H472" s="292"/>
      <c r="J472" s="286"/>
      <c r="L472" s="292"/>
      <c r="AD472" s="337">
        <f>SUMIF('pdc2019'!$G$8:$G$1182,'CE MINISTERIALE 2019'!$B472,'pdc2019'!$P$8:$P$1190)</f>
        <v>750000</v>
      </c>
    </row>
    <row r="473" spans="1:30" s="274" customFormat="1" ht="24.95" customHeight="1">
      <c r="A473" s="304"/>
      <c r="B473" s="297" t="s">
        <v>4792</v>
      </c>
      <c r="C473" s="298" t="s">
        <v>4793</v>
      </c>
      <c r="D473" s="337">
        <f>SUMIF('pdc2019'!$G$8:$G$1182,'CE MINISTERIALE 2019'!$B473,'pdc2019'!$Q$8:$Q$1190)</f>
        <v>0</v>
      </c>
      <c r="G473" s="292"/>
      <c r="H473" s="292"/>
      <c r="J473" s="286"/>
      <c r="L473" s="292"/>
      <c r="AD473" s="337">
        <f>SUMIF('pdc2019'!$G$8:$G$1182,'CE MINISTERIALE 2019'!$B473,'pdc2019'!$P$8:$P$1190)</f>
        <v>0</v>
      </c>
    </row>
    <row r="474" spans="1:30" s="275" customFormat="1" ht="25.5">
      <c r="A474" s="304"/>
      <c r="B474" s="293" t="s">
        <v>128</v>
      </c>
      <c r="C474" s="294" t="s">
        <v>4794</v>
      </c>
      <c r="D474" s="337">
        <f>SUMIF('pdc2019'!$G$8:$G$1182,'CE MINISTERIALE 2019'!$B474,'pdc2019'!$Q$8:$Q$1190)</f>
        <v>60000</v>
      </c>
      <c r="E474" s="274"/>
      <c r="G474" s="292"/>
      <c r="H474" s="292"/>
      <c r="J474" s="286"/>
      <c r="L474" s="292"/>
      <c r="AD474" s="337">
        <f>SUMIF('pdc2019'!$G$8:$G$1182,'CE MINISTERIALE 2019'!$B474,'pdc2019'!$P$8:$P$1190)</f>
        <v>60000</v>
      </c>
    </row>
    <row r="475" spans="1:30" s="275" customFormat="1" ht="25.5">
      <c r="A475" s="304"/>
      <c r="B475" s="293" t="s">
        <v>129</v>
      </c>
      <c r="C475" s="294" t="s">
        <v>4795</v>
      </c>
      <c r="D475" s="289">
        <f>SUM(D476:D481)</f>
        <v>7796433.2200000007</v>
      </c>
      <c r="E475" s="274"/>
      <c r="F475" s="291"/>
      <c r="G475" s="292"/>
      <c r="H475" s="292"/>
      <c r="J475" s="286"/>
      <c r="L475" s="292"/>
      <c r="AD475" s="289">
        <f>SUM(AD476:AD481)</f>
        <v>14833131.309999999</v>
      </c>
    </row>
    <row r="476" spans="1:30" s="275" customFormat="1" ht="25.5">
      <c r="A476" s="304"/>
      <c r="B476" s="297" t="s">
        <v>4796</v>
      </c>
      <c r="C476" s="298" t="s">
        <v>4797</v>
      </c>
      <c r="D476" s="337">
        <f>SUMIF('pdc2019'!$G$8:$G$1182,'CE MINISTERIALE 2019'!$B476,'pdc2019'!$Q$8:$Q$1190)</f>
        <v>4096251.89</v>
      </c>
      <c r="E476" s="274"/>
      <c r="G476" s="292"/>
      <c r="H476" s="292"/>
      <c r="J476" s="286"/>
      <c r="L476" s="292"/>
      <c r="AD476" s="337">
        <f>SUMIF('pdc2019'!$G$8:$G$1182,'CE MINISTERIALE 2019'!$B476,'pdc2019'!$P$8:$P$1190)</f>
        <v>11488457.109999999</v>
      </c>
    </row>
    <row r="477" spans="1:30" s="275" customFormat="1" ht="25.5">
      <c r="A477" s="304"/>
      <c r="B477" s="297" t="s">
        <v>130</v>
      </c>
      <c r="C477" s="298" t="s">
        <v>4798</v>
      </c>
      <c r="D477" s="337">
        <f>SUMIF('pdc2019'!$G$8:$G$1182,'CE MINISTERIALE 2019'!$B477,'pdc2019'!$Q$8:$Q$1190)</f>
        <v>3196251.89</v>
      </c>
      <c r="E477" s="274"/>
      <c r="G477" s="292"/>
      <c r="H477" s="292"/>
      <c r="J477" s="286"/>
      <c r="L477" s="292"/>
      <c r="AD477" s="337">
        <f>SUMIF('pdc2019'!$G$8:$G$1182,'CE MINISTERIALE 2019'!$B477,'pdc2019'!$P$8:$P$1190)</f>
        <v>0</v>
      </c>
    </row>
    <row r="478" spans="1:30" s="275" customFormat="1" ht="25.5">
      <c r="A478" s="304"/>
      <c r="B478" s="297" t="s">
        <v>790</v>
      </c>
      <c r="C478" s="298" t="s">
        <v>4799</v>
      </c>
      <c r="D478" s="337">
        <f>SUMIF('pdc2019'!$G$8:$G$1182,'CE MINISTERIALE 2019'!$B478,'pdc2019'!$Q$8:$Q$1190)</f>
        <v>78469.440000000002</v>
      </c>
      <c r="E478" s="274"/>
      <c r="G478" s="292"/>
      <c r="H478" s="292"/>
      <c r="J478" s="286"/>
      <c r="L478" s="292"/>
      <c r="AD478" s="337">
        <f>SUMIF('pdc2019'!$G$8:$G$1182,'CE MINISTERIALE 2019'!$B478,'pdc2019'!$P$8:$P$1190)</f>
        <v>3344674.2</v>
      </c>
    </row>
    <row r="479" spans="1:30" s="275" customFormat="1" ht="25.5">
      <c r="A479" s="304"/>
      <c r="B479" s="297" t="s">
        <v>791</v>
      </c>
      <c r="C479" s="298" t="s">
        <v>4800</v>
      </c>
      <c r="D479" s="337">
        <f>SUMIF('pdc2019'!$G$8:$G$1182,'CE MINISTERIALE 2019'!$B479,'pdc2019'!$Q$8:$Q$1190)</f>
        <v>425460</v>
      </c>
      <c r="E479" s="274"/>
      <c r="G479" s="292"/>
      <c r="H479" s="292"/>
      <c r="J479" s="286"/>
      <c r="L479" s="292"/>
      <c r="AD479" s="337">
        <f>SUMIF('pdc2019'!$G$8:$G$1182,'CE MINISTERIALE 2019'!$B479,'pdc2019'!$P$8:$P$1190)</f>
        <v>0</v>
      </c>
    </row>
    <row r="480" spans="1:30" s="275" customFormat="1" ht="25.5">
      <c r="A480" s="304"/>
      <c r="B480" s="297" t="s">
        <v>792</v>
      </c>
      <c r="C480" s="298" t="s">
        <v>4801</v>
      </c>
      <c r="D480" s="337">
        <f>SUMIF('pdc2019'!$G$8:$G$1182,'CE MINISTERIALE 2019'!$B480,'pdc2019'!$Q$8:$Q$1190)</f>
        <v>0</v>
      </c>
      <c r="E480" s="274"/>
      <c r="G480" s="292"/>
      <c r="H480" s="292"/>
      <c r="J480" s="286"/>
      <c r="L480" s="292"/>
      <c r="AD480" s="337">
        <f>SUMIF('pdc2019'!$G$8:$G$1182,'CE MINISTERIALE 2019'!$B480,'pdc2019'!$P$8:$P$1190)</f>
        <v>0</v>
      </c>
    </row>
    <row r="481" spans="1:30" s="274" customFormat="1" ht="25.5">
      <c r="A481" s="304"/>
      <c r="B481" s="297" t="s">
        <v>4802</v>
      </c>
      <c r="C481" s="298" t="s">
        <v>4803</v>
      </c>
      <c r="D481" s="337">
        <f>SUMIF('pdc2019'!$G$8:$G$1182,'CE MINISTERIALE 2019'!$B481,'pdc2019'!$Q$8:$Q$1190)</f>
        <v>0</v>
      </c>
      <c r="G481" s="292"/>
      <c r="H481" s="292"/>
      <c r="J481" s="286"/>
      <c r="L481" s="292"/>
      <c r="AD481" s="337">
        <f>SUMIF('pdc2019'!$G$8:$G$1182,'CE MINISTERIALE 2019'!$B481,'pdc2019'!$P$8:$P$1190)</f>
        <v>0</v>
      </c>
    </row>
    <row r="482" spans="1:30" s="275" customFormat="1" ht="24.95" customHeight="1">
      <c r="A482" s="304"/>
      <c r="B482" s="293" t="s">
        <v>793</v>
      </c>
      <c r="C482" s="294" t="s">
        <v>4804</v>
      </c>
      <c r="D482" s="289">
        <f>SUM(D483:D492)</f>
        <v>20792317.869999997</v>
      </c>
      <c r="E482" s="274"/>
      <c r="F482" s="291"/>
      <c r="G482" s="292"/>
      <c r="H482" s="292"/>
      <c r="J482" s="286"/>
      <c r="L482" s="292"/>
      <c r="AD482" s="289">
        <f>SUM(AD483:AD492)</f>
        <v>4941361.2266666666</v>
      </c>
    </row>
    <row r="483" spans="1:30" s="275" customFormat="1" ht="24.95" customHeight="1">
      <c r="A483" s="304"/>
      <c r="B483" s="317" t="s">
        <v>794</v>
      </c>
      <c r="C483" s="318" t="s">
        <v>4805</v>
      </c>
      <c r="D483" s="337">
        <f>SUMIF('pdc2019'!$G$8:$G$1182,'CE MINISTERIALE 2019'!$B483,'pdc2019'!$Q$8:$Q$1190)</f>
        <v>4553693.62</v>
      </c>
      <c r="E483" s="274"/>
      <c r="G483" s="292"/>
      <c r="H483" s="292"/>
      <c r="J483" s="286"/>
      <c r="L483" s="292"/>
      <c r="AD483" s="337">
        <f>SUMIF('pdc2019'!$G$8:$G$1182,'CE MINISTERIALE 2019'!$B483,'pdc2019'!$P$8:$P$1190)</f>
        <v>4554248.3600000003</v>
      </c>
    </row>
    <row r="484" spans="1:30" s="275" customFormat="1" ht="24.95" customHeight="1">
      <c r="A484" s="304"/>
      <c r="B484" s="317" t="s">
        <v>795</v>
      </c>
      <c r="C484" s="318" t="s">
        <v>4806</v>
      </c>
      <c r="D484" s="337">
        <f>SUMIF('pdc2019'!$G$8:$G$1182,'CE MINISTERIALE 2019'!$B484,'pdc2019'!$Q$8:$Q$1190)</f>
        <v>57100</v>
      </c>
      <c r="E484" s="274"/>
      <c r="G484" s="292"/>
      <c r="H484" s="292"/>
      <c r="J484" s="286"/>
      <c r="L484" s="292"/>
      <c r="AD484" s="337">
        <f>SUMIF('pdc2019'!$G$8:$G$1182,'CE MINISTERIALE 2019'!$B484,'pdc2019'!$P$8:$P$1190)</f>
        <v>57112.866666666669</v>
      </c>
    </row>
    <row r="485" spans="1:30" s="275" customFormat="1" ht="24.95" customHeight="1">
      <c r="A485" s="304"/>
      <c r="B485" s="317" t="s">
        <v>796</v>
      </c>
      <c r="C485" s="318" t="s">
        <v>4807</v>
      </c>
      <c r="D485" s="337">
        <f>SUMIF('pdc2019'!$G$8:$G$1182,'CE MINISTERIALE 2019'!$B485,'pdc2019'!$Q$8:$Q$1190)</f>
        <v>0</v>
      </c>
      <c r="E485" s="274"/>
      <c r="G485" s="292"/>
      <c r="H485" s="292"/>
      <c r="J485" s="286"/>
      <c r="L485" s="292"/>
      <c r="AD485" s="337">
        <f>SUMIF('pdc2019'!$G$8:$G$1182,'CE MINISTERIALE 2019'!$B485,'pdc2019'!$P$8:$P$1190)</f>
        <v>0</v>
      </c>
    </row>
    <row r="486" spans="1:30" s="275" customFormat="1" ht="24.95" customHeight="1">
      <c r="A486" s="304"/>
      <c r="B486" s="297" t="s">
        <v>797</v>
      </c>
      <c r="C486" s="298" t="s">
        <v>4808</v>
      </c>
      <c r="D486" s="337">
        <f>SUMIF('pdc2019'!$G$8:$G$1182,'CE MINISTERIALE 2019'!$B486,'pdc2019'!$Q$8:$Q$1190)</f>
        <v>0</v>
      </c>
      <c r="E486" s="274"/>
      <c r="G486" s="292"/>
      <c r="H486" s="292"/>
      <c r="J486" s="286"/>
      <c r="L486" s="292"/>
      <c r="AD486" s="337">
        <f>SUMIF('pdc2019'!$G$8:$G$1182,'CE MINISTERIALE 2019'!$B486,'pdc2019'!$P$8:$P$1190)</f>
        <v>0</v>
      </c>
    </row>
    <row r="487" spans="1:30" s="275" customFormat="1" ht="24.95" customHeight="1">
      <c r="A487" s="304"/>
      <c r="B487" s="297" t="s">
        <v>798</v>
      </c>
      <c r="C487" s="298" t="s">
        <v>4809</v>
      </c>
      <c r="D487" s="337">
        <f>SUMIF('pdc2019'!$G$8:$G$1182,'CE MINISTERIALE 2019'!$B487,'pdc2019'!$Q$8:$Q$1190)</f>
        <v>0</v>
      </c>
      <c r="E487" s="274"/>
      <c r="G487" s="292"/>
      <c r="H487" s="292"/>
      <c r="J487" s="286"/>
      <c r="L487" s="292"/>
      <c r="AD487" s="337">
        <f>SUMIF('pdc2019'!$G$8:$G$1182,'CE MINISTERIALE 2019'!$B487,'pdc2019'!$P$8:$P$1190)</f>
        <v>0</v>
      </c>
    </row>
    <row r="488" spans="1:30" s="275" customFormat="1" ht="24.95" customHeight="1">
      <c r="A488" s="304"/>
      <c r="B488" s="297" t="s">
        <v>4810</v>
      </c>
      <c r="C488" s="298" t="s">
        <v>4811</v>
      </c>
      <c r="D488" s="337">
        <f>SUMIF('pdc2019'!$G$8:$G$1182,'CE MINISTERIALE 2019'!$B488,'pdc2019'!$Q$8:$Q$1190)</f>
        <v>15881524.249999998</v>
      </c>
      <c r="E488" s="274"/>
      <c r="G488" s="292"/>
      <c r="H488" s="292"/>
      <c r="J488" s="286"/>
      <c r="L488" s="292"/>
      <c r="AD488" s="337">
        <f>SUMIF('pdc2019'!$G$8:$G$1182,'CE MINISTERIALE 2019'!$B488,'pdc2019'!$P$8:$P$1190)</f>
        <v>0</v>
      </c>
    </row>
    <row r="489" spans="1:30" s="275" customFormat="1" ht="24.95" customHeight="1">
      <c r="A489" s="304"/>
      <c r="B489" s="297" t="s">
        <v>4812</v>
      </c>
      <c r="C489" s="298" t="s">
        <v>4813</v>
      </c>
      <c r="D489" s="337">
        <f>SUMIF('pdc2019'!$G$8:$G$1182,'CE MINISTERIALE 2019'!$B489,'pdc2019'!$Q$8:$Q$1190)</f>
        <v>0</v>
      </c>
      <c r="E489" s="274"/>
      <c r="G489" s="292"/>
      <c r="H489" s="292"/>
      <c r="J489" s="286"/>
      <c r="L489" s="292"/>
      <c r="AD489" s="337">
        <f>SUMIF('pdc2019'!$G$8:$G$1182,'CE MINISTERIALE 2019'!$B489,'pdc2019'!$P$8:$P$1190)</f>
        <v>0</v>
      </c>
    </row>
    <row r="490" spans="1:30" s="275" customFormat="1" ht="24.95" customHeight="1">
      <c r="A490" s="304"/>
      <c r="B490" s="297" t="s">
        <v>4814</v>
      </c>
      <c r="C490" s="298" t="s">
        <v>4815</v>
      </c>
      <c r="D490" s="337">
        <f>SUMIF('pdc2019'!$G$8:$G$1182,'CE MINISTERIALE 2019'!$B490,'pdc2019'!$Q$8:$Q$1190)</f>
        <v>0</v>
      </c>
      <c r="E490" s="274"/>
      <c r="G490" s="292"/>
      <c r="H490" s="292"/>
      <c r="J490" s="286"/>
      <c r="L490" s="292"/>
      <c r="AD490" s="337">
        <f>SUMIF('pdc2019'!$G$8:$G$1182,'CE MINISTERIALE 2019'!$B490,'pdc2019'!$P$8:$P$1190)</f>
        <v>0</v>
      </c>
    </row>
    <row r="491" spans="1:30" s="275" customFormat="1" ht="24.95" customHeight="1">
      <c r="A491" s="304"/>
      <c r="B491" s="297" t="s">
        <v>4816</v>
      </c>
      <c r="C491" s="298" t="s">
        <v>4817</v>
      </c>
      <c r="D491" s="337">
        <f>SUMIF('pdc2019'!$G$8:$G$1182,'CE MINISTERIALE 2019'!$B491,'pdc2019'!$Q$8:$Q$1190)</f>
        <v>0</v>
      </c>
      <c r="E491" s="274"/>
      <c r="G491" s="292"/>
      <c r="H491" s="292"/>
      <c r="J491" s="286"/>
      <c r="L491" s="292"/>
      <c r="AD491" s="337">
        <f>SUMIF('pdc2019'!$G$8:$G$1182,'CE MINISTERIALE 2019'!$B491,'pdc2019'!$P$8:$P$1190)</f>
        <v>0</v>
      </c>
    </row>
    <row r="492" spans="1:30" s="275" customFormat="1" ht="24.95" customHeight="1">
      <c r="A492" s="304"/>
      <c r="B492" s="317" t="s">
        <v>799</v>
      </c>
      <c r="C492" s="319" t="s">
        <v>4818</v>
      </c>
      <c r="D492" s="337">
        <f>SUMIF('pdc2019'!$G$8:$G$1182,'CE MINISTERIALE 2019'!$B492,'pdc2019'!$Q$8:$Q$1190)</f>
        <v>300000</v>
      </c>
      <c r="E492" s="274"/>
      <c r="G492" s="292"/>
      <c r="H492" s="292"/>
      <c r="J492" s="286"/>
      <c r="L492" s="292"/>
      <c r="AD492" s="337">
        <f>SUMIF('pdc2019'!$G$8:$G$1182,'CE MINISTERIALE 2019'!$B492,'pdc2019'!$P$8:$P$1190)</f>
        <v>330000</v>
      </c>
    </row>
    <row r="493" spans="1:30" s="299" customFormat="1" ht="24.95" customHeight="1">
      <c r="A493" s="307"/>
      <c r="B493" s="287" t="s">
        <v>800</v>
      </c>
      <c r="C493" s="288" t="s">
        <v>801</v>
      </c>
      <c r="D493" s="289">
        <f>+D465+D448+D438+D430+D388+D378+D370+D201+D161+D445</f>
        <v>1942278282.8000002</v>
      </c>
      <c r="E493" s="274"/>
      <c r="F493" s="291"/>
      <c r="G493" s="292"/>
      <c r="H493" s="292"/>
      <c r="J493" s="286"/>
      <c r="L493" s="292"/>
      <c r="AD493" s="289">
        <f>+AD465+AD448+AD438+AD430+AD388+AD378+AD370+AD201+AD161+AD445</f>
        <v>1836656883.0733333</v>
      </c>
    </row>
    <row r="494" spans="1:30" s="299" customFormat="1" ht="24.95" customHeight="1">
      <c r="A494" s="307"/>
      <c r="B494" s="300"/>
      <c r="C494" s="288" t="s">
        <v>802</v>
      </c>
      <c r="D494" s="289"/>
      <c r="E494" s="274"/>
      <c r="F494" s="275"/>
      <c r="G494" s="292"/>
      <c r="H494" s="292"/>
      <c r="J494" s="286"/>
      <c r="L494" s="292"/>
      <c r="AD494" s="289"/>
    </row>
    <row r="495" spans="1:30" s="299" customFormat="1" ht="24.95" customHeight="1">
      <c r="A495" s="307"/>
      <c r="B495" s="287" t="s">
        <v>803</v>
      </c>
      <c r="C495" s="288" t="s">
        <v>804</v>
      </c>
      <c r="D495" s="289">
        <f>+D496+D497+D498</f>
        <v>28000</v>
      </c>
      <c r="E495" s="274"/>
      <c r="F495" s="291"/>
      <c r="G495" s="292"/>
      <c r="H495" s="292"/>
      <c r="J495" s="286"/>
      <c r="L495" s="292"/>
      <c r="AD495" s="289">
        <f>+AD496+AD497+AD498</f>
        <v>48422.133333333331</v>
      </c>
    </row>
    <row r="496" spans="1:30" s="299" customFormat="1" ht="24.95" customHeight="1">
      <c r="A496" s="307"/>
      <c r="B496" s="293" t="s">
        <v>805</v>
      </c>
      <c r="C496" s="294" t="s">
        <v>806</v>
      </c>
      <c r="D496" s="337">
        <f>SUMIF('pdc2019'!$G$8:$G$1182,'CE MINISTERIALE 2019'!$B496,'pdc2019'!$Q$8:$Q$1190)</f>
        <v>0</v>
      </c>
      <c r="E496" s="274"/>
      <c r="F496" s="275"/>
      <c r="G496" s="292"/>
      <c r="H496" s="292"/>
      <c r="J496" s="286"/>
      <c r="L496" s="292"/>
      <c r="AD496" s="337">
        <f>SUMIF('pdc2019'!$G$8:$G$1182,'CE MINISTERIALE 2019'!$B496,'pdc2019'!$P$8:$P$1190)</f>
        <v>0</v>
      </c>
    </row>
    <row r="497" spans="1:30" s="299" customFormat="1" ht="24.95" customHeight="1">
      <c r="A497" s="307"/>
      <c r="B497" s="293" t="s">
        <v>807</v>
      </c>
      <c r="C497" s="294" t="s">
        <v>808</v>
      </c>
      <c r="D497" s="337">
        <f>SUMIF('pdc2019'!$G$8:$G$1182,'CE MINISTERIALE 2019'!$B497,'pdc2019'!$Q$8:$Q$1190)</f>
        <v>0</v>
      </c>
      <c r="E497" s="274"/>
      <c r="F497" s="275"/>
      <c r="G497" s="292"/>
      <c r="H497" s="292"/>
      <c r="J497" s="286"/>
      <c r="L497" s="292"/>
      <c r="AD497" s="337">
        <f>SUMIF('pdc2019'!$G$8:$G$1182,'CE MINISTERIALE 2019'!$B497,'pdc2019'!$P$8:$P$1190)</f>
        <v>0</v>
      </c>
    </row>
    <row r="498" spans="1:30" s="299" customFormat="1" ht="24.95" customHeight="1">
      <c r="A498" s="307"/>
      <c r="B498" s="293" t="s">
        <v>809</v>
      </c>
      <c r="C498" s="294" t="s">
        <v>810</v>
      </c>
      <c r="D498" s="337">
        <f>SUMIF('pdc2019'!$G$8:$G$1182,'CE MINISTERIALE 2019'!$B498,'pdc2019'!$Q$8:$Q$1190)</f>
        <v>28000</v>
      </c>
      <c r="E498" s="274"/>
      <c r="F498" s="275"/>
      <c r="G498" s="292"/>
      <c r="H498" s="292"/>
      <c r="J498" s="286"/>
      <c r="L498" s="292"/>
      <c r="AD498" s="337">
        <f>SUMIF('pdc2019'!$G$8:$G$1182,'CE MINISTERIALE 2019'!$B498,'pdc2019'!$P$8:$P$1190)</f>
        <v>48422.133333333331</v>
      </c>
    </row>
    <row r="499" spans="1:30" s="299" customFormat="1" ht="24.95" customHeight="1">
      <c r="A499" s="307"/>
      <c r="B499" s="287" t="s">
        <v>811</v>
      </c>
      <c r="C499" s="288" t="s">
        <v>812</v>
      </c>
      <c r="D499" s="289">
        <f>SUM(D500:D504)</f>
        <v>0</v>
      </c>
      <c r="E499" s="274"/>
      <c r="F499" s="291"/>
      <c r="G499" s="292"/>
      <c r="H499" s="292"/>
      <c r="J499" s="286"/>
      <c r="L499" s="292"/>
      <c r="AD499" s="289">
        <f>SUM(AD500:AD504)</f>
        <v>3127.04</v>
      </c>
    </row>
    <row r="500" spans="1:30" s="299" customFormat="1" ht="24.95" customHeight="1">
      <c r="A500" s="307"/>
      <c r="B500" s="293" t="s">
        <v>813</v>
      </c>
      <c r="C500" s="294" t="s">
        <v>814</v>
      </c>
      <c r="D500" s="337">
        <f>SUMIF('pdc2019'!$G$8:$G$1182,'CE MINISTERIALE 2019'!$B500,'pdc2019'!$Q$8:$Q$1190)</f>
        <v>0</v>
      </c>
      <c r="E500" s="274"/>
      <c r="F500" s="275"/>
      <c r="G500" s="292"/>
      <c r="H500" s="292"/>
      <c r="J500" s="286"/>
      <c r="L500" s="292"/>
      <c r="AD500" s="337">
        <f>SUMIF('pdc2019'!$G$8:$G$1182,'CE MINISTERIALE 2019'!$B500,'pdc2019'!$P$8:$P$1190)</f>
        <v>0</v>
      </c>
    </row>
    <row r="501" spans="1:30" s="299" customFormat="1" ht="25.5">
      <c r="A501" s="307"/>
      <c r="B501" s="293" t="s">
        <v>815</v>
      </c>
      <c r="C501" s="294" t="s">
        <v>816</v>
      </c>
      <c r="D501" s="337">
        <f>SUMIF('pdc2019'!$G$8:$G$1182,'CE MINISTERIALE 2019'!$B501,'pdc2019'!$Q$8:$Q$1190)</f>
        <v>0</v>
      </c>
      <c r="E501" s="274"/>
      <c r="F501" s="275"/>
      <c r="G501" s="292"/>
      <c r="H501" s="292"/>
      <c r="J501" s="286"/>
      <c r="L501" s="292"/>
      <c r="AD501" s="337">
        <f>SUMIF('pdc2019'!$G$8:$G$1182,'CE MINISTERIALE 2019'!$B501,'pdc2019'!$P$8:$P$1190)</f>
        <v>0</v>
      </c>
    </row>
    <row r="502" spans="1:30" s="299" customFormat="1" ht="24" customHeight="1">
      <c r="A502" s="307"/>
      <c r="B502" s="293" t="s">
        <v>817</v>
      </c>
      <c r="C502" s="294" t="s">
        <v>818</v>
      </c>
      <c r="D502" s="337">
        <f>SUMIF('pdc2019'!$G$8:$G$1182,'CE MINISTERIALE 2019'!$B502,'pdc2019'!$Q$8:$Q$1190)</f>
        <v>0</v>
      </c>
      <c r="E502" s="274"/>
      <c r="F502" s="275"/>
      <c r="G502" s="292"/>
      <c r="H502" s="292"/>
      <c r="J502" s="286"/>
      <c r="L502" s="292"/>
      <c r="AD502" s="337">
        <f>SUMIF('pdc2019'!$G$8:$G$1182,'CE MINISTERIALE 2019'!$B502,'pdc2019'!$P$8:$P$1190)</f>
        <v>0</v>
      </c>
    </row>
    <row r="503" spans="1:30" s="299" customFormat="1" ht="24.95" customHeight="1">
      <c r="A503" s="307"/>
      <c r="B503" s="293" t="s">
        <v>819</v>
      </c>
      <c r="C503" s="294" t="s">
        <v>820</v>
      </c>
      <c r="D503" s="337">
        <f>SUMIF('pdc2019'!$G$8:$G$1182,'CE MINISTERIALE 2019'!$B503,'pdc2019'!$Q$8:$Q$1190)</f>
        <v>0</v>
      </c>
      <c r="E503" s="274"/>
      <c r="F503" s="275"/>
      <c r="G503" s="292"/>
      <c r="H503" s="292"/>
      <c r="J503" s="286"/>
      <c r="L503" s="292"/>
      <c r="AD503" s="337">
        <f>SUMIF('pdc2019'!$G$8:$G$1182,'CE MINISTERIALE 2019'!$B503,'pdc2019'!$P$8:$P$1190)</f>
        <v>3124.8933333333334</v>
      </c>
    </row>
    <row r="504" spans="1:30" s="299" customFormat="1" ht="24.95" customHeight="1">
      <c r="A504" s="307"/>
      <c r="B504" s="293" t="s">
        <v>821</v>
      </c>
      <c r="C504" s="294" t="s">
        <v>822</v>
      </c>
      <c r="D504" s="337">
        <f>SUMIF('pdc2019'!$G$8:$G$1182,'CE MINISTERIALE 2019'!$B504,'pdc2019'!$Q$8:$Q$1190)</f>
        <v>0</v>
      </c>
      <c r="E504" s="274"/>
      <c r="F504" s="275"/>
      <c r="G504" s="292"/>
      <c r="H504" s="292"/>
      <c r="J504" s="286"/>
      <c r="L504" s="292"/>
      <c r="AD504" s="337">
        <f>SUMIF('pdc2019'!$G$8:$G$1182,'CE MINISTERIALE 2019'!$B504,'pdc2019'!$P$8:$P$1190)</f>
        <v>2.1466666666666669</v>
      </c>
    </row>
    <row r="505" spans="1:30" s="299" customFormat="1" ht="24.95" customHeight="1">
      <c r="A505" s="307"/>
      <c r="B505" s="287" t="s">
        <v>823</v>
      </c>
      <c r="C505" s="288" t="s">
        <v>824</v>
      </c>
      <c r="D505" s="289">
        <f>SUM(D506:D508)</f>
        <v>47137</v>
      </c>
      <c r="E505" s="274"/>
      <c r="F505" s="291"/>
      <c r="G505" s="292"/>
      <c r="H505" s="292"/>
      <c r="J505" s="286"/>
      <c r="L505" s="292"/>
      <c r="AD505" s="289">
        <f>SUM(AD506:AD508)</f>
        <v>6416.2666666666664</v>
      </c>
    </row>
    <row r="506" spans="1:30" s="299" customFormat="1" ht="24.95" customHeight="1">
      <c r="A506" s="307"/>
      <c r="B506" s="293" t="s">
        <v>825</v>
      </c>
      <c r="C506" s="294" t="s">
        <v>826</v>
      </c>
      <c r="D506" s="337">
        <f>SUMIF('pdc2019'!$G$8:$G$1182,'CE MINISTERIALE 2019'!$B506,'pdc2019'!$Q$8:$Q$1190)</f>
        <v>10000</v>
      </c>
      <c r="E506" s="274"/>
      <c r="F506" s="275"/>
      <c r="G506" s="292"/>
      <c r="H506" s="292"/>
      <c r="J506" s="286"/>
      <c r="L506" s="292"/>
      <c r="AD506" s="337">
        <f>SUMIF('pdc2019'!$G$8:$G$1182,'CE MINISTERIALE 2019'!$B506,'pdc2019'!$P$8:$P$1190)</f>
        <v>0</v>
      </c>
    </row>
    <row r="507" spans="1:30" s="299" customFormat="1" ht="24.95" customHeight="1">
      <c r="A507" s="307"/>
      <c r="B507" s="293" t="s">
        <v>827</v>
      </c>
      <c r="C507" s="294" t="s">
        <v>828</v>
      </c>
      <c r="D507" s="337">
        <f>SUMIF('pdc2019'!$G$8:$G$1182,'CE MINISTERIALE 2019'!$B507,'pdc2019'!$Q$8:$Q$1190)</f>
        <v>0</v>
      </c>
      <c r="E507" s="274"/>
      <c r="F507" s="275"/>
      <c r="G507" s="292"/>
      <c r="H507" s="292"/>
      <c r="J507" s="286"/>
      <c r="L507" s="292"/>
      <c r="AD507" s="337">
        <f>SUMIF('pdc2019'!$G$8:$G$1182,'CE MINISTERIALE 2019'!$B507,'pdc2019'!$P$8:$P$1190)</f>
        <v>0</v>
      </c>
    </row>
    <row r="508" spans="1:30" s="299" customFormat="1" ht="24.95" customHeight="1">
      <c r="A508" s="307"/>
      <c r="B508" s="293" t="s">
        <v>829</v>
      </c>
      <c r="C508" s="294" t="s">
        <v>830</v>
      </c>
      <c r="D508" s="337">
        <f>SUMIF('pdc2019'!$G$8:$G$1182,'CE MINISTERIALE 2019'!$B508,'pdc2019'!$Q$8:$Q$1190)</f>
        <v>37137</v>
      </c>
      <c r="E508" s="274"/>
      <c r="F508" s="275"/>
      <c r="G508" s="292"/>
      <c r="H508" s="292"/>
      <c r="J508" s="286"/>
      <c r="L508" s="292"/>
      <c r="AD508" s="337">
        <f>SUMIF('pdc2019'!$G$8:$G$1182,'CE MINISTERIALE 2019'!$B508,'pdc2019'!$P$8:$P$1190)</f>
        <v>6416.2666666666664</v>
      </c>
    </row>
    <row r="509" spans="1:30" s="299" customFormat="1" ht="24.95" customHeight="1">
      <c r="A509" s="307"/>
      <c r="B509" s="287" t="s">
        <v>831</v>
      </c>
      <c r="C509" s="288" t="s">
        <v>832</v>
      </c>
      <c r="D509" s="289">
        <f>SUM(D510:D511)</f>
        <v>1000</v>
      </c>
      <c r="E509" s="274"/>
      <c r="F509" s="291"/>
      <c r="G509" s="292"/>
      <c r="H509" s="292"/>
      <c r="J509" s="286"/>
      <c r="L509" s="292"/>
      <c r="AD509" s="289">
        <f>SUM(AD510:AD511)</f>
        <v>63.373333333333335</v>
      </c>
    </row>
    <row r="510" spans="1:30" s="299" customFormat="1" ht="24.95" customHeight="1">
      <c r="A510" s="307"/>
      <c r="B510" s="293" t="s">
        <v>833</v>
      </c>
      <c r="C510" s="294" t="s">
        <v>834</v>
      </c>
      <c r="D510" s="337">
        <f>SUMIF('pdc2019'!$G$8:$G$1182,'CE MINISTERIALE 2019'!$B510,'pdc2019'!$Q$8:$Q$1190)</f>
        <v>1000</v>
      </c>
      <c r="E510" s="274"/>
      <c r="F510" s="275"/>
      <c r="G510" s="292"/>
      <c r="H510" s="292"/>
      <c r="J510" s="286"/>
      <c r="L510" s="292"/>
      <c r="AD510" s="337">
        <f>SUMIF('pdc2019'!$G$8:$G$1182,'CE MINISTERIALE 2019'!$B510,'pdc2019'!$P$8:$P$1190)</f>
        <v>0</v>
      </c>
    </row>
    <row r="511" spans="1:30" s="299" customFormat="1" ht="24.95" customHeight="1">
      <c r="A511" s="307"/>
      <c r="B511" s="293" t="s">
        <v>835</v>
      </c>
      <c r="C511" s="294" t="s">
        <v>836</v>
      </c>
      <c r="D511" s="337">
        <f>SUMIF('pdc2019'!$G$8:$G$1182,'CE MINISTERIALE 2019'!$B511,'pdc2019'!$Q$8:$Q$1190)</f>
        <v>0</v>
      </c>
      <c r="E511" s="274"/>
      <c r="F511" s="275"/>
      <c r="G511" s="292"/>
      <c r="H511" s="292"/>
      <c r="J511" s="286"/>
      <c r="L511" s="292"/>
      <c r="AD511" s="337">
        <f>SUMIF('pdc2019'!$G$8:$G$1182,'CE MINISTERIALE 2019'!$B511,'pdc2019'!$P$8:$P$1190)</f>
        <v>63.373333333333335</v>
      </c>
    </row>
    <row r="512" spans="1:30" s="299" customFormat="1" ht="24.95" customHeight="1">
      <c r="A512" s="307"/>
      <c r="B512" s="287" t="s">
        <v>837</v>
      </c>
      <c r="C512" s="288" t="s">
        <v>838</v>
      </c>
      <c r="D512" s="289">
        <f>ROUND(D495+D499-D505-D509,2)</f>
        <v>-20137</v>
      </c>
      <c r="E512" s="274"/>
      <c r="F512" s="291"/>
      <c r="G512" s="292"/>
      <c r="H512" s="292"/>
      <c r="J512" s="286"/>
      <c r="L512" s="292"/>
      <c r="AD512" s="289">
        <f>+AD495+AD499-AD505-AD509</f>
        <v>45069.533333333326</v>
      </c>
    </row>
    <row r="513" spans="1:30" s="299" customFormat="1" ht="24.95" customHeight="1">
      <c r="A513" s="307"/>
      <c r="B513" s="300"/>
      <c r="C513" s="288" t="s">
        <v>839</v>
      </c>
      <c r="D513" s="337">
        <f>SUMIF('pdc2019'!$G$8:$G$1182,'CE MINISTERIALE 2019'!$B513,'pdc2019'!$Q$8:$Q$1190)</f>
        <v>0</v>
      </c>
      <c r="E513" s="274"/>
      <c r="F513" s="275"/>
      <c r="G513" s="292"/>
      <c r="H513" s="292"/>
      <c r="J513" s="286"/>
      <c r="L513" s="292"/>
      <c r="AD513" s="337">
        <f>SUMIF('pdc2019'!$G$8:$G$1182,'CE MINISTERIALE 2019'!$B513,'pdc2019'!$P$8:$P$1190)</f>
        <v>0</v>
      </c>
    </row>
    <row r="514" spans="1:30" s="299" customFormat="1" ht="24.95" customHeight="1">
      <c r="A514" s="307"/>
      <c r="B514" s="287" t="s">
        <v>840</v>
      </c>
      <c r="C514" s="288" t="s">
        <v>841</v>
      </c>
      <c r="D514" s="337">
        <f>SUMIF('pdc2019'!$G$8:$G$1182,'CE MINISTERIALE 2019'!$B514,'pdc2019'!$Q$8:$Q$1190)</f>
        <v>0</v>
      </c>
      <c r="E514" s="274"/>
      <c r="F514" s="275"/>
      <c r="G514" s="292"/>
      <c r="H514" s="292"/>
      <c r="J514" s="286"/>
      <c r="L514" s="292"/>
      <c r="AD514" s="337">
        <f>SUMIF('pdc2019'!$G$8:$G$1182,'CE MINISTERIALE 2019'!$B514,'pdc2019'!$P$8:$P$1190)</f>
        <v>0</v>
      </c>
    </row>
    <row r="515" spans="1:30" s="299" customFormat="1" ht="24.95" customHeight="1">
      <c r="A515" s="307"/>
      <c r="B515" s="287" t="s">
        <v>842</v>
      </c>
      <c r="C515" s="288" t="s">
        <v>843</v>
      </c>
      <c r="D515" s="337">
        <f>SUMIF('pdc2019'!$G$8:$G$1182,'CE MINISTERIALE 2019'!$B515,'pdc2019'!$Q$8:$Q$1190)</f>
        <v>0</v>
      </c>
      <c r="E515" s="274"/>
      <c r="F515" s="275"/>
      <c r="G515" s="292"/>
      <c r="H515" s="292"/>
      <c r="J515" s="286"/>
      <c r="L515" s="292"/>
      <c r="AD515" s="337">
        <f>SUMIF('pdc2019'!$G$8:$G$1182,'CE MINISTERIALE 2019'!$B515,'pdc2019'!$P$8:$P$1190)</f>
        <v>0</v>
      </c>
    </row>
    <row r="516" spans="1:30" s="299" customFormat="1" ht="24.95" customHeight="1">
      <c r="A516" s="307"/>
      <c r="B516" s="287" t="s">
        <v>844</v>
      </c>
      <c r="C516" s="288" t="s">
        <v>845</v>
      </c>
      <c r="D516" s="289">
        <f>+D514-D515</f>
        <v>0</v>
      </c>
      <c r="E516" s="274"/>
      <c r="F516" s="291"/>
      <c r="G516" s="292"/>
      <c r="H516" s="292"/>
      <c r="J516" s="286"/>
      <c r="L516" s="292"/>
      <c r="AD516" s="289">
        <f>+AD514-AD515</f>
        <v>0</v>
      </c>
    </row>
    <row r="517" spans="1:30" s="299" customFormat="1" ht="24.95" customHeight="1">
      <c r="A517" s="307"/>
      <c r="B517" s="300"/>
      <c r="C517" s="288" t="s">
        <v>846</v>
      </c>
      <c r="D517" s="337">
        <f>SUMIF('pdc2019'!$G$8:$G$1182,'CE MINISTERIALE 2019'!$B517,'pdc2019'!$Q$8:$Q$1190)</f>
        <v>0</v>
      </c>
      <c r="E517" s="274"/>
      <c r="F517" s="275"/>
      <c r="G517" s="292"/>
      <c r="H517" s="292"/>
      <c r="J517" s="286"/>
      <c r="L517" s="292"/>
      <c r="AD517" s="337">
        <f>SUMIF('pdc2019'!$G$8:$G$1182,'CE MINISTERIALE 2019'!$B517,'pdc2019'!$P$8:$P$1190)</f>
        <v>0</v>
      </c>
    </row>
    <row r="518" spans="1:30" s="299" customFormat="1" ht="24.95" customHeight="1">
      <c r="A518" s="307"/>
      <c r="B518" s="287" t="s">
        <v>847</v>
      </c>
      <c r="C518" s="288" t="s">
        <v>848</v>
      </c>
      <c r="D518" s="289">
        <f>+D519+D520</f>
        <v>20000</v>
      </c>
      <c r="E518" s="274"/>
      <c r="F518" s="291"/>
      <c r="G518" s="292"/>
      <c r="H518" s="292"/>
      <c r="J518" s="286"/>
      <c r="L518" s="292"/>
      <c r="AD518" s="289">
        <f>+AD519+AD520</f>
        <v>30890088.733333331</v>
      </c>
    </row>
    <row r="519" spans="1:30" s="299" customFormat="1" ht="24.95" customHeight="1">
      <c r="A519" s="307"/>
      <c r="B519" s="293" t="s">
        <v>849</v>
      </c>
      <c r="C519" s="294" t="s">
        <v>850</v>
      </c>
      <c r="D519" s="337">
        <f>SUMIF('pdc2019'!$G$8:$G$1182,'CE MINISTERIALE 2019'!$B519,'pdc2019'!$Q$8:$Q$1190)</f>
        <v>0</v>
      </c>
      <c r="E519" s="274"/>
      <c r="F519" s="275"/>
      <c r="G519" s="292"/>
      <c r="H519" s="292"/>
      <c r="J519" s="286"/>
      <c r="L519" s="292"/>
      <c r="AD519" s="337">
        <f>SUMIF('pdc2019'!$G$8:$G$1182,'CE MINISTERIALE 2019'!$B519,'pdc2019'!$P$8:$P$1190)</f>
        <v>0</v>
      </c>
    </row>
    <row r="520" spans="1:30" s="299" customFormat="1" ht="24.95" customHeight="1">
      <c r="A520" s="307"/>
      <c r="B520" s="293" t="s">
        <v>851</v>
      </c>
      <c r="C520" s="294" t="s">
        <v>852</v>
      </c>
      <c r="D520" s="289">
        <f>+D521+D522+D533+D543</f>
        <v>20000</v>
      </c>
      <c r="E520" s="274"/>
      <c r="F520" s="291"/>
      <c r="G520" s="292"/>
      <c r="H520" s="292"/>
      <c r="J520" s="286"/>
      <c r="L520" s="292"/>
      <c r="AD520" s="289">
        <f>+AD521+AD522+AD533+AD543</f>
        <v>30890088.733333331</v>
      </c>
    </row>
    <row r="521" spans="1:30" s="299" customFormat="1" ht="24.95" customHeight="1">
      <c r="A521" s="307"/>
      <c r="B521" s="297" t="s">
        <v>853</v>
      </c>
      <c r="C521" s="298" t="s">
        <v>854</v>
      </c>
      <c r="D521" s="337">
        <f>SUMIF('pdc2019'!$G$8:$G$1182,'CE MINISTERIALE 2019'!$B521,'pdc2019'!$Q$8:$Q$1190)</f>
        <v>20000</v>
      </c>
      <c r="E521" s="274"/>
      <c r="F521" s="275"/>
      <c r="G521" s="292"/>
      <c r="H521" s="292"/>
      <c r="J521" s="286"/>
      <c r="L521" s="292"/>
      <c r="AD521" s="337">
        <f>SUMIF('pdc2019'!$G$8:$G$1182,'CE MINISTERIALE 2019'!$B521,'pdc2019'!$P$8:$P$1190)</f>
        <v>5264</v>
      </c>
    </row>
    <row r="522" spans="1:30" s="299" customFormat="1" ht="24.95" customHeight="1">
      <c r="A522" s="307"/>
      <c r="B522" s="297" t="s">
        <v>855</v>
      </c>
      <c r="C522" s="298" t="s">
        <v>856</v>
      </c>
      <c r="D522" s="289">
        <f>+D523+D524+D525</f>
        <v>0</v>
      </c>
      <c r="E522" s="274"/>
      <c r="F522" s="291"/>
      <c r="G522" s="292"/>
      <c r="H522" s="292"/>
      <c r="J522" s="286"/>
      <c r="L522" s="292"/>
      <c r="AD522" s="289">
        <f>+AD523+AD524+AD525</f>
        <v>30877057.529999997</v>
      </c>
    </row>
    <row r="523" spans="1:30" s="275" customFormat="1" ht="24.95" customHeight="1">
      <c r="A523" s="304"/>
      <c r="B523" s="297" t="s">
        <v>4819</v>
      </c>
      <c r="C523" s="298" t="s">
        <v>4820</v>
      </c>
      <c r="D523" s="337">
        <f>SUMIF('pdc2019'!$G$8:$G$1182,'CE MINISTERIALE 2019'!$B523,'pdc2019'!$Q$8:$Q$1190)</f>
        <v>0</v>
      </c>
      <c r="E523" s="274"/>
      <c r="G523" s="292"/>
      <c r="H523" s="292"/>
      <c r="J523" s="286"/>
      <c r="L523" s="292"/>
      <c r="AD523" s="337">
        <f>SUMIF('pdc2019'!$G$8:$G$1182,'CE MINISTERIALE 2019'!$B523,'pdc2019'!$P$8:$P$1190)</f>
        <v>0</v>
      </c>
    </row>
    <row r="524" spans="1:30" s="275" customFormat="1" ht="24.95" customHeight="1">
      <c r="A524" s="304" t="s">
        <v>304</v>
      </c>
      <c r="B524" s="297" t="s">
        <v>857</v>
      </c>
      <c r="C524" s="298" t="s">
        <v>4821</v>
      </c>
      <c r="D524" s="337">
        <f>SUMIF('pdc2019'!$G$8:$G$1182,'CE MINISTERIALE 2019'!$B524,'pdc2019'!$Q$8:$Q$1190)</f>
        <v>0</v>
      </c>
      <c r="E524" s="274"/>
      <c r="G524" s="292"/>
      <c r="H524" s="292"/>
      <c r="J524" s="286"/>
      <c r="L524" s="292"/>
      <c r="AD524" s="337">
        <f>SUMIF('pdc2019'!$G$8:$G$1182,'CE MINISTERIALE 2019'!$B524,'pdc2019'!$P$8:$P$1190)</f>
        <v>0</v>
      </c>
    </row>
    <row r="525" spans="1:30" s="275" customFormat="1" ht="24.95" customHeight="1">
      <c r="A525" s="304"/>
      <c r="B525" s="297" t="s">
        <v>858</v>
      </c>
      <c r="C525" s="298" t="s">
        <v>4822</v>
      </c>
      <c r="D525" s="289">
        <f>SUM(D526:D532)</f>
        <v>0</v>
      </c>
      <c r="E525" s="274"/>
      <c r="F525" s="291"/>
      <c r="G525" s="292"/>
      <c r="H525" s="292"/>
      <c r="J525" s="286"/>
      <c r="L525" s="292"/>
      <c r="AD525" s="289">
        <f>SUM(AD526:AD532)</f>
        <v>30877057.529999997</v>
      </c>
    </row>
    <row r="526" spans="1:30" s="275" customFormat="1" ht="24.95" customHeight="1">
      <c r="A526" s="304" t="s">
        <v>1575</v>
      </c>
      <c r="B526" s="300" t="s">
        <v>1616</v>
      </c>
      <c r="C526" s="301" t="s">
        <v>4823</v>
      </c>
      <c r="D526" s="337">
        <f>SUMIF('pdc2019'!$G$8:$G$1182,'CE MINISTERIALE 2019'!$B526,'pdc2019'!$Q$8:$Q$1190)</f>
        <v>0</v>
      </c>
      <c r="E526" s="274"/>
      <c r="G526" s="292"/>
      <c r="H526" s="292"/>
      <c r="J526" s="286"/>
      <c r="L526" s="292"/>
      <c r="AD526" s="337">
        <f>SUMIF('pdc2019'!$G$8:$G$1182,'CE MINISTERIALE 2019'!$B526,'pdc2019'!$P$8:$P$1190)</f>
        <v>0</v>
      </c>
    </row>
    <row r="527" spans="1:30" s="275" customFormat="1" ht="24.95" customHeight="1">
      <c r="A527" s="304"/>
      <c r="B527" s="300" t="s">
        <v>1617</v>
      </c>
      <c r="C527" s="301" t="s">
        <v>4824</v>
      </c>
      <c r="D527" s="337">
        <f>SUMIF('pdc2019'!$G$8:$G$1182,'CE MINISTERIALE 2019'!$B527,'pdc2019'!$Q$8:$Q$1190)</f>
        <v>0</v>
      </c>
      <c r="E527" s="274"/>
      <c r="G527" s="292"/>
      <c r="H527" s="292"/>
      <c r="J527" s="286"/>
      <c r="L527" s="292"/>
      <c r="AD527" s="337">
        <f>SUMIF('pdc2019'!$G$8:$G$1182,'CE MINISTERIALE 2019'!$B527,'pdc2019'!$P$8:$P$1190)</f>
        <v>54352.22</v>
      </c>
    </row>
    <row r="528" spans="1:30" s="275" customFormat="1" ht="24.95" customHeight="1">
      <c r="A528" s="304"/>
      <c r="B528" s="300" t="s">
        <v>1618</v>
      </c>
      <c r="C528" s="301" t="s">
        <v>4825</v>
      </c>
      <c r="D528" s="337">
        <f>SUMIF('pdc2019'!$G$8:$G$1182,'CE MINISTERIALE 2019'!$B528,'pdc2019'!$Q$8:$Q$1190)</f>
        <v>0</v>
      </c>
      <c r="E528" s="274"/>
      <c r="G528" s="292"/>
      <c r="H528" s="292"/>
      <c r="J528" s="286"/>
      <c r="L528" s="292"/>
      <c r="AD528" s="337">
        <f>SUMIF('pdc2019'!$G$8:$G$1182,'CE MINISTERIALE 2019'!$B528,'pdc2019'!$P$8:$P$1190)</f>
        <v>1151.93</v>
      </c>
    </row>
    <row r="529" spans="1:30" s="275" customFormat="1" ht="24.95" customHeight="1">
      <c r="A529" s="304"/>
      <c r="B529" s="300" t="s">
        <v>1619</v>
      </c>
      <c r="C529" s="301" t="s">
        <v>4826</v>
      </c>
      <c r="D529" s="337">
        <f>SUMIF('pdc2019'!$G$8:$G$1182,'CE MINISTERIALE 2019'!$B529,'pdc2019'!$Q$8:$Q$1190)</f>
        <v>0</v>
      </c>
      <c r="E529" s="274"/>
      <c r="G529" s="292"/>
      <c r="H529" s="292"/>
      <c r="J529" s="286"/>
      <c r="L529" s="292"/>
      <c r="AD529" s="337">
        <f>SUMIF('pdc2019'!$G$8:$G$1182,'CE MINISTERIALE 2019'!$B529,'pdc2019'!$P$8:$P$1190)</f>
        <v>7312.25</v>
      </c>
    </row>
    <row r="530" spans="1:30" s="275" customFormat="1" ht="24.95" customHeight="1">
      <c r="A530" s="304"/>
      <c r="B530" s="300" t="s">
        <v>1620</v>
      </c>
      <c r="C530" s="301" t="s">
        <v>4827</v>
      </c>
      <c r="D530" s="337">
        <f>SUMIF('pdc2019'!$G$8:$G$1182,'CE MINISTERIALE 2019'!$B530,'pdc2019'!$Q$8:$Q$1190)</f>
        <v>0</v>
      </c>
      <c r="E530" s="274"/>
      <c r="G530" s="292"/>
      <c r="H530" s="292"/>
      <c r="J530" s="286"/>
      <c r="L530" s="292"/>
      <c r="AD530" s="337">
        <f>SUMIF('pdc2019'!$G$8:$G$1182,'CE MINISTERIALE 2019'!$B530,'pdc2019'!$P$8:$P$1190)</f>
        <v>4103.3999999999996</v>
      </c>
    </row>
    <row r="531" spans="1:30" s="275" customFormat="1" ht="24.95" customHeight="1">
      <c r="A531" s="304"/>
      <c r="B531" s="300" t="s">
        <v>1621</v>
      </c>
      <c r="C531" s="301" t="s">
        <v>4828</v>
      </c>
      <c r="D531" s="337">
        <f>SUMIF('pdc2019'!$G$8:$G$1182,'CE MINISTERIALE 2019'!$B531,'pdc2019'!$Q$8:$Q$1190)</f>
        <v>0</v>
      </c>
      <c r="E531" s="274"/>
      <c r="G531" s="292"/>
      <c r="H531" s="292"/>
      <c r="J531" s="286"/>
      <c r="L531" s="292"/>
      <c r="AD531" s="337">
        <f>SUMIF('pdc2019'!$G$8:$G$1182,'CE MINISTERIALE 2019'!$B531,'pdc2019'!$P$8:$P$1190)</f>
        <v>2460023.13</v>
      </c>
    </row>
    <row r="532" spans="1:30" s="275" customFormat="1" ht="24.95" customHeight="1">
      <c r="A532" s="304"/>
      <c r="B532" s="300" t="s">
        <v>1622</v>
      </c>
      <c r="C532" s="301" t="s">
        <v>4829</v>
      </c>
      <c r="D532" s="337">
        <f>SUMIF('pdc2019'!$G$8:$G$1182,'CE MINISTERIALE 2019'!$B532,'pdc2019'!$Q$8:$Q$1190)</f>
        <v>0</v>
      </c>
      <c r="E532" s="274"/>
      <c r="G532" s="292"/>
      <c r="H532" s="292"/>
      <c r="J532" s="286"/>
      <c r="L532" s="292"/>
      <c r="AD532" s="337">
        <f>SUMIF('pdc2019'!$G$8:$G$1182,'CE MINISTERIALE 2019'!$B532,'pdc2019'!$P$8:$P$1190)</f>
        <v>28350114.599999998</v>
      </c>
    </row>
    <row r="533" spans="1:30" s="275" customFormat="1" ht="24.95" customHeight="1">
      <c r="A533" s="304"/>
      <c r="B533" s="297" t="s">
        <v>1623</v>
      </c>
      <c r="C533" s="298" t="s">
        <v>1624</v>
      </c>
      <c r="D533" s="289">
        <f>+D534+D535</f>
        <v>0</v>
      </c>
      <c r="E533" s="274"/>
      <c r="F533" s="291"/>
      <c r="G533" s="292"/>
      <c r="H533" s="292"/>
      <c r="J533" s="286"/>
      <c r="L533" s="292"/>
      <c r="AD533" s="289">
        <f>+AD534+AD535</f>
        <v>7688.0933333333332</v>
      </c>
    </row>
    <row r="534" spans="1:30" s="299" customFormat="1" ht="24.95" customHeight="1">
      <c r="A534" s="307" t="s">
        <v>304</v>
      </c>
      <c r="B534" s="297" t="s">
        <v>1625</v>
      </c>
      <c r="C534" s="298" t="s">
        <v>1626</v>
      </c>
      <c r="D534" s="337">
        <f>SUMIF('pdc2019'!$G$8:$G$1182,'CE MINISTERIALE 2019'!$B534,'pdc2019'!$Q$8:$Q$1190)</f>
        <v>0</v>
      </c>
      <c r="E534" s="274"/>
      <c r="F534" s="275"/>
      <c r="G534" s="292"/>
      <c r="H534" s="292"/>
      <c r="J534" s="286"/>
      <c r="L534" s="292"/>
      <c r="AD534" s="337">
        <f>SUMIF('pdc2019'!$G$8:$G$1182,'CE MINISTERIALE 2019'!$B534,'pdc2019'!$P$8:$P$1190)</f>
        <v>0</v>
      </c>
    </row>
    <row r="535" spans="1:30" s="299" customFormat="1" ht="24.95" customHeight="1">
      <c r="A535" s="307"/>
      <c r="B535" s="297" t="s">
        <v>1627</v>
      </c>
      <c r="C535" s="298" t="s">
        <v>1628</v>
      </c>
      <c r="D535" s="289">
        <f>SUM(D536:D542)</f>
        <v>0</v>
      </c>
      <c r="E535" s="274"/>
      <c r="F535" s="291"/>
      <c r="G535" s="292"/>
      <c r="H535" s="292"/>
      <c r="J535" s="286"/>
      <c r="L535" s="292"/>
      <c r="AD535" s="289">
        <f>SUM(AD536:AD542)</f>
        <v>7688.0933333333332</v>
      </c>
    </row>
    <row r="536" spans="1:30" s="299" customFormat="1" ht="25.5">
      <c r="A536" s="307" t="s">
        <v>1575</v>
      </c>
      <c r="B536" s="300" t="s">
        <v>1629</v>
      </c>
      <c r="C536" s="301" t="s">
        <v>1630</v>
      </c>
      <c r="D536" s="337">
        <f>SUMIF('pdc2019'!$G$8:$G$1182,'CE MINISTERIALE 2019'!$B536,'pdc2019'!$Q$8:$Q$1190)</f>
        <v>0</v>
      </c>
      <c r="E536" s="274"/>
      <c r="F536" s="275"/>
      <c r="G536" s="292"/>
      <c r="H536" s="292"/>
      <c r="J536" s="286"/>
      <c r="L536" s="292"/>
      <c r="AD536" s="337">
        <f>SUMIF('pdc2019'!$G$8:$G$1182,'CE MINISTERIALE 2019'!$B536,'pdc2019'!$P$8:$P$1190)</f>
        <v>0</v>
      </c>
    </row>
    <row r="537" spans="1:30" s="299" customFormat="1" ht="24.95" customHeight="1">
      <c r="A537" s="307"/>
      <c r="B537" s="300" t="s">
        <v>1631</v>
      </c>
      <c r="C537" s="301" t="s">
        <v>1632</v>
      </c>
      <c r="D537" s="337">
        <f>SUMIF('pdc2019'!$G$8:$G$1182,'CE MINISTERIALE 2019'!$B537,'pdc2019'!$Q$8:$Q$1190)</f>
        <v>0</v>
      </c>
      <c r="E537" s="274"/>
      <c r="F537" s="275"/>
      <c r="G537" s="292"/>
      <c r="H537" s="292"/>
      <c r="J537" s="286"/>
      <c r="L537" s="292"/>
      <c r="AD537" s="337">
        <f>SUMIF('pdc2019'!$G$8:$G$1182,'CE MINISTERIALE 2019'!$B537,'pdc2019'!$P$8:$P$1190)</f>
        <v>0</v>
      </c>
    </row>
    <row r="538" spans="1:30" s="299" customFormat="1" ht="25.5">
      <c r="A538" s="307"/>
      <c r="B538" s="300" t="s">
        <v>405</v>
      </c>
      <c r="C538" s="301" t="s">
        <v>406</v>
      </c>
      <c r="D538" s="337">
        <f>SUMIF('pdc2019'!$G$8:$G$1182,'CE MINISTERIALE 2019'!$B538,'pdc2019'!$Q$8:$Q$1190)</f>
        <v>0</v>
      </c>
      <c r="E538" s="274"/>
      <c r="F538" s="275"/>
      <c r="G538" s="292"/>
      <c r="H538" s="292"/>
      <c r="J538" s="286"/>
      <c r="L538" s="292"/>
      <c r="AD538" s="337">
        <f>SUMIF('pdc2019'!$G$8:$G$1182,'CE MINISTERIALE 2019'!$B538,'pdc2019'!$P$8:$P$1190)</f>
        <v>0</v>
      </c>
    </row>
    <row r="539" spans="1:30" s="299" customFormat="1" ht="25.5">
      <c r="A539" s="307"/>
      <c r="B539" s="300" t="s">
        <v>407</v>
      </c>
      <c r="C539" s="301" t="s">
        <v>408</v>
      </c>
      <c r="D539" s="337">
        <f>SUMIF('pdc2019'!$G$8:$G$1182,'CE MINISTERIALE 2019'!$B539,'pdc2019'!$Q$8:$Q$1190)</f>
        <v>0</v>
      </c>
      <c r="E539" s="274"/>
      <c r="F539" s="275"/>
      <c r="G539" s="292"/>
      <c r="H539" s="292"/>
      <c r="J539" s="286"/>
      <c r="L539" s="292"/>
      <c r="AD539" s="337">
        <f>SUMIF('pdc2019'!$G$8:$G$1182,'CE MINISTERIALE 2019'!$B539,'pdc2019'!$P$8:$P$1190)</f>
        <v>0</v>
      </c>
    </row>
    <row r="540" spans="1:30" s="299" customFormat="1" ht="25.5">
      <c r="A540" s="307"/>
      <c r="B540" s="300" t="s">
        <v>409</v>
      </c>
      <c r="C540" s="301" t="s">
        <v>410</v>
      </c>
      <c r="D540" s="337">
        <f>SUMIF('pdc2019'!$G$8:$G$1182,'CE MINISTERIALE 2019'!$B540,'pdc2019'!$Q$8:$Q$1190)</f>
        <v>0</v>
      </c>
      <c r="E540" s="274"/>
      <c r="F540" s="275"/>
      <c r="G540" s="292"/>
      <c r="H540" s="292"/>
      <c r="J540" s="286"/>
      <c r="L540" s="292"/>
      <c r="AD540" s="337">
        <f>SUMIF('pdc2019'!$G$8:$G$1182,'CE MINISTERIALE 2019'!$B540,'pdc2019'!$P$8:$P$1190)</f>
        <v>0</v>
      </c>
    </row>
    <row r="541" spans="1:30" s="299" customFormat="1" ht="25.5">
      <c r="A541" s="307"/>
      <c r="B541" s="300" t="s">
        <v>411</v>
      </c>
      <c r="C541" s="301" t="s">
        <v>412</v>
      </c>
      <c r="D541" s="337">
        <f>SUMIF('pdc2019'!$G$8:$G$1182,'CE MINISTERIALE 2019'!$B541,'pdc2019'!$Q$8:$Q$1190)</f>
        <v>0</v>
      </c>
      <c r="E541" s="274"/>
      <c r="F541" s="275"/>
      <c r="G541" s="292"/>
      <c r="H541" s="292"/>
      <c r="J541" s="286"/>
      <c r="L541" s="292"/>
      <c r="AD541" s="337">
        <f>SUMIF('pdc2019'!$G$8:$G$1182,'CE MINISTERIALE 2019'!$B541,'pdc2019'!$P$8:$P$1190)</f>
        <v>7688.0933333333332</v>
      </c>
    </row>
    <row r="542" spans="1:30" s="299" customFormat="1" ht="24.95" customHeight="1">
      <c r="A542" s="307"/>
      <c r="B542" s="300" t="s">
        <v>413</v>
      </c>
      <c r="C542" s="301" t="s">
        <v>414</v>
      </c>
      <c r="D542" s="337">
        <f>SUMIF('pdc2019'!$G$8:$G$1182,'CE MINISTERIALE 2019'!$B542,'pdc2019'!$Q$8:$Q$1190)</f>
        <v>0</v>
      </c>
      <c r="E542" s="274"/>
      <c r="F542" s="275"/>
      <c r="G542" s="292"/>
      <c r="H542" s="292"/>
      <c r="J542" s="286"/>
      <c r="L542" s="292"/>
      <c r="AD542" s="337">
        <f>SUMIF('pdc2019'!$G$8:$G$1182,'CE MINISTERIALE 2019'!$B542,'pdc2019'!$P$8:$P$1190)</f>
        <v>0</v>
      </c>
    </row>
    <row r="543" spans="1:30" s="299" customFormat="1" ht="24.95" customHeight="1">
      <c r="A543" s="307"/>
      <c r="B543" s="297" t="s">
        <v>415</v>
      </c>
      <c r="C543" s="298" t="s">
        <v>416</v>
      </c>
      <c r="D543" s="337">
        <f>SUMIF('pdc2019'!$G$8:$G$1182,'CE MINISTERIALE 2019'!$B543,'pdc2019'!$Q$8:$Q$1190)</f>
        <v>0</v>
      </c>
      <c r="E543" s="274"/>
      <c r="F543" s="275"/>
      <c r="G543" s="292"/>
      <c r="H543" s="292"/>
      <c r="J543" s="286"/>
      <c r="L543" s="292"/>
      <c r="AD543" s="337">
        <f>SUMIF('pdc2019'!$G$8:$G$1182,'CE MINISTERIALE 2019'!$B543,'pdc2019'!$P$8:$P$1190)</f>
        <v>79.11</v>
      </c>
    </row>
    <row r="544" spans="1:30" s="299" customFormat="1" ht="24.95" customHeight="1">
      <c r="A544" s="307"/>
      <c r="B544" s="287" t="s">
        <v>417</v>
      </c>
      <c r="C544" s="288" t="s">
        <v>418</v>
      </c>
      <c r="D544" s="289">
        <f>+D545+D546</f>
        <v>580572.88</v>
      </c>
      <c r="E544" s="274"/>
      <c r="F544" s="291"/>
      <c r="G544" s="292"/>
      <c r="H544" s="292"/>
      <c r="J544" s="286"/>
      <c r="L544" s="292"/>
      <c r="AD544" s="289">
        <f>+AD545+AD546</f>
        <v>35064166.666666664</v>
      </c>
    </row>
    <row r="545" spans="1:30" s="299" customFormat="1" ht="24.95" customHeight="1">
      <c r="A545" s="307"/>
      <c r="B545" s="293" t="s">
        <v>419</v>
      </c>
      <c r="C545" s="294" t="s">
        <v>420</v>
      </c>
      <c r="D545" s="337">
        <f>SUMIF('pdc2019'!$G$8:$G$1182,'CE MINISTERIALE 2019'!$B545,'pdc2019'!$Q$8:$Q$1190)</f>
        <v>0</v>
      </c>
      <c r="E545" s="274"/>
      <c r="F545" s="275"/>
      <c r="G545" s="292"/>
      <c r="H545" s="292"/>
      <c r="J545" s="286"/>
      <c r="L545" s="292"/>
      <c r="AD545" s="337">
        <f>SUMIF('pdc2019'!$G$8:$G$1182,'CE MINISTERIALE 2019'!$B545,'pdc2019'!$P$8:$P$1190)</f>
        <v>26666.666666666668</v>
      </c>
    </row>
    <row r="546" spans="1:30" s="299" customFormat="1" ht="24.95" customHeight="1">
      <c r="A546" s="307"/>
      <c r="B546" s="293" t="s">
        <v>421</v>
      </c>
      <c r="C546" s="294" t="s">
        <v>422</v>
      </c>
      <c r="D546" s="289">
        <f>+D547+D548+D549+D564+D575</f>
        <v>580572.88</v>
      </c>
      <c r="E546" s="274"/>
      <c r="F546" s="291"/>
      <c r="G546" s="292"/>
      <c r="H546" s="292"/>
      <c r="J546" s="286"/>
      <c r="L546" s="292"/>
      <c r="AD546" s="289">
        <f>+AD547+AD548+AD549+AD564+AD575</f>
        <v>35037500</v>
      </c>
    </row>
    <row r="547" spans="1:30" s="299" customFormat="1" ht="24.95" customHeight="1">
      <c r="A547" s="307"/>
      <c r="B547" s="297" t="s">
        <v>423</v>
      </c>
      <c r="C547" s="298" t="s">
        <v>424</v>
      </c>
      <c r="D547" s="337">
        <f>SUMIF('pdc2019'!$G$8:$G$1182,'CE MINISTERIALE 2019'!$B547,'pdc2019'!$Q$8:$Q$1190)</f>
        <v>0</v>
      </c>
      <c r="E547" s="274"/>
      <c r="F547" s="275"/>
      <c r="G547" s="292"/>
      <c r="H547" s="292"/>
      <c r="J547" s="286"/>
      <c r="L547" s="292"/>
      <c r="AD547" s="337">
        <f>SUMIF('pdc2019'!$G$8:$G$1182,'CE MINISTERIALE 2019'!$B547,'pdc2019'!$P$8:$P$1190)</f>
        <v>0</v>
      </c>
    </row>
    <row r="548" spans="1:30" s="299" customFormat="1" ht="24.95" customHeight="1">
      <c r="A548" s="307"/>
      <c r="B548" s="297" t="s">
        <v>425</v>
      </c>
      <c r="C548" s="298" t="s">
        <v>426</v>
      </c>
      <c r="D548" s="337">
        <f>SUMIF('pdc2019'!$G$8:$G$1182,'CE MINISTERIALE 2019'!$B548,'pdc2019'!$Q$8:$Q$1190)</f>
        <v>580072.88</v>
      </c>
      <c r="E548" s="274"/>
      <c r="F548" s="275"/>
      <c r="G548" s="292"/>
      <c r="H548" s="292"/>
      <c r="J548" s="286"/>
      <c r="L548" s="292"/>
      <c r="AD548" s="337">
        <f>SUMIF('pdc2019'!$G$8:$G$1182,'CE MINISTERIALE 2019'!$B548,'pdc2019'!$P$8:$P$1190)</f>
        <v>122130.53333333333</v>
      </c>
    </row>
    <row r="549" spans="1:30" s="299" customFormat="1" ht="24.95" customHeight="1">
      <c r="A549" s="307"/>
      <c r="B549" s="297" t="s">
        <v>427</v>
      </c>
      <c r="C549" s="298" t="s">
        <v>428</v>
      </c>
      <c r="D549" s="289">
        <f>+D550+D553</f>
        <v>0</v>
      </c>
      <c r="E549" s="274"/>
      <c r="F549" s="291"/>
      <c r="G549" s="292"/>
      <c r="H549" s="292"/>
      <c r="J549" s="286"/>
      <c r="L549" s="292"/>
      <c r="AD549" s="289">
        <f>+AD550+AD553</f>
        <v>34691212.213333331</v>
      </c>
    </row>
    <row r="550" spans="1:30" s="299" customFormat="1" ht="25.5">
      <c r="A550" s="307" t="s">
        <v>304</v>
      </c>
      <c r="B550" s="297" t="s">
        <v>429</v>
      </c>
      <c r="C550" s="298" t="s">
        <v>430</v>
      </c>
      <c r="D550" s="289">
        <f>+D551+D552</f>
        <v>0</v>
      </c>
      <c r="E550" s="274"/>
      <c r="F550" s="291"/>
      <c r="G550" s="292"/>
      <c r="H550" s="292"/>
      <c r="J550" s="286"/>
      <c r="L550" s="292"/>
      <c r="AD550" s="289">
        <f>+AD551+AD552</f>
        <v>0</v>
      </c>
    </row>
    <row r="551" spans="1:30" s="299" customFormat="1" ht="24.95" customHeight="1">
      <c r="A551" s="307" t="s">
        <v>304</v>
      </c>
      <c r="B551" s="300" t="s">
        <v>431</v>
      </c>
      <c r="C551" s="301" t="s">
        <v>432</v>
      </c>
      <c r="D551" s="337">
        <f>SUMIF('pdc2019'!$G$8:$G$1182,'CE MINISTERIALE 2019'!$B551,'pdc2019'!$Q$8:$Q$1190)</f>
        <v>0</v>
      </c>
      <c r="E551" s="274"/>
      <c r="F551" s="275"/>
      <c r="G551" s="292"/>
      <c r="H551" s="292"/>
      <c r="J551" s="286"/>
      <c r="L551" s="292"/>
      <c r="AD551" s="337">
        <f>SUMIF('pdc2019'!$G$8:$G$1182,'CE MINISTERIALE 2019'!$B551,'pdc2019'!$P$8:$P$1190)</f>
        <v>0</v>
      </c>
    </row>
    <row r="552" spans="1:30" s="299" customFormat="1" ht="25.5">
      <c r="A552" s="307" t="s">
        <v>304</v>
      </c>
      <c r="B552" s="300" t="s">
        <v>433</v>
      </c>
      <c r="C552" s="301" t="s">
        <v>231</v>
      </c>
      <c r="D552" s="337">
        <f>SUMIF('pdc2019'!$G$8:$G$1182,'CE MINISTERIALE 2019'!$B552,'pdc2019'!$Q$8:$Q$1190)</f>
        <v>0</v>
      </c>
      <c r="E552" s="274"/>
      <c r="F552" s="275"/>
      <c r="G552" s="292"/>
      <c r="H552" s="292"/>
      <c r="J552" s="286"/>
      <c r="L552" s="292"/>
      <c r="AD552" s="337">
        <f>SUMIF('pdc2019'!$G$8:$G$1182,'CE MINISTERIALE 2019'!$B552,'pdc2019'!$P$8:$P$1190)</f>
        <v>0</v>
      </c>
    </row>
    <row r="553" spans="1:30" s="299" customFormat="1" ht="24.95" customHeight="1">
      <c r="A553" s="307"/>
      <c r="B553" s="297" t="s">
        <v>232</v>
      </c>
      <c r="C553" s="298" t="s">
        <v>233</v>
      </c>
      <c r="D553" s="289">
        <f>+D554+D555+D559+D560+D561+D562+D563</f>
        <v>0</v>
      </c>
      <c r="E553" s="274"/>
      <c r="F553" s="291"/>
      <c r="G553" s="292"/>
      <c r="H553" s="292"/>
      <c r="J553" s="286"/>
      <c r="L553" s="292"/>
      <c r="AD553" s="289">
        <f>+AD554+AD555+AD559+AD560+AD561+AD562+AD563</f>
        <v>34691212.213333331</v>
      </c>
    </row>
    <row r="554" spans="1:30" s="299" customFormat="1" ht="24.95" customHeight="1">
      <c r="A554" s="307" t="s">
        <v>1575</v>
      </c>
      <c r="B554" s="300" t="s">
        <v>234</v>
      </c>
      <c r="C554" s="301" t="s">
        <v>235</v>
      </c>
      <c r="D554" s="337">
        <f>SUMIF('pdc2019'!$G$8:$G$1182,'CE MINISTERIALE 2019'!$B554,'pdc2019'!$Q$8:$Q$1190)</f>
        <v>0</v>
      </c>
      <c r="E554" s="274"/>
      <c r="F554" s="275"/>
      <c r="G554" s="292"/>
      <c r="H554" s="292"/>
      <c r="J554" s="286"/>
      <c r="L554" s="292"/>
      <c r="AD554" s="337">
        <f>SUMIF('pdc2019'!$G$8:$G$1182,'CE MINISTERIALE 2019'!$B554,'pdc2019'!$P$8:$P$1190)</f>
        <v>0</v>
      </c>
    </row>
    <row r="555" spans="1:30" s="299" customFormat="1" ht="24.95" customHeight="1">
      <c r="A555" s="307"/>
      <c r="B555" s="300" t="s">
        <v>236</v>
      </c>
      <c r="C555" s="301" t="s">
        <v>237</v>
      </c>
      <c r="D555" s="289">
        <f>+D556+D557+D558</f>
        <v>0</v>
      </c>
      <c r="E555" s="274"/>
      <c r="F555" s="291"/>
      <c r="G555" s="292"/>
      <c r="H555" s="292"/>
      <c r="J555" s="286"/>
      <c r="L555" s="292"/>
      <c r="AD555" s="289">
        <f>+AD556+AD557+AD558</f>
        <v>24512873.453333333</v>
      </c>
    </row>
    <row r="556" spans="1:30" s="299" customFormat="1" ht="24.95" customHeight="1">
      <c r="A556" s="307"/>
      <c r="B556" s="297" t="s">
        <v>238</v>
      </c>
      <c r="C556" s="298" t="s">
        <v>239</v>
      </c>
      <c r="D556" s="337">
        <f>SUMIF('pdc2019'!$G$8:$G$1182,'CE MINISTERIALE 2019'!$B556,'pdc2019'!$Q$8:$Q$1190)</f>
        <v>0</v>
      </c>
      <c r="E556" s="274"/>
      <c r="F556" s="275"/>
      <c r="G556" s="292"/>
      <c r="H556" s="292"/>
      <c r="J556" s="286"/>
      <c r="L556" s="292"/>
      <c r="AD556" s="337">
        <f>SUMIF('pdc2019'!$G$8:$G$1182,'CE MINISTERIALE 2019'!$B556,'pdc2019'!$P$8:$P$1190)</f>
        <v>5000533.6933333334</v>
      </c>
    </row>
    <row r="557" spans="1:30" s="299" customFormat="1" ht="24.95" customHeight="1">
      <c r="A557" s="307"/>
      <c r="B557" s="297" t="s">
        <v>240</v>
      </c>
      <c r="C557" s="298" t="s">
        <v>241</v>
      </c>
      <c r="D557" s="337">
        <f>SUMIF('pdc2019'!$G$8:$G$1182,'CE MINISTERIALE 2019'!$B557,'pdc2019'!$Q$8:$Q$1190)</f>
        <v>0</v>
      </c>
      <c r="E557" s="274"/>
      <c r="F557" s="275"/>
      <c r="G557" s="292"/>
      <c r="H557" s="292"/>
      <c r="J557" s="286"/>
      <c r="L557" s="292"/>
      <c r="AD557" s="337">
        <f>SUMIF('pdc2019'!$G$8:$G$1182,'CE MINISTERIALE 2019'!$B557,'pdc2019'!$P$8:$P$1190)</f>
        <v>5025892.1866666665</v>
      </c>
    </row>
    <row r="558" spans="1:30" s="299" customFormat="1" ht="24.95" customHeight="1">
      <c r="A558" s="307"/>
      <c r="B558" s="297" t="s">
        <v>242</v>
      </c>
      <c r="C558" s="298" t="s">
        <v>243</v>
      </c>
      <c r="D558" s="337">
        <f>SUMIF('pdc2019'!$G$8:$G$1182,'CE MINISTERIALE 2019'!$B558,'pdc2019'!$Q$8:$Q$1190)</f>
        <v>0</v>
      </c>
      <c r="E558" s="274"/>
      <c r="F558" s="275"/>
      <c r="G558" s="292"/>
      <c r="H558" s="292"/>
      <c r="J558" s="286"/>
      <c r="L558" s="292"/>
      <c r="AD558" s="337">
        <f>SUMIF('pdc2019'!$G$8:$G$1182,'CE MINISTERIALE 2019'!$B558,'pdc2019'!$P$8:$P$1190)</f>
        <v>14486447.573333332</v>
      </c>
    </row>
    <row r="559" spans="1:30" s="299" customFormat="1" ht="25.5">
      <c r="A559" s="307"/>
      <c r="B559" s="300" t="s">
        <v>244</v>
      </c>
      <c r="C559" s="301" t="s">
        <v>245</v>
      </c>
      <c r="D559" s="337">
        <f>SUMIF('pdc2019'!$G$8:$G$1182,'CE MINISTERIALE 2019'!$B559,'pdc2019'!$Q$8:$Q$1190)</f>
        <v>0</v>
      </c>
      <c r="E559" s="274"/>
      <c r="F559" s="275"/>
      <c r="G559" s="292"/>
      <c r="H559" s="292"/>
      <c r="J559" s="286"/>
      <c r="L559" s="292"/>
      <c r="AD559" s="337">
        <f>SUMIF('pdc2019'!$G$8:$G$1182,'CE MINISTERIALE 2019'!$B559,'pdc2019'!$P$8:$P$1190)</f>
        <v>30914.399999999998</v>
      </c>
    </row>
    <row r="560" spans="1:30" s="299" customFormat="1" ht="25.5">
      <c r="A560" s="307"/>
      <c r="B560" s="300" t="s">
        <v>246</v>
      </c>
      <c r="C560" s="301" t="s">
        <v>247</v>
      </c>
      <c r="D560" s="337">
        <f>SUMIF('pdc2019'!$G$8:$G$1182,'CE MINISTERIALE 2019'!$B560,'pdc2019'!$Q$8:$Q$1190)</f>
        <v>0</v>
      </c>
      <c r="E560" s="274"/>
      <c r="F560" s="275"/>
      <c r="G560" s="292"/>
      <c r="H560" s="292"/>
      <c r="J560" s="286"/>
      <c r="L560" s="292"/>
      <c r="AD560" s="337">
        <f>SUMIF('pdc2019'!$G$8:$G$1182,'CE MINISTERIALE 2019'!$B560,'pdc2019'!$P$8:$P$1190)</f>
        <v>96953.466666666674</v>
      </c>
    </row>
    <row r="561" spans="1:30" s="299" customFormat="1" ht="25.5">
      <c r="A561" s="307"/>
      <c r="B561" s="300" t="s">
        <v>248</v>
      </c>
      <c r="C561" s="301" t="s">
        <v>249</v>
      </c>
      <c r="D561" s="337">
        <f>SUMIF('pdc2019'!$G$8:$G$1182,'CE MINISTERIALE 2019'!$B561,'pdc2019'!$Q$8:$Q$1190)</f>
        <v>0</v>
      </c>
      <c r="E561" s="274"/>
      <c r="F561" s="275"/>
      <c r="G561" s="292"/>
      <c r="H561" s="292"/>
      <c r="J561" s="286"/>
      <c r="L561" s="292"/>
      <c r="AD561" s="337">
        <f>SUMIF('pdc2019'!$G$8:$G$1182,'CE MINISTERIALE 2019'!$B561,'pdc2019'!$P$8:$P$1190)</f>
        <v>156699.94666666668</v>
      </c>
    </row>
    <row r="562" spans="1:30" s="299" customFormat="1" ht="25.5">
      <c r="A562" s="307"/>
      <c r="B562" s="300" t="s">
        <v>250</v>
      </c>
      <c r="C562" s="301" t="s">
        <v>251</v>
      </c>
      <c r="D562" s="337">
        <f>SUMIF('pdc2019'!$G$8:$G$1182,'CE MINISTERIALE 2019'!$B562,'pdc2019'!$Q$8:$Q$1190)</f>
        <v>0</v>
      </c>
      <c r="E562" s="274"/>
      <c r="F562" s="275"/>
      <c r="G562" s="292"/>
      <c r="H562" s="292"/>
      <c r="J562" s="286"/>
      <c r="L562" s="292"/>
      <c r="AD562" s="337">
        <f>SUMIF('pdc2019'!$G$8:$G$1182,'CE MINISTERIALE 2019'!$B562,'pdc2019'!$P$8:$P$1190)</f>
        <v>7811959.6400000006</v>
      </c>
    </row>
    <row r="563" spans="1:30" s="299" customFormat="1" ht="24.95" customHeight="1">
      <c r="A563" s="307"/>
      <c r="B563" s="300" t="s">
        <v>252</v>
      </c>
      <c r="C563" s="301" t="s">
        <v>253</v>
      </c>
      <c r="D563" s="337">
        <f>SUMIF('pdc2019'!$G$8:$G$1182,'CE MINISTERIALE 2019'!$B563,'pdc2019'!$Q$8:$Q$1190)</f>
        <v>0</v>
      </c>
      <c r="E563" s="274"/>
      <c r="F563" s="275"/>
      <c r="G563" s="292"/>
      <c r="H563" s="292"/>
      <c r="J563" s="286"/>
      <c r="L563" s="292"/>
      <c r="AD563" s="337">
        <f>SUMIF('pdc2019'!$G$8:$G$1182,'CE MINISTERIALE 2019'!$B563,'pdc2019'!$P$8:$P$1190)</f>
        <v>2081811.3066666666</v>
      </c>
    </row>
    <row r="564" spans="1:30" s="299" customFormat="1" ht="24.95" customHeight="1">
      <c r="A564" s="307"/>
      <c r="B564" s="297" t="s">
        <v>254</v>
      </c>
      <c r="C564" s="298" t="s">
        <v>255</v>
      </c>
      <c r="D564" s="289">
        <f>+D565+D566+D567</f>
        <v>0</v>
      </c>
      <c r="E564" s="274"/>
      <c r="F564" s="291"/>
      <c r="G564" s="292"/>
      <c r="H564" s="292"/>
      <c r="J564" s="286"/>
      <c r="L564" s="292"/>
      <c r="AD564" s="289">
        <f>+AD565+AD566+AD567</f>
        <v>224130.01333333337</v>
      </c>
    </row>
    <row r="565" spans="1:30" s="275" customFormat="1" ht="24.95" customHeight="1">
      <c r="A565" s="304"/>
      <c r="B565" s="297" t="s">
        <v>4830</v>
      </c>
      <c r="C565" s="298" t="s">
        <v>4831</v>
      </c>
      <c r="D565" s="337">
        <f>SUMIF('pdc2019'!$G$8:$G$1182,'CE MINISTERIALE 2019'!$B565,'pdc2019'!$Q$8:$Q$1190)</f>
        <v>0</v>
      </c>
      <c r="E565" s="274"/>
      <c r="G565" s="292"/>
      <c r="H565" s="292"/>
      <c r="J565" s="286"/>
      <c r="L565" s="292"/>
      <c r="AD565" s="337">
        <f>SUMIF('pdc2019'!$G$8:$G$1182,'CE MINISTERIALE 2019'!$B565,'pdc2019'!$P$8:$P$1190)</f>
        <v>0</v>
      </c>
    </row>
    <row r="566" spans="1:30" s="275" customFormat="1" ht="25.5">
      <c r="A566" s="304" t="s">
        <v>304</v>
      </c>
      <c r="B566" s="297" t="s">
        <v>256</v>
      </c>
      <c r="C566" s="298" t="s">
        <v>4832</v>
      </c>
      <c r="D566" s="337">
        <f>SUMIF('pdc2019'!$G$8:$G$1182,'CE MINISTERIALE 2019'!$B566,'pdc2019'!$Q$8:$Q$1190)</f>
        <v>0</v>
      </c>
      <c r="E566" s="274"/>
      <c r="G566" s="292"/>
      <c r="H566" s="292"/>
      <c r="J566" s="286"/>
      <c r="L566" s="292"/>
      <c r="AD566" s="337">
        <f>SUMIF('pdc2019'!$G$8:$G$1182,'CE MINISTERIALE 2019'!$B566,'pdc2019'!$P$8:$P$1190)</f>
        <v>0</v>
      </c>
    </row>
    <row r="567" spans="1:30" s="275" customFormat="1" ht="24.95" customHeight="1">
      <c r="A567" s="304"/>
      <c r="B567" s="297" t="s">
        <v>257</v>
      </c>
      <c r="C567" s="298" t="s">
        <v>4833</v>
      </c>
      <c r="D567" s="289">
        <f>SUM(D568:D574)</f>
        <v>0</v>
      </c>
      <c r="E567" s="274"/>
      <c r="F567" s="291"/>
      <c r="G567" s="292"/>
      <c r="H567" s="292"/>
      <c r="J567" s="286"/>
      <c r="L567" s="292"/>
      <c r="AD567" s="289">
        <f>SUM(AD568:AD574)</f>
        <v>224130.01333333337</v>
      </c>
    </row>
    <row r="568" spans="1:30" s="275" customFormat="1" ht="25.5">
      <c r="A568" s="304" t="s">
        <v>1575</v>
      </c>
      <c r="B568" s="300" t="s">
        <v>258</v>
      </c>
      <c r="C568" s="301" t="s">
        <v>4834</v>
      </c>
      <c r="D568" s="337">
        <f>SUMIF('pdc2019'!$G$8:$G$1182,'CE MINISTERIALE 2019'!$B568,'pdc2019'!$Q$8:$Q$1190)</f>
        <v>0</v>
      </c>
      <c r="E568" s="274"/>
      <c r="G568" s="292"/>
      <c r="H568" s="292"/>
      <c r="J568" s="286"/>
      <c r="L568" s="292"/>
      <c r="AD568" s="337">
        <f>SUMIF('pdc2019'!$G$8:$G$1182,'CE MINISTERIALE 2019'!$B568,'pdc2019'!$P$8:$P$1190)</f>
        <v>0</v>
      </c>
    </row>
    <row r="569" spans="1:30" s="275" customFormat="1" ht="24.95" customHeight="1">
      <c r="A569" s="304"/>
      <c r="B569" s="300" t="s">
        <v>259</v>
      </c>
      <c r="C569" s="301" t="s">
        <v>4835</v>
      </c>
      <c r="D569" s="337">
        <f>SUMIF('pdc2019'!$G$8:$G$1182,'CE MINISTERIALE 2019'!$B569,'pdc2019'!$Q$8:$Q$1190)</f>
        <v>0</v>
      </c>
      <c r="E569" s="274"/>
      <c r="G569" s="292"/>
      <c r="H569" s="292"/>
      <c r="J569" s="286"/>
      <c r="L569" s="292"/>
      <c r="AD569" s="337">
        <f>SUMIF('pdc2019'!$G$8:$G$1182,'CE MINISTERIALE 2019'!$B569,'pdc2019'!$P$8:$P$1190)</f>
        <v>0</v>
      </c>
    </row>
    <row r="570" spans="1:30" s="275" customFormat="1" ht="25.5">
      <c r="A570" s="304"/>
      <c r="B570" s="300" t="s">
        <v>260</v>
      </c>
      <c r="C570" s="301" t="s">
        <v>4836</v>
      </c>
      <c r="D570" s="337">
        <f>SUMIF('pdc2019'!$G$8:$G$1182,'CE MINISTERIALE 2019'!$B570,'pdc2019'!$Q$8:$Q$1190)</f>
        <v>0</v>
      </c>
      <c r="E570" s="274"/>
      <c r="G570" s="292"/>
      <c r="H570" s="292"/>
      <c r="J570" s="286"/>
      <c r="L570" s="292"/>
      <c r="AD570" s="337">
        <f>SUMIF('pdc2019'!$G$8:$G$1182,'CE MINISTERIALE 2019'!$B570,'pdc2019'!$P$8:$P$1190)</f>
        <v>0</v>
      </c>
    </row>
    <row r="571" spans="1:30" s="275" customFormat="1" ht="25.5">
      <c r="A571" s="304"/>
      <c r="B571" s="300" t="s">
        <v>1117</v>
      </c>
      <c r="C571" s="301" t="s">
        <v>4837</v>
      </c>
      <c r="D571" s="337">
        <f>SUMIF('pdc2019'!$G$8:$G$1182,'CE MINISTERIALE 2019'!$B571,'pdc2019'!$Q$8:$Q$1190)</f>
        <v>0</v>
      </c>
      <c r="E571" s="274"/>
      <c r="G571" s="292"/>
      <c r="H571" s="292"/>
      <c r="J571" s="286"/>
      <c r="L571" s="292"/>
      <c r="AD571" s="337">
        <f>SUMIF('pdc2019'!$G$8:$G$1182,'CE MINISTERIALE 2019'!$B571,'pdc2019'!$P$8:$P$1190)</f>
        <v>0</v>
      </c>
    </row>
    <row r="572" spans="1:30" s="275" customFormat="1" ht="25.5">
      <c r="A572" s="304"/>
      <c r="B572" s="300" t="s">
        <v>1118</v>
      </c>
      <c r="C572" s="301" t="s">
        <v>4838</v>
      </c>
      <c r="D572" s="337">
        <f>SUMIF('pdc2019'!$G$8:$G$1182,'CE MINISTERIALE 2019'!$B572,'pdc2019'!$Q$8:$Q$1190)</f>
        <v>0</v>
      </c>
      <c r="E572" s="274"/>
      <c r="G572" s="292"/>
      <c r="H572" s="292"/>
      <c r="J572" s="286"/>
      <c r="L572" s="292"/>
      <c r="AD572" s="337">
        <f>SUMIF('pdc2019'!$G$8:$G$1182,'CE MINISTERIALE 2019'!$B572,'pdc2019'!$P$8:$P$1190)</f>
        <v>0</v>
      </c>
    </row>
    <row r="573" spans="1:30" s="275" customFormat="1" ht="25.5">
      <c r="A573" s="304"/>
      <c r="B573" s="300" t="s">
        <v>1119</v>
      </c>
      <c r="C573" s="301" t="s">
        <v>4839</v>
      </c>
      <c r="D573" s="337">
        <f>SUMIF('pdc2019'!$G$8:$G$1182,'CE MINISTERIALE 2019'!$B573,'pdc2019'!$Q$8:$Q$1190)</f>
        <v>0</v>
      </c>
      <c r="E573" s="274"/>
      <c r="G573" s="292"/>
      <c r="H573" s="292"/>
      <c r="J573" s="286"/>
      <c r="L573" s="292"/>
      <c r="AD573" s="337">
        <f>SUMIF('pdc2019'!$G$8:$G$1182,'CE MINISTERIALE 2019'!$B573,'pdc2019'!$P$8:$P$1190)</f>
        <v>161.33333333333334</v>
      </c>
    </row>
    <row r="574" spans="1:30" s="275" customFormat="1" ht="24.95" customHeight="1">
      <c r="A574" s="304"/>
      <c r="B574" s="300" t="s">
        <v>1120</v>
      </c>
      <c r="C574" s="301" t="s">
        <v>4840</v>
      </c>
      <c r="D574" s="337">
        <f>SUMIF('pdc2019'!$G$8:$G$1182,'CE MINISTERIALE 2019'!$B574,'pdc2019'!$Q$8:$Q$1190)</f>
        <v>0</v>
      </c>
      <c r="E574" s="274"/>
      <c r="G574" s="292"/>
      <c r="H574" s="292"/>
      <c r="J574" s="286"/>
      <c r="L574" s="292"/>
      <c r="AD574" s="337">
        <f>SUMIF('pdc2019'!$G$8:$G$1182,'CE MINISTERIALE 2019'!$B574,'pdc2019'!$P$8:$P$1190)</f>
        <v>223968.68000000002</v>
      </c>
    </row>
    <row r="575" spans="1:30" s="299" customFormat="1" ht="24.95" customHeight="1">
      <c r="A575" s="307"/>
      <c r="B575" s="297" t="s">
        <v>1121</v>
      </c>
      <c r="C575" s="298" t="s">
        <v>1122</v>
      </c>
      <c r="D575" s="337">
        <f>SUMIF('pdc2019'!$G$8:$G$1182,'CE MINISTERIALE 2019'!$B575,'pdc2019'!$Q$8:$Q$1190)</f>
        <v>500</v>
      </c>
      <c r="E575" s="274"/>
      <c r="F575" s="275"/>
      <c r="G575" s="320"/>
      <c r="H575" s="320"/>
      <c r="J575" s="286"/>
      <c r="L575" s="292"/>
      <c r="AD575" s="337">
        <f>SUMIF('pdc2019'!$G$8:$G$1182,'CE MINISTERIALE 2019'!$B575,'pdc2019'!$P$8:$P$1190)</f>
        <v>27.24</v>
      </c>
    </row>
    <row r="576" spans="1:30" s="299" customFormat="1" ht="18.75">
      <c r="A576" s="307"/>
      <c r="B576" s="287" t="s">
        <v>1123</v>
      </c>
      <c r="C576" s="288" t="s">
        <v>1124</v>
      </c>
      <c r="D576" s="289">
        <f>+D518-D544</f>
        <v>-560572.88</v>
      </c>
      <c r="E576" s="274"/>
      <c r="F576" s="291"/>
      <c r="G576" s="320"/>
      <c r="H576" s="320"/>
      <c r="J576" s="286"/>
      <c r="L576" s="292"/>
      <c r="AD576" s="289">
        <f>+AD518-AD544</f>
        <v>-4174077.9333333336</v>
      </c>
    </row>
    <row r="577" spans="1:30" s="299" customFormat="1" ht="24.95" customHeight="1">
      <c r="A577" s="307"/>
      <c r="B577" s="287" t="s">
        <v>1125</v>
      </c>
      <c r="C577" s="288" t="s">
        <v>1126</v>
      </c>
      <c r="D577" s="289">
        <f>ROUND(+D159-D493+D512+D516+D576,2)</f>
        <v>58592041</v>
      </c>
      <c r="E577" s="274"/>
      <c r="F577" s="291"/>
      <c r="G577" s="320"/>
      <c r="H577" s="320"/>
      <c r="J577" s="286"/>
      <c r="L577" s="292"/>
      <c r="AD577" s="289">
        <f>+AD159-AD493+AD512+AD516+AD576</f>
        <v>71446536.966667026</v>
      </c>
    </row>
    <row r="578" spans="1:30" s="275" customFormat="1" ht="24.95" customHeight="1">
      <c r="A578" s="304"/>
      <c r="B578" s="300"/>
      <c r="C578" s="288" t="s">
        <v>4841</v>
      </c>
      <c r="D578" s="289"/>
      <c r="E578" s="274"/>
      <c r="G578" s="321"/>
      <c r="H578" s="321"/>
      <c r="J578" s="286"/>
      <c r="L578" s="292"/>
      <c r="AD578" s="289"/>
    </row>
    <row r="579" spans="1:30" s="299" customFormat="1" ht="24.75" customHeight="1">
      <c r="A579" s="307"/>
      <c r="B579" s="287" t="s">
        <v>1127</v>
      </c>
      <c r="C579" s="288" t="s">
        <v>1128</v>
      </c>
      <c r="D579" s="289">
        <f>+D580+D581+D582+D583</f>
        <v>58592041</v>
      </c>
      <c r="E579" s="274"/>
      <c r="F579" s="291"/>
      <c r="G579" s="322"/>
      <c r="H579" s="322"/>
      <c r="J579" s="286"/>
      <c r="L579" s="292"/>
      <c r="AD579" s="289">
        <f>+AD580+AD581+AD582+AD583</f>
        <v>57218189.242349997</v>
      </c>
    </row>
    <row r="580" spans="1:30" s="299" customFormat="1" ht="24.75" customHeight="1">
      <c r="A580" s="307"/>
      <c r="B580" s="293" t="s">
        <v>1129</v>
      </c>
      <c r="C580" s="294" t="s">
        <v>1130</v>
      </c>
      <c r="D580" s="337">
        <f>SUMIF('pdc2019'!$G$8:$G$1182,'CE MINISTERIALE 2019'!$B580,'pdc2019'!$Q$8:$Q$1190)</f>
        <v>58012548</v>
      </c>
      <c r="E580" s="274"/>
      <c r="F580" s="275"/>
      <c r="G580" s="321"/>
      <c r="H580" s="321"/>
      <c r="J580" s="286"/>
      <c r="L580" s="292"/>
      <c r="AD580" s="337">
        <f>SUMIF('pdc2019'!$G$8:$G$1182,'CE MINISTERIALE 2019'!$B580,'pdc2019'!$P$8:$P$1190)</f>
        <v>56663580</v>
      </c>
    </row>
    <row r="581" spans="1:30" s="299" customFormat="1" ht="25.5">
      <c r="A581" s="307"/>
      <c r="B581" s="293" t="s">
        <v>1131</v>
      </c>
      <c r="C581" s="294" t="s">
        <v>1132</v>
      </c>
      <c r="D581" s="337">
        <f>SUMIF('pdc2019'!$G$8:$G$1182,'CE MINISTERIALE 2019'!$B581,'pdc2019'!$Q$8:$Q$1190)</f>
        <v>291108</v>
      </c>
      <c r="E581" s="274"/>
      <c r="F581" s="275"/>
      <c r="G581" s="320"/>
      <c r="H581" s="320"/>
      <c r="J581" s="286"/>
      <c r="L581" s="292"/>
      <c r="AD581" s="337">
        <f>SUMIF('pdc2019'!$G$8:$G$1182,'CE MINISTERIALE 2019'!$B581,'pdc2019'!$P$8:$P$1190)</f>
        <v>266224.24235000001</v>
      </c>
    </row>
    <row r="582" spans="1:30" s="299" customFormat="1" ht="25.5">
      <c r="A582" s="307"/>
      <c r="B582" s="293" t="s">
        <v>1133</v>
      </c>
      <c r="C582" s="294" t="s">
        <v>1134</v>
      </c>
      <c r="D582" s="337">
        <f>SUMIF('pdc2019'!$G$8:$G$1182,'CE MINISTERIALE 2019'!$B582,'pdc2019'!$Q$8:$Q$1190)</f>
        <v>288385</v>
      </c>
      <c r="E582" s="274"/>
      <c r="F582" s="275"/>
      <c r="G582" s="321"/>
      <c r="H582" s="321"/>
      <c r="J582" s="286"/>
      <c r="L582" s="292"/>
      <c r="AD582" s="337">
        <f>SUMIF('pdc2019'!$G$8:$G$1182,'CE MINISTERIALE 2019'!$B582,'pdc2019'!$P$8:$P$1190)</f>
        <v>288385</v>
      </c>
    </row>
    <row r="583" spans="1:30" s="299" customFormat="1" ht="24.75" customHeight="1">
      <c r="A583" s="307"/>
      <c r="B583" s="293" t="s">
        <v>1135</v>
      </c>
      <c r="C583" s="294" t="s">
        <v>1136</v>
      </c>
      <c r="D583" s="337">
        <f>SUMIF('pdc2019'!$G$8:$G$1182,'CE MINISTERIALE 2019'!$B583,'pdc2019'!$Q$8:$Q$1190)</f>
        <v>0</v>
      </c>
      <c r="E583" s="274"/>
      <c r="F583" s="275"/>
      <c r="G583" s="321"/>
      <c r="H583" s="321"/>
      <c r="J583" s="286"/>
      <c r="L583" s="292"/>
      <c r="AD583" s="337">
        <f>SUMIF('pdc2019'!$G$8:$G$1182,'CE MINISTERIALE 2019'!$B583,'pdc2019'!$P$8:$P$1190)</f>
        <v>0</v>
      </c>
    </row>
    <row r="584" spans="1:30" s="299" customFormat="1" ht="24.75" customHeight="1">
      <c r="A584" s="307"/>
      <c r="B584" s="287" t="s">
        <v>1137</v>
      </c>
      <c r="C584" s="288" t="s">
        <v>1138</v>
      </c>
      <c r="D584" s="289">
        <f>+D585+D586</f>
        <v>0</v>
      </c>
      <c r="E584" s="274"/>
      <c r="F584" s="291"/>
      <c r="G584" s="321"/>
      <c r="H584" s="321"/>
      <c r="J584" s="286"/>
      <c r="L584" s="292"/>
      <c r="AD584" s="289">
        <f>+AD585+AD586</f>
        <v>0</v>
      </c>
    </row>
    <row r="585" spans="1:30" s="299" customFormat="1" ht="24.75" customHeight="1">
      <c r="A585" s="307"/>
      <c r="B585" s="293" t="s">
        <v>1139</v>
      </c>
      <c r="C585" s="294" t="s">
        <v>1140</v>
      </c>
      <c r="D585" s="337">
        <f>SUMIF('pdc2019'!$G$8:$G$1182,'CE MINISTERIALE 2019'!$B585,'pdc2019'!$Q$8:$Q$1190)</f>
        <v>0</v>
      </c>
      <c r="E585" s="274"/>
      <c r="F585" s="275"/>
      <c r="G585" s="322"/>
      <c r="H585" s="322"/>
      <c r="J585" s="286"/>
      <c r="L585" s="292"/>
      <c r="AD585" s="337">
        <f>SUMIF('pdc2019'!$G$8:$G$1182,'CE MINISTERIALE 2019'!$B585,'pdc2019'!$P$8:$P$1190)</f>
        <v>0</v>
      </c>
    </row>
    <row r="586" spans="1:30" s="299" customFormat="1" ht="24.75" customHeight="1">
      <c r="A586" s="307"/>
      <c r="B586" s="293" t="s">
        <v>1141</v>
      </c>
      <c r="C586" s="294" t="s">
        <v>1142</v>
      </c>
      <c r="D586" s="337">
        <f>SUMIF('pdc2019'!$G$8:$G$1182,'CE MINISTERIALE 2019'!$B586,'pdc2019'!$Q$8:$Q$1190)</f>
        <v>0</v>
      </c>
      <c r="E586" s="274"/>
      <c r="F586" s="275"/>
      <c r="G586" s="321"/>
      <c r="H586" s="321"/>
      <c r="J586" s="286"/>
      <c r="L586" s="292"/>
      <c r="AD586" s="337">
        <f>SUMIF('pdc2019'!$G$8:$G$1182,'CE MINISTERIALE 2019'!$B586,'pdc2019'!$P$8:$P$1190)</f>
        <v>0</v>
      </c>
    </row>
    <row r="587" spans="1:30" s="275" customFormat="1" ht="24.75" customHeight="1">
      <c r="A587" s="304"/>
      <c r="B587" s="287" t="s">
        <v>1143</v>
      </c>
      <c r="C587" s="288" t="s">
        <v>1144</v>
      </c>
      <c r="D587" s="337">
        <f>SUMIF('pdc2019'!$G$8:$G$1182,'CE MINISTERIALE 2019'!$B587,'pdc2019'!$Q$8:$Q$1190)</f>
        <v>0</v>
      </c>
      <c r="E587" s="274"/>
      <c r="G587" s="323"/>
      <c r="H587" s="323"/>
      <c r="J587" s="286"/>
      <c r="L587" s="292"/>
      <c r="AD587" s="337">
        <f>SUMIF('pdc2019'!$G$8:$G$1182,'CE MINISTERIALE 2019'!$B587,'pdc2019'!$P$8:$P$1190)</f>
        <v>0</v>
      </c>
    </row>
    <row r="588" spans="1:30" s="275" customFormat="1" ht="24.75" customHeight="1">
      <c r="A588" s="304"/>
      <c r="B588" s="287" t="s">
        <v>1145</v>
      </c>
      <c r="C588" s="288" t="s">
        <v>4842</v>
      </c>
      <c r="D588" s="289">
        <f>+D579+D584+D587</f>
        <v>58592041</v>
      </c>
      <c r="E588" s="274"/>
      <c r="F588" s="291"/>
      <c r="G588" s="324"/>
      <c r="H588" s="324"/>
      <c r="J588" s="286"/>
      <c r="L588" s="292"/>
      <c r="AD588" s="289">
        <f>+AD579+AD584+AD587</f>
        <v>57218189.242349997</v>
      </c>
    </row>
    <row r="589" spans="1:30" s="275" customFormat="1" ht="24.75" customHeight="1" thickBot="1">
      <c r="A589" s="379"/>
      <c r="B589" s="325" t="s">
        <v>1146</v>
      </c>
      <c r="C589" s="326" t="s">
        <v>1147</v>
      </c>
      <c r="D589" s="327">
        <f>+D577-D588</f>
        <v>0</v>
      </c>
      <c r="E589" s="274"/>
      <c r="F589" s="291"/>
      <c r="G589" s="324"/>
      <c r="H589" s="324"/>
      <c r="J589" s="286"/>
      <c r="L589" s="292"/>
      <c r="AD589" s="327">
        <f>+AD577-AD588</f>
        <v>14228347.724317029</v>
      </c>
    </row>
    <row r="590" spans="1:30" s="28" customFormat="1">
      <c r="A590" s="320"/>
      <c r="B590" s="328"/>
      <c r="C590" s="329"/>
      <c r="D590" s="330"/>
      <c r="E590" s="320"/>
      <c r="F590" s="320"/>
      <c r="G590" s="324"/>
      <c r="H590" s="324"/>
      <c r="I590" s="320"/>
      <c r="J590" s="320"/>
      <c r="K590" s="320"/>
      <c r="L590" s="320"/>
      <c r="M590" s="320"/>
      <c r="N590" s="320"/>
      <c r="O590" s="320"/>
      <c r="P590" s="320"/>
      <c r="Q590" s="320"/>
      <c r="R590" s="320"/>
      <c r="S590" s="320"/>
      <c r="T590" s="320"/>
      <c r="U590" s="320"/>
      <c r="V590" s="320"/>
      <c r="W590" s="320"/>
      <c r="X590" s="320"/>
      <c r="Y590" s="320"/>
      <c r="Z590" s="320"/>
      <c r="AA590" s="320"/>
      <c r="AB590" s="320"/>
      <c r="AC590" s="331"/>
    </row>
    <row r="591" spans="1:30" s="28" customFormat="1">
      <c r="A591" s="320"/>
      <c r="B591" s="41" t="s">
        <v>6082</v>
      </c>
      <c r="C591" s="329"/>
      <c r="D591" s="330"/>
      <c r="E591" s="320"/>
      <c r="F591" s="320"/>
      <c r="G591" s="324"/>
      <c r="H591" s="324"/>
      <c r="I591" s="320"/>
      <c r="J591" s="320"/>
      <c r="K591" s="320"/>
      <c r="L591" s="320"/>
      <c r="M591" s="320"/>
      <c r="N591" s="320"/>
      <c r="O591" s="320"/>
      <c r="P591" s="320"/>
      <c r="Q591" s="320"/>
      <c r="R591" s="320"/>
      <c r="S591" s="320"/>
      <c r="T591" s="320"/>
      <c r="U591" s="320"/>
      <c r="V591" s="320"/>
      <c r="W591" s="320"/>
      <c r="X591" s="320"/>
      <c r="Y591" s="320"/>
      <c r="Z591" s="320"/>
      <c r="AA591" s="320"/>
      <c r="AB591" s="320"/>
      <c r="AC591" s="331"/>
    </row>
    <row r="592" spans="1:30" s="28" customFormat="1">
      <c r="A592" s="332"/>
      <c r="B592" s="217"/>
      <c r="C592" s="329"/>
      <c r="D592" s="333"/>
      <c r="E592" s="320"/>
      <c r="F592" s="320"/>
      <c r="G592" s="324"/>
      <c r="H592" s="324"/>
      <c r="I592" s="320"/>
      <c r="J592" s="320"/>
      <c r="K592" s="320"/>
      <c r="L592" s="320"/>
      <c r="M592" s="320"/>
      <c r="N592" s="320"/>
      <c r="O592" s="320"/>
      <c r="P592" s="320"/>
      <c r="Q592" s="320"/>
      <c r="R592" s="320"/>
      <c r="S592" s="320"/>
      <c r="T592" s="320"/>
      <c r="U592" s="320"/>
      <c r="V592" s="320"/>
      <c r="W592" s="320"/>
      <c r="X592" s="320"/>
      <c r="Y592" s="320"/>
      <c r="Z592" s="320"/>
      <c r="AA592" s="320"/>
      <c r="AB592" s="320"/>
      <c r="AC592" s="331"/>
    </row>
    <row r="593" spans="1:30" s="28" customFormat="1">
      <c r="A593" s="332"/>
      <c r="B593" s="41"/>
      <c r="C593" s="41"/>
      <c r="D593" s="334"/>
      <c r="E593" s="321"/>
      <c r="F593" s="321"/>
      <c r="G593" s="324"/>
      <c r="H593" s="324"/>
      <c r="I593" s="321"/>
      <c r="J593" s="321"/>
      <c r="K593" s="321"/>
      <c r="L593" s="321"/>
      <c r="M593" s="321"/>
      <c r="N593" s="321"/>
      <c r="O593" s="321"/>
      <c r="P593" s="321"/>
      <c r="Q593" s="321"/>
      <c r="R593" s="321"/>
      <c r="S593" s="321"/>
      <c r="T593" s="321"/>
      <c r="U593" s="321"/>
      <c r="V593" s="321"/>
      <c r="W593" s="321"/>
      <c r="X593" s="321"/>
      <c r="Y593" s="321"/>
      <c r="Z593" s="321"/>
      <c r="AA593" s="321"/>
      <c r="AB593" s="321"/>
      <c r="AC593" s="335"/>
    </row>
    <row r="594" spans="1:30" s="29" customFormat="1" ht="15" customHeight="1">
      <c r="A594" s="332"/>
      <c r="B594" s="42" t="s">
        <v>6084</v>
      </c>
      <c r="D594" s="333"/>
      <c r="E594" s="322"/>
      <c r="F594" s="322"/>
      <c r="G594" s="324"/>
      <c r="H594" s="324"/>
      <c r="I594" s="322"/>
      <c r="K594" s="322"/>
      <c r="N594" s="322" t="s">
        <v>5995</v>
      </c>
      <c r="P594" s="322"/>
      <c r="Q594" s="322"/>
      <c r="R594" s="322"/>
      <c r="S594" s="322"/>
      <c r="T594" s="322"/>
      <c r="U594" s="322"/>
      <c r="V594" s="322"/>
      <c r="W594" s="322"/>
      <c r="X594" s="322"/>
      <c r="Y594" s="322"/>
      <c r="Z594" s="322"/>
      <c r="AA594" s="322"/>
      <c r="AB594" s="322"/>
      <c r="AC594" s="232"/>
    </row>
    <row r="595" spans="1:30" s="28" customFormat="1">
      <c r="A595" s="320"/>
      <c r="B595" s="41"/>
      <c r="C595" s="41"/>
      <c r="D595" s="334"/>
      <c r="E595" s="321"/>
      <c r="F595" s="321"/>
      <c r="G595" s="324"/>
      <c r="H595" s="324"/>
      <c r="I595" s="321"/>
      <c r="J595" s="321"/>
      <c r="K595" s="321"/>
      <c r="L595" s="321"/>
      <c r="M595" s="321"/>
      <c r="N595" s="321"/>
      <c r="O595" s="321"/>
      <c r="P595" s="321"/>
      <c r="Q595" s="321"/>
      <c r="R595" s="321"/>
      <c r="S595" s="321"/>
      <c r="T595" s="321"/>
      <c r="U595" s="321"/>
      <c r="V595" s="321"/>
      <c r="W595" s="321"/>
      <c r="X595" s="321"/>
      <c r="Y595" s="321"/>
      <c r="Z595" s="321"/>
      <c r="AA595" s="321"/>
      <c r="AB595" s="321"/>
      <c r="AC595" s="335"/>
    </row>
    <row r="596" spans="1:30" s="28" customFormat="1">
      <c r="A596" s="320"/>
      <c r="B596" s="339" t="s">
        <v>6085</v>
      </c>
      <c r="C596" s="329"/>
      <c r="D596" s="330"/>
      <c r="E596" s="320"/>
      <c r="F596" s="320"/>
      <c r="G596" s="324"/>
      <c r="H596" s="324"/>
      <c r="I596" s="320"/>
      <c r="K596" s="616" t="s">
        <v>5994</v>
      </c>
      <c r="L596" s="616"/>
      <c r="M596" s="616"/>
      <c r="N596" s="616"/>
      <c r="O596" s="616"/>
      <c r="P596" s="616"/>
      <c r="Q596" s="616"/>
      <c r="R596" s="616"/>
      <c r="S596" s="616"/>
      <c r="T596" s="616"/>
      <c r="U596" s="616"/>
      <c r="V596" s="616"/>
      <c r="W596" s="322"/>
      <c r="X596" s="322"/>
      <c r="Y596" s="322"/>
      <c r="Z596" s="322"/>
      <c r="AA596" s="322"/>
      <c r="AB596" s="322"/>
      <c r="AC596" s="223"/>
    </row>
    <row r="597" spans="1:30" s="345" customFormat="1">
      <c r="A597" s="338"/>
      <c r="B597" s="339" t="s">
        <v>6086</v>
      </c>
      <c r="C597" s="340"/>
      <c r="D597" s="341"/>
      <c r="E597" s="342"/>
      <c r="F597" s="342"/>
      <c r="G597" s="343"/>
      <c r="H597" s="343"/>
      <c r="I597" s="342"/>
      <c r="J597" s="342"/>
      <c r="K597" s="342"/>
      <c r="L597" s="616" t="s">
        <v>5860</v>
      </c>
      <c r="M597" s="616"/>
      <c r="N597" s="616"/>
      <c r="O597" s="616"/>
      <c r="P597" s="616"/>
      <c r="Q597" s="616"/>
      <c r="R597" s="616"/>
      <c r="S597" s="616"/>
      <c r="T597" s="616"/>
      <c r="U597" s="616"/>
      <c r="V597" s="616"/>
      <c r="W597" s="616"/>
      <c r="X597" s="342"/>
      <c r="Y597" s="342"/>
      <c r="Z597" s="342"/>
      <c r="AA597" s="342"/>
      <c r="AB597" s="342"/>
      <c r="AC597" s="344"/>
    </row>
    <row r="598" spans="1:30" s="28" customFormat="1">
      <c r="A598" s="320"/>
      <c r="B598" s="41"/>
      <c r="C598" s="41"/>
      <c r="D598" s="334"/>
      <c r="E598" s="321"/>
      <c r="F598" s="321"/>
      <c r="G598" s="324"/>
      <c r="H598" s="324"/>
      <c r="I598" s="321"/>
      <c r="J598" s="321"/>
      <c r="K598" s="321"/>
      <c r="L598" s="321"/>
      <c r="M598" s="321"/>
      <c r="N598" s="321"/>
      <c r="O598" s="321"/>
      <c r="P598" s="321"/>
      <c r="Q598" s="321"/>
      <c r="R598" s="321"/>
      <c r="S598" s="321"/>
      <c r="T598" s="321"/>
      <c r="U598" s="321"/>
      <c r="V598" s="321"/>
      <c r="W598" s="321"/>
      <c r="X598" s="321"/>
      <c r="Y598" s="321"/>
      <c r="Z598" s="321"/>
      <c r="AA598" s="321"/>
      <c r="AB598" s="321"/>
      <c r="AC598" s="335"/>
    </row>
    <row r="599" spans="1:30" s="28" customFormat="1">
      <c r="A599" s="320"/>
      <c r="B599" s="41"/>
      <c r="C599" s="41"/>
      <c r="D599" s="334"/>
      <c r="E599" s="321"/>
      <c r="F599" s="321"/>
      <c r="G599" s="324"/>
      <c r="H599" s="324"/>
      <c r="I599" s="321"/>
      <c r="J599" s="321"/>
      <c r="K599" s="321"/>
      <c r="L599" s="321"/>
      <c r="M599" s="321"/>
      <c r="N599" s="321"/>
      <c r="O599" s="321"/>
      <c r="P599" s="321"/>
      <c r="Q599" s="321"/>
      <c r="R599" s="321"/>
      <c r="S599" s="321"/>
      <c r="T599" s="321"/>
      <c r="U599" s="321"/>
      <c r="V599" s="321"/>
      <c r="W599" s="321"/>
      <c r="X599" s="321"/>
      <c r="Y599" s="321"/>
      <c r="Z599" s="321"/>
      <c r="AA599" s="321"/>
      <c r="AB599" s="321"/>
      <c r="AC599" s="335"/>
    </row>
    <row r="600" spans="1:30" s="28" customFormat="1">
      <c r="A600" s="323"/>
      <c r="B600" s="217"/>
      <c r="C600" s="29"/>
      <c r="D600" s="333"/>
      <c r="E600" s="322"/>
      <c r="F600" s="322"/>
      <c r="G600" s="324"/>
      <c r="H600" s="324"/>
      <c r="I600" s="322"/>
      <c r="K600" s="322"/>
      <c r="L600" s="322"/>
      <c r="O600" s="321" t="s">
        <v>5996</v>
      </c>
      <c r="Q600" s="322"/>
      <c r="R600" s="322"/>
      <c r="S600" s="322"/>
      <c r="T600" s="322"/>
      <c r="U600" s="322"/>
      <c r="V600" s="322"/>
      <c r="W600" s="322"/>
      <c r="X600" s="322"/>
      <c r="Y600" s="322"/>
      <c r="Z600" s="322"/>
      <c r="AA600" s="322"/>
      <c r="AB600" s="322"/>
      <c r="AC600" s="223"/>
    </row>
    <row r="601" spans="1:30" s="28" customFormat="1">
      <c r="A601" s="323"/>
      <c r="B601" s="41"/>
      <c r="C601" s="41"/>
      <c r="D601" s="334"/>
      <c r="E601" s="321"/>
      <c r="F601" s="321"/>
      <c r="G601" s="324"/>
      <c r="H601" s="324"/>
      <c r="I601" s="321"/>
      <c r="J601" s="321"/>
      <c r="K601" s="321"/>
      <c r="L601" s="321"/>
      <c r="M601" s="321"/>
      <c r="N601" s="321"/>
      <c r="O601" s="321"/>
      <c r="P601" s="321"/>
      <c r="Q601" s="321"/>
      <c r="R601" s="321"/>
      <c r="S601" s="321"/>
      <c r="T601" s="321"/>
      <c r="U601" s="321"/>
      <c r="V601" s="321"/>
      <c r="W601" s="321"/>
      <c r="X601" s="321"/>
      <c r="Y601" s="321"/>
      <c r="Z601" s="321"/>
      <c r="AA601" s="321"/>
      <c r="AB601" s="321"/>
      <c r="AC601" s="335"/>
    </row>
    <row r="602" spans="1:30">
      <c r="A602" s="323"/>
      <c r="C602" s="28"/>
      <c r="D602" s="333"/>
      <c r="E602" s="323"/>
      <c r="F602" s="323"/>
      <c r="I602" s="323"/>
      <c r="J602" s="322"/>
      <c r="K602" s="616" t="s">
        <v>5997</v>
      </c>
      <c r="L602" s="616"/>
      <c r="M602" s="616"/>
      <c r="N602" s="616"/>
      <c r="O602" s="616"/>
      <c r="P602" s="616"/>
      <c r="Q602" s="616"/>
      <c r="R602" s="616"/>
      <c r="S602" s="616"/>
      <c r="T602" s="616"/>
      <c r="U602" s="616"/>
      <c r="V602" s="616"/>
      <c r="W602" s="322"/>
      <c r="X602" s="322"/>
      <c r="Y602" s="322"/>
      <c r="Z602" s="322"/>
      <c r="AA602" s="322"/>
      <c r="AB602" s="322"/>
      <c r="AD602" s="219"/>
    </row>
    <row r="603" spans="1:30" s="346" customFormat="1">
      <c r="B603" s="347"/>
      <c r="C603" s="347"/>
      <c r="D603" s="348"/>
      <c r="E603" s="343"/>
      <c r="F603" s="343"/>
      <c r="G603" s="343"/>
      <c r="H603" s="343"/>
      <c r="I603" s="343"/>
      <c r="J603" s="349"/>
      <c r="K603" s="349"/>
      <c r="L603" s="616" t="s">
        <v>5998</v>
      </c>
      <c r="M603" s="616"/>
      <c r="N603" s="616"/>
      <c r="O603" s="616"/>
      <c r="P603" s="616"/>
      <c r="Q603" s="616"/>
      <c r="R603" s="616"/>
      <c r="S603" s="616"/>
      <c r="T603" s="616"/>
      <c r="U603" s="616"/>
      <c r="V603" s="616"/>
      <c r="W603" s="616"/>
      <c r="AC603" s="350"/>
      <c r="AD603" s="351"/>
    </row>
  </sheetData>
  <mergeCells count="6">
    <mergeCell ref="A18:AB18"/>
    <mergeCell ref="F80:F84"/>
    <mergeCell ref="L603:W603"/>
    <mergeCell ref="L597:W597"/>
    <mergeCell ref="K596:V596"/>
    <mergeCell ref="K602:V602"/>
  </mergeCells>
  <pageMargins left="0" right="0" top="0" bottom="0.31496062992125984" header="0" footer="0.15748031496062992"/>
  <pageSetup paperSize="9" scale="50" fitToHeight="0" orientation="portrait" r:id="rId1"/>
  <headerFooter alignWithMargins="0">
    <oddFooter>&amp;R&amp;P / &amp;N</oddFooter>
  </headerFooter>
  <colBreaks count="1" manualBreakCount="1">
    <brk id="28" max="60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AF1D9-09BB-4D54-B427-71AEF7A1DFCA}">
  <sheetPr>
    <tabColor rgb="FFFF0000"/>
  </sheetPr>
  <dimension ref="A1:AD603"/>
  <sheetViews>
    <sheetView showGridLines="0" view="pageBreakPreview" topLeftCell="A586" zoomScaleNormal="100" zoomScaleSheetLayoutView="100" workbookViewId="0">
      <selection activeCell="C599" sqref="C599"/>
    </sheetView>
  </sheetViews>
  <sheetFormatPr defaultColWidth="10.28515625" defaultRowHeight="18"/>
  <cols>
    <col min="1" max="1" width="9.5703125" style="219" customWidth="1"/>
    <col min="2" max="2" width="10.5703125" style="217" customWidth="1"/>
    <col min="3" max="3" width="53" style="217" customWidth="1"/>
    <col min="4" max="4" width="23.7109375" style="235" customWidth="1"/>
    <col min="5" max="5" width="3.42578125" style="324" customWidth="1"/>
    <col min="6" max="6" width="3.28515625" style="324" customWidth="1"/>
    <col min="7" max="8" width="3.28515625" style="324" bestFit="1" customWidth="1"/>
    <col min="9" max="9" width="3.28515625" style="324" customWidth="1"/>
    <col min="10" max="10" width="12.42578125" style="324" customWidth="1"/>
    <col min="11" max="11" width="1.7109375" style="324" customWidth="1"/>
    <col min="12" max="12" width="3.140625" style="324" customWidth="1"/>
    <col min="13" max="21" width="3.28515625" style="324" customWidth="1"/>
    <col min="22" max="22" width="1.7109375" style="324" customWidth="1"/>
    <col min="23" max="23" width="3.42578125" style="219" customWidth="1"/>
    <col min="24" max="24" width="3.28515625" style="219" customWidth="1"/>
    <col min="25" max="25" width="5.28515625" style="219" customWidth="1"/>
    <col min="26" max="28" width="3.28515625" style="219" customWidth="1"/>
    <col min="29" max="29" width="12.5703125" style="223" customWidth="1"/>
    <col min="30" max="30" width="24" style="323" bestFit="1" customWidth="1"/>
    <col min="31" max="230" width="10.28515625" style="219"/>
    <col min="231" max="239" width="9.140625" style="219" customWidth="1"/>
    <col min="240" max="240" width="1" style="219" customWidth="1"/>
    <col min="241" max="244" width="3.28515625" style="219" customWidth="1"/>
    <col min="245" max="245" width="1.85546875" style="219" customWidth="1"/>
    <col min="246" max="246" width="17.85546875" style="219" customWidth="1"/>
    <col min="247" max="247" width="1.85546875" style="219" customWidth="1"/>
    <col min="248" max="251" width="3.28515625" style="219" customWidth="1"/>
    <col min="252" max="252" width="1.85546875" style="219" customWidth="1"/>
    <col min="253" max="253" width="12.42578125" style="219" customWidth="1"/>
    <col min="254" max="254" width="1.85546875" style="219" customWidth="1"/>
    <col min="255" max="257" width="3" style="219" customWidth="1"/>
    <col min="258" max="258" width="4.42578125" style="219" customWidth="1"/>
    <col min="259" max="260" width="3" style="219" customWidth="1"/>
    <col min="261" max="266" width="3.28515625" style="219" customWidth="1"/>
    <col min="267" max="268" width="9.140625" style="219" customWidth="1"/>
    <col min="269" max="272" width="3.28515625" style="219" customWidth="1"/>
    <col min="273" max="273" width="4.140625" style="219" customWidth="1"/>
    <col min="274" max="486" width="10.28515625" style="219"/>
    <col min="487" max="495" width="9.140625" style="219" customWidth="1"/>
    <col min="496" max="496" width="1" style="219" customWidth="1"/>
    <col min="497" max="500" width="3.28515625" style="219" customWidth="1"/>
    <col min="501" max="501" width="1.85546875" style="219" customWidth="1"/>
    <col min="502" max="502" width="17.85546875" style="219" customWidth="1"/>
    <col min="503" max="503" width="1.85546875" style="219" customWidth="1"/>
    <col min="504" max="507" width="3.28515625" style="219" customWidth="1"/>
    <col min="508" max="508" width="1.85546875" style="219" customWidth="1"/>
    <col min="509" max="509" width="12.42578125" style="219" customWidth="1"/>
    <col min="510" max="510" width="1.85546875" style="219" customWidth="1"/>
    <col min="511" max="513" width="3" style="219" customWidth="1"/>
    <col min="514" max="514" width="4.42578125" style="219" customWidth="1"/>
    <col min="515" max="516" width="3" style="219" customWidth="1"/>
    <col min="517" max="522" width="3.28515625" style="219" customWidth="1"/>
    <col min="523" max="524" width="9.140625" style="219" customWidth="1"/>
    <col min="525" max="528" width="3.28515625" style="219" customWidth="1"/>
    <col min="529" max="529" width="4.140625" style="219" customWidth="1"/>
    <col min="530" max="742" width="10.28515625" style="219"/>
    <col min="743" max="751" width="9.140625" style="219" customWidth="1"/>
    <col min="752" max="752" width="1" style="219" customWidth="1"/>
    <col min="753" max="756" width="3.28515625" style="219" customWidth="1"/>
    <col min="757" max="757" width="1.85546875" style="219" customWidth="1"/>
    <col min="758" max="758" width="17.85546875" style="219" customWidth="1"/>
    <col min="759" max="759" width="1.85546875" style="219" customWidth="1"/>
    <col min="760" max="763" width="3.28515625" style="219" customWidth="1"/>
    <col min="764" max="764" width="1.85546875" style="219" customWidth="1"/>
    <col min="765" max="765" width="12.42578125" style="219" customWidth="1"/>
    <col min="766" max="766" width="1.85546875" style="219" customWidth="1"/>
    <col min="767" max="769" width="3" style="219" customWidth="1"/>
    <col min="770" max="770" width="4.42578125" style="219" customWidth="1"/>
    <col min="771" max="772" width="3" style="219" customWidth="1"/>
    <col min="773" max="778" width="3.28515625" style="219" customWidth="1"/>
    <col min="779" max="780" width="9.140625" style="219" customWidth="1"/>
    <col min="781" max="784" width="3.28515625" style="219" customWidth="1"/>
    <col min="785" max="785" width="4.140625" style="219" customWidth="1"/>
    <col min="786" max="998" width="10.28515625" style="219"/>
    <col min="999" max="1007" width="9.140625" style="219" customWidth="1"/>
    <col min="1008" max="1008" width="1" style="219" customWidth="1"/>
    <col min="1009" max="1012" width="3.28515625" style="219" customWidth="1"/>
    <col min="1013" max="1013" width="1.85546875" style="219" customWidth="1"/>
    <col min="1014" max="1014" width="17.85546875" style="219" customWidth="1"/>
    <col min="1015" max="1015" width="1.85546875" style="219" customWidth="1"/>
    <col min="1016" max="1019" width="3.28515625" style="219" customWidth="1"/>
    <col min="1020" max="1020" width="1.85546875" style="219" customWidth="1"/>
    <col min="1021" max="1021" width="12.42578125" style="219" customWidth="1"/>
    <col min="1022" max="1022" width="1.85546875" style="219" customWidth="1"/>
    <col min="1023" max="1025" width="3" style="219" customWidth="1"/>
    <col min="1026" max="1026" width="4.42578125" style="219" customWidth="1"/>
    <col min="1027" max="1028" width="3" style="219" customWidth="1"/>
    <col min="1029" max="1034" width="3.28515625" style="219" customWidth="1"/>
    <col min="1035" max="1036" width="9.140625" style="219" customWidth="1"/>
    <col min="1037" max="1040" width="3.28515625" style="219" customWidth="1"/>
    <col min="1041" max="1041" width="4.140625" style="219" customWidth="1"/>
    <col min="1042" max="1254" width="10.28515625" style="219"/>
    <col min="1255" max="1263" width="9.140625" style="219" customWidth="1"/>
    <col min="1264" max="1264" width="1" style="219" customWidth="1"/>
    <col min="1265" max="1268" width="3.28515625" style="219" customWidth="1"/>
    <col min="1269" max="1269" width="1.85546875" style="219" customWidth="1"/>
    <col min="1270" max="1270" width="17.85546875" style="219" customWidth="1"/>
    <col min="1271" max="1271" width="1.85546875" style="219" customWidth="1"/>
    <col min="1272" max="1275" width="3.28515625" style="219" customWidth="1"/>
    <col min="1276" max="1276" width="1.85546875" style="219" customWidth="1"/>
    <col min="1277" max="1277" width="12.42578125" style="219" customWidth="1"/>
    <col min="1278" max="1278" width="1.85546875" style="219" customWidth="1"/>
    <col min="1279" max="1281" width="3" style="219" customWidth="1"/>
    <col min="1282" max="1282" width="4.42578125" style="219" customWidth="1"/>
    <col min="1283" max="1284" width="3" style="219" customWidth="1"/>
    <col min="1285" max="1290" width="3.28515625" style="219" customWidth="1"/>
    <col min="1291" max="1292" width="9.140625" style="219" customWidth="1"/>
    <col min="1293" max="1296" width="3.28515625" style="219" customWidth="1"/>
    <col min="1297" max="1297" width="4.140625" style="219" customWidth="1"/>
    <col min="1298" max="1510" width="10.28515625" style="219"/>
    <col min="1511" max="1519" width="9.140625" style="219" customWidth="1"/>
    <col min="1520" max="1520" width="1" style="219" customWidth="1"/>
    <col min="1521" max="1524" width="3.28515625" style="219" customWidth="1"/>
    <col min="1525" max="1525" width="1.85546875" style="219" customWidth="1"/>
    <col min="1526" max="1526" width="17.85546875" style="219" customWidth="1"/>
    <col min="1527" max="1527" width="1.85546875" style="219" customWidth="1"/>
    <col min="1528" max="1531" width="3.28515625" style="219" customWidth="1"/>
    <col min="1532" max="1532" width="1.85546875" style="219" customWidth="1"/>
    <col min="1533" max="1533" width="12.42578125" style="219" customWidth="1"/>
    <col min="1534" max="1534" width="1.85546875" style="219" customWidth="1"/>
    <col min="1535" max="1537" width="3" style="219" customWidth="1"/>
    <col min="1538" max="1538" width="4.42578125" style="219" customWidth="1"/>
    <col min="1539" max="1540" width="3" style="219" customWidth="1"/>
    <col min="1541" max="1546" width="3.28515625" style="219" customWidth="1"/>
    <col min="1547" max="1548" width="9.140625" style="219" customWidth="1"/>
    <col min="1549" max="1552" width="3.28515625" style="219" customWidth="1"/>
    <col min="1553" max="1553" width="4.140625" style="219" customWidth="1"/>
    <col min="1554" max="1766" width="10.28515625" style="219"/>
    <col min="1767" max="1775" width="9.140625" style="219" customWidth="1"/>
    <col min="1776" max="1776" width="1" style="219" customWidth="1"/>
    <col min="1777" max="1780" width="3.28515625" style="219" customWidth="1"/>
    <col min="1781" max="1781" width="1.85546875" style="219" customWidth="1"/>
    <col min="1782" max="1782" width="17.85546875" style="219" customWidth="1"/>
    <col min="1783" max="1783" width="1.85546875" style="219" customWidth="1"/>
    <col min="1784" max="1787" width="3.28515625" style="219" customWidth="1"/>
    <col min="1788" max="1788" width="1.85546875" style="219" customWidth="1"/>
    <col min="1789" max="1789" width="12.42578125" style="219" customWidth="1"/>
    <col min="1790" max="1790" width="1.85546875" style="219" customWidth="1"/>
    <col min="1791" max="1793" width="3" style="219" customWidth="1"/>
    <col min="1794" max="1794" width="4.42578125" style="219" customWidth="1"/>
    <col min="1795" max="1796" width="3" style="219" customWidth="1"/>
    <col min="1797" max="1802" width="3.28515625" style="219" customWidth="1"/>
    <col min="1803" max="1804" width="9.140625" style="219" customWidth="1"/>
    <col min="1805" max="1808" width="3.28515625" style="219" customWidth="1"/>
    <col min="1809" max="1809" width="4.140625" style="219" customWidth="1"/>
    <col min="1810" max="2022" width="10.28515625" style="219"/>
    <col min="2023" max="2031" width="9.140625" style="219" customWidth="1"/>
    <col min="2032" max="2032" width="1" style="219" customWidth="1"/>
    <col min="2033" max="2036" width="3.28515625" style="219" customWidth="1"/>
    <col min="2037" max="2037" width="1.85546875" style="219" customWidth="1"/>
    <col min="2038" max="2038" width="17.85546875" style="219" customWidth="1"/>
    <col min="2039" max="2039" width="1.85546875" style="219" customWidth="1"/>
    <col min="2040" max="2043" width="3.28515625" style="219" customWidth="1"/>
    <col min="2044" max="2044" width="1.85546875" style="219" customWidth="1"/>
    <col min="2045" max="2045" width="12.42578125" style="219" customWidth="1"/>
    <col min="2046" max="2046" width="1.85546875" style="219" customWidth="1"/>
    <col min="2047" max="2049" width="3" style="219" customWidth="1"/>
    <col min="2050" max="2050" width="4.42578125" style="219" customWidth="1"/>
    <col min="2051" max="2052" width="3" style="219" customWidth="1"/>
    <col min="2053" max="2058" width="3.28515625" style="219" customWidth="1"/>
    <col min="2059" max="2060" width="9.140625" style="219" customWidth="1"/>
    <col min="2061" max="2064" width="3.28515625" style="219" customWidth="1"/>
    <col min="2065" max="2065" width="4.140625" style="219" customWidth="1"/>
    <col min="2066" max="2278" width="10.28515625" style="219"/>
    <col min="2279" max="2287" width="9.140625" style="219" customWidth="1"/>
    <col min="2288" max="2288" width="1" style="219" customWidth="1"/>
    <col min="2289" max="2292" width="3.28515625" style="219" customWidth="1"/>
    <col min="2293" max="2293" width="1.85546875" style="219" customWidth="1"/>
    <col min="2294" max="2294" width="17.85546875" style="219" customWidth="1"/>
    <col min="2295" max="2295" width="1.85546875" style="219" customWidth="1"/>
    <col min="2296" max="2299" width="3.28515625" style="219" customWidth="1"/>
    <col min="2300" max="2300" width="1.85546875" style="219" customWidth="1"/>
    <col min="2301" max="2301" width="12.42578125" style="219" customWidth="1"/>
    <col min="2302" max="2302" width="1.85546875" style="219" customWidth="1"/>
    <col min="2303" max="2305" width="3" style="219" customWidth="1"/>
    <col min="2306" max="2306" width="4.42578125" style="219" customWidth="1"/>
    <col min="2307" max="2308" width="3" style="219" customWidth="1"/>
    <col min="2309" max="2314" width="3.28515625" style="219" customWidth="1"/>
    <col min="2315" max="2316" width="9.140625" style="219" customWidth="1"/>
    <col min="2317" max="2320" width="3.28515625" style="219" customWidth="1"/>
    <col min="2321" max="2321" width="4.140625" style="219" customWidth="1"/>
    <col min="2322" max="2534" width="10.28515625" style="219"/>
    <col min="2535" max="2543" width="9.140625" style="219" customWidth="1"/>
    <col min="2544" max="2544" width="1" style="219" customWidth="1"/>
    <col min="2545" max="2548" width="3.28515625" style="219" customWidth="1"/>
    <col min="2549" max="2549" width="1.85546875" style="219" customWidth="1"/>
    <col min="2550" max="2550" width="17.85546875" style="219" customWidth="1"/>
    <col min="2551" max="2551" width="1.85546875" style="219" customWidth="1"/>
    <col min="2552" max="2555" width="3.28515625" style="219" customWidth="1"/>
    <col min="2556" max="2556" width="1.85546875" style="219" customWidth="1"/>
    <col min="2557" max="2557" width="12.42578125" style="219" customWidth="1"/>
    <col min="2558" max="2558" width="1.85546875" style="219" customWidth="1"/>
    <col min="2559" max="2561" width="3" style="219" customWidth="1"/>
    <col min="2562" max="2562" width="4.42578125" style="219" customWidth="1"/>
    <col min="2563" max="2564" width="3" style="219" customWidth="1"/>
    <col min="2565" max="2570" width="3.28515625" style="219" customWidth="1"/>
    <col min="2571" max="2572" width="9.140625" style="219" customWidth="1"/>
    <col min="2573" max="2576" width="3.28515625" style="219" customWidth="1"/>
    <col min="2577" max="2577" width="4.140625" style="219" customWidth="1"/>
    <col min="2578" max="2790" width="10.28515625" style="219"/>
    <col min="2791" max="2799" width="9.140625" style="219" customWidth="1"/>
    <col min="2800" max="2800" width="1" style="219" customWidth="1"/>
    <col min="2801" max="2804" width="3.28515625" style="219" customWidth="1"/>
    <col min="2805" max="2805" width="1.85546875" style="219" customWidth="1"/>
    <col min="2806" max="2806" width="17.85546875" style="219" customWidth="1"/>
    <col min="2807" max="2807" width="1.85546875" style="219" customWidth="1"/>
    <col min="2808" max="2811" width="3.28515625" style="219" customWidth="1"/>
    <col min="2812" max="2812" width="1.85546875" style="219" customWidth="1"/>
    <col min="2813" max="2813" width="12.42578125" style="219" customWidth="1"/>
    <col min="2814" max="2814" width="1.85546875" style="219" customWidth="1"/>
    <col min="2815" max="2817" width="3" style="219" customWidth="1"/>
    <col min="2818" max="2818" width="4.42578125" style="219" customWidth="1"/>
    <col min="2819" max="2820" width="3" style="219" customWidth="1"/>
    <col min="2821" max="2826" width="3.28515625" style="219" customWidth="1"/>
    <col min="2827" max="2828" width="9.140625" style="219" customWidth="1"/>
    <col min="2829" max="2832" width="3.28515625" style="219" customWidth="1"/>
    <col min="2833" max="2833" width="4.140625" style="219" customWidth="1"/>
    <col min="2834" max="3046" width="10.28515625" style="219"/>
    <col min="3047" max="3055" width="9.140625" style="219" customWidth="1"/>
    <col min="3056" max="3056" width="1" style="219" customWidth="1"/>
    <col min="3057" max="3060" width="3.28515625" style="219" customWidth="1"/>
    <col min="3061" max="3061" width="1.85546875" style="219" customWidth="1"/>
    <col min="3062" max="3062" width="17.85546875" style="219" customWidth="1"/>
    <col min="3063" max="3063" width="1.85546875" style="219" customWidth="1"/>
    <col min="3064" max="3067" width="3.28515625" style="219" customWidth="1"/>
    <col min="3068" max="3068" width="1.85546875" style="219" customWidth="1"/>
    <col min="3069" max="3069" width="12.42578125" style="219" customWidth="1"/>
    <col min="3070" max="3070" width="1.85546875" style="219" customWidth="1"/>
    <col min="3071" max="3073" width="3" style="219" customWidth="1"/>
    <col min="3074" max="3074" width="4.42578125" style="219" customWidth="1"/>
    <col min="3075" max="3076" width="3" style="219" customWidth="1"/>
    <col min="3077" max="3082" width="3.28515625" style="219" customWidth="1"/>
    <col min="3083" max="3084" width="9.140625" style="219" customWidth="1"/>
    <col min="3085" max="3088" width="3.28515625" style="219" customWidth="1"/>
    <col min="3089" max="3089" width="4.140625" style="219" customWidth="1"/>
    <col min="3090" max="3302" width="10.28515625" style="219"/>
    <col min="3303" max="3311" width="9.140625" style="219" customWidth="1"/>
    <col min="3312" max="3312" width="1" style="219" customWidth="1"/>
    <col min="3313" max="3316" width="3.28515625" style="219" customWidth="1"/>
    <col min="3317" max="3317" width="1.85546875" style="219" customWidth="1"/>
    <col min="3318" max="3318" width="17.85546875" style="219" customWidth="1"/>
    <col min="3319" max="3319" width="1.85546875" style="219" customWidth="1"/>
    <col min="3320" max="3323" width="3.28515625" style="219" customWidth="1"/>
    <col min="3324" max="3324" width="1.85546875" style="219" customWidth="1"/>
    <col min="3325" max="3325" width="12.42578125" style="219" customWidth="1"/>
    <col min="3326" max="3326" width="1.85546875" style="219" customWidth="1"/>
    <col min="3327" max="3329" width="3" style="219" customWidth="1"/>
    <col min="3330" max="3330" width="4.42578125" style="219" customWidth="1"/>
    <col min="3331" max="3332" width="3" style="219" customWidth="1"/>
    <col min="3333" max="3338" width="3.28515625" style="219" customWidth="1"/>
    <col min="3339" max="3340" width="9.140625" style="219" customWidth="1"/>
    <col min="3341" max="3344" width="3.28515625" style="219" customWidth="1"/>
    <col min="3345" max="3345" width="4.140625" style="219" customWidth="1"/>
    <col min="3346" max="3558" width="10.28515625" style="219"/>
    <col min="3559" max="3567" width="9.140625" style="219" customWidth="1"/>
    <col min="3568" max="3568" width="1" style="219" customWidth="1"/>
    <col min="3569" max="3572" width="3.28515625" style="219" customWidth="1"/>
    <col min="3573" max="3573" width="1.85546875" style="219" customWidth="1"/>
    <col min="3574" max="3574" width="17.85546875" style="219" customWidth="1"/>
    <col min="3575" max="3575" width="1.85546875" style="219" customWidth="1"/>
    <col min="3576" max="3579" width="3.28515625" style="219" customWidth="1"/>
    <col min="3580" max="3580" width="1.85546875" style="219" customWidth="1"/>
    <col min="3581" max="3581" width="12.42578125" style="219" customWidth="1"/>
    <col min="3582" max="3582" width="1.85546875" style="219" customWidth="1"/>
    <col min="3583" max="3585" width="3" style="219" customWidth="1"/>
    <col min="3586" max="3586" width="4.42578125" style="219" customWidth="1"/>
    <col min="3587" max="3588" width="3" style="219" customWidth="1"/>
    <col min="3589" max="3594" width="3.28515625" style="219" customWidth="1"/>
    <col min="3595" max="3596" width="9.140625" style="219" customWidth="1"/>
    <col min="3597" max="3600" width="3.28515625" style="219" customWidth="1"/>
    <col min="3601" max="3601" width="4.140625" style="219" customWidth="1"/>
    <col min="3602" max="3814" width="10.28515625" style="219"/>
    <col min="3815" max="3823" width="9.140625" style="219" customWidth="1"/>
    <col min="3824" max="3824" width="1" style="219" customWidth="1"/>
    <col min="3825" max="3828" width="3.28515625" style="219" customWidth="1"/>
    <col min="3829" max="3829" width="1.85546875" style="219" customWidth="1"/>
    <col min="3830" max="3830" width="17.85546875" style="219" customWidth="1"/>
    <col min="3831" max="3831" width="1.85546875" style="219" customWidth="1"/>
    <col min="3832" max="3835" width="3.28515625" style="219" customWidth="1"/>
    <col min="3836" max="3836" width="1.85546875" style="219" customWidth="1"/>
    <col min="3837" max="3837" width="12.42578125" style="219" customWidth="1"/>
    <col min="3838" max="3838" width="1.85546875" style="219" customWidth="1"/>
    <col min="3839" max="3841" width="3" style="219" customWidth="1"/>
    <col min="3842" max="3842" width="4.42578125" style="219" customWidth="1"/>
    <col min="3843" max="3844" width="3" style="219" customWidth="1"/>
    <col min="3845" max="3850" width="3.28515625" style="219" customWidth="1"/>
    <col min="3851" max="3852" width="9.140625" style="219" customWidth="1"/>
    <col min="3853" max="3856" width="3.28515625" style="219" customWidth="1"/>
    <col min="3857" max="3857" width="4.140625" style="219" customWidth="1"/>
    <col min="3858" max="4070" width="10.28515625" style="219"/>
    <col min="4071" max="4079" width="9.140625" style="219" customWidth="1"/>
    <col min="4080" max="4080" width="1" style="219" customWidth="1"/>
    <col min="4081" max="4084" width="3.28515625" style="219" customWidth="1"/>
    <col min="4085" max="4085" width="1.85546875" style="219" customWidth="1"/>
    <col min="4086" max="4086" width="17.85546875" style="219" customWidth="1"/>
    <col min="4087" max="4087" width="1.85546875" style="219" customWidth="1"/>
    <col min="4088" max="4091" width="3.28515625" style="219" customWidth="1"/>
    <col min="4092" max="4092" width="1.85546875" style="219" customWidth="1"/>
    <col min="4093" max="4093" width="12.42578125" style="219" customWidth="1"/>
    <col min="4094" max="4094" width="1.85546875" style="219" customWidth="1"/>
    <col min="4095" max="4097" width="3" style="219" customWidth="1"/>
    <col min="4098" max="4098" width="4.42578125" style="219" customWidth="1"/>
    <col min="4099" max="4100" width="3" style="219" customWidth="1"/>
    <col min="4101" max="4106" width="3.28515625" style="219" customWidth="1"/>
    <col min="4107" max="4108" width="9.140625" style="219" customWidth="1"/>
    <col min="4109" max="4112" width="3.28515625" style="219" customWidth="1"/>
    <col min="4113" max="4113" width="4.140625" style="219" customWidth="1"/>
    <col min="4114" max="4326" width="10.28515625" style="219"/>
    <col min="4327" max="4335" width="9.140625" style="219" customWidth="1"/>
    <col min="4336" max="4336" width="1" style="219" customWidth="1"/>
    <col min="4337" max="4340" width="3.28515625" style="219" customWidth="1"/>
    <col min="4341" max="4341" width="1.85546875" style="219" customWidth="1"/>
    <col min="4342" max="4342" width="17.85546875" style="219" customWidth="1"/>
    <col min="4343" max="4343" width="1.85546875" style="219" customWidth="1"/>
    <col min="4344" max="4347" width="3.28515625" style="219" customWidth="1"/>
    <col min="4348" max="4348" width="1.85546875" style="219" customWidth="1"/>
    <col min="4349" max="4349" width="12.42578125" style="219" customWidth="1"/>
    <col min="4350" max="4350" width="1.85546875" style="219" customWidth="1"/>
    <col min="4351" max="4353" width="3" style="219" customWidth="1"/>
    <col min="4354" max="4354" width="4.42578125" style="219" customWidth="1"/>
    <col min="4355" max="4356" width="3" style="219" customWidth="1"/>
    <col min="4357" max="4362" width="3.28515625" style="219" customWidth="1"/>
    <col min="4363" max="4364" width="9.140625" style="219" customWidth="1"/>
    <col min="4365" max="4368" width="3.28515625" style="219" customWidth="1"/>
    <col min="4369" max="4369" width="4.140625" style="219" customWidth="1"/>
    <col min="4370" max="4582" width="10.28515625" style="219"/>
    <col min="4583" max="4591" width="9.140625" style="219" customWidth="1"/>
    <col min="4592" max="4592" width="1" style="219" customWidth="1"/>
    <col min="4593" max="4596" width="3.28515625" style="219" customWidth="1"/>
    <col min="4597" max="4597" width="1.85546875" style="219" customWidth="1"/>
    <col min="4598" max="4598" width="17.85546875" style="219" customWidth="1"/>
    <col min="4599" max="4599" width="1.85546875" style="219" customWidth="1"/>
    <col min="4600" max="4603" width="3.28515625" style="219" customWidth="1"/>
    <col min="4604" max="4604" width="1.85546875" style="219" customWidth="1"/>
    <col min="4605" max="4605" width="12.42578125" style="219" customWidth="1"/>
    <col min="4606" max="4606" width="1.85546875" style="219" customWidth="1"/>
    <col min="4607" max="4609" width="3" style="219" customWidth="1"/>
    <col min="4610" max="4610" width="4.42578125" style="219" customWidth="1"/>
    <col min="4611" max="4612" width="3" style="219" customWidth="1"/>
    <col min="4613" max="4618" width="3.28515625" style="219" customWidth="1"/>
    <col min="4619" max="4620" width="9.140625" style="219" customWidth="1"/>
    <col min="4621" max="4624" width="3.28515625" style="219" customWidth="1"/>
    <col min="4625" max="4625" width="4.140625" style="219" customWidth="1"/>
    <col min="4626" max="4838" width="10.28515625" style="219"/>
    <col min="4839" max="4847" width="9.140625" style="219" customWidth="1"/>
    <col min="4848" max="4848" width="1" style="219" customWidth="1"/>
    <col min="4849" max="4852" width="3.28515625" style="219" customWidth="1"/>
    <col min="4853" max="4853" width="1.85546875" style="219" customWidth="1"/>
    <col min="4854" max="4854" width="17.85546875" style="219" customWidth="1"/>
    <col min="4855" max="4855" width="1.85546875" style="219" customWidth="1"/>
    <col min="4856" max="4859" width="3.28515625" style="219" customWidth="1"/>
    <col min="4860" max="4860" width="1.85546875" style="219" customWidth="1"/>
    <col min="4861" max="4861" width="12.42578125" style="219" customWidth="1"/>
    <col min="4862" max="4862" width="1.85546875" style="219" customWidth="1"/>
    <col min="4863" max="4865" width="3" style="219" customWidth="1"/>
    <col min="4866" max="4866" width="4.42578125" style="219" customWidth="1"/>
    <col min="4867" max="4868" width="3" style="219" customWidth="1"/>
    <col min="4869" max="4874" width="3.28515625" style="219" customWidth="1"/>
    <col min="4875" max="4876" width="9.140625" style="219" customWidth="1"/>
    <col min="4877" max="4880" width="3.28515625" style="219" customWidth="1"/>
    <col min="4881" max="4881" width="4.140625" style="219" customWidth="1"/>
    <col min="4882" max="5094" width="10.28515625" style="219"/>
    <col min="5095" max="5103" width="9.140625" style="219" customWidth="1"/>
    <col min="5104" max="5104" width="1" style="219" customWidth="1"/>
    <col min="5105" max="5108" width="3.28515625" style="219" customWidth="1"/>
    <col min="5109" max="5109" width="1.85546875" style="219" customWidth="1"/>
    <col min="5110" max="5110" width="17.85546875" style="219" customWidth="1"/>
    <col min="5111" max="5111" width="1.85546875" style="219" customWidth="1"/>
    <col min="5112" max="5115" width="3.28515625" style="219" customWidth="1"/>
    <col min="5116" max="5116" width="1.85546875" style="219" customWidth="1"/>
    <col min="5117" max="5117" width="12.42578125" style="219" customWidth="1"/>
    <col min="5118" max="5118" width="1.85546875" style="219" customWidth="1"/>
    <col min="5119" max="5121" width="3" style="219" customWidth="1"/>
    <col min="5122" max="5122" width="4.42578125" style="219" customWidth="1"/>
    <col min="5123" max="5124" width="3" style="219" customWidth="1"/>
    <col min="5125" max="5130" width="3.28515625" style="219" customWidth="1"/>
    <col min="5131" max="5132" width="9.140625" style="219" customWidth="1"/>
    <col min="5133" max="5136" width="3.28515625" style="219" customWidth="1"/>
    <col min="5137" max="5137" width="4.140625" style="219" customWidth="1"/>
    <col min="5138" max="5350" width="10.28515625" style="219"/>
    <col min="5351" max="5359" width="9.140625" style="219" customWidth="1"/>
    <col min="5360" max="5360" width="1" style="219" customWidth="1"/>
    <col min="5361" max="5364" width="3.28515625" style="219" customWidth="1"/>
    <col min="5365" max="5365" width="1.85546875" style="219" customWidth="1"/>
    <col min="5366" max="5366" width="17.85546875" style="219" customWidth="1"/>
    <col min="5367" max="5367" width="1.85546875" style="219" customWidth="1"/>
    <col min="5368" max="5371" width="3.28515625" style="219" customWidth="1"/>
    <col min="5372" max="5372" width="1.85546875" style="219" customWidth="1"/>
    <col min="5373" max="5373" width="12.42578125" style="219" customWidth="1"/>
    <col min="5374" max="5374" width="1.85546875" style="219" customWidth="1"/>
    <col min="5375" max="5377" width="3" style="219" customWidth="1"/>
    <col min="5378" max="5378" width="4.42578125" style="219" customWidth="1"/>
    <col min="5379" max="5380" width="3" style="219" customWidth="1"/>
    <col min="5381" max="5386" width="3.28515625" style="219" customWidth="1"/>
    <col min="5387" max="5388" width="9.140625" style="219" customWidth="1"/>
    <col min="5389" max="5392" width="3.28515625" style="219" customWidth="1"/>
    <col min="5393" max="5393" width="4.140625" style="219" customWidth="1"/>
    <col min="5394" max="5606" width="10.28515625" style="219"/>
    <col min="5607" max="5615" width="9.140625" style="219" customWidth="1"/>
    <col min="5616" max="5616" width="1" style="219" customWidth="1"/>
    <col min="5617" max="5620" width="3.28515625" style="219" customWidth="1"/>
    <col min="5621" max="5621" width="1.85546875" style="219" customWidth="1"/>
    <col min="5622" max="5622" width="17.85546875" style="219" customWidth="1"/>
    <col min="5623" max="5623" width="1.85546875" style="219" customWidth="1"/>
    <col min="5624" max="5627" width="3.28515625" style="219" customWidth="1"/>
    <col min="5628" max="5628" width="1.85546875" style="219" customWidth="1"/>
    <col min="5629" max="5629" width="12.42578125" style="219" customWidth="1"/>
    <col min="5630" max="5630" width="1.85546875" style="219" customWidth="1"/>
    <col min="5631" max="5633" width="3" style="219" customWidth="1"/>
    <col min="5634" max="5634" width="4.42578125" style="219" customWidth="1"/>
    <col min="5635" max="5636" width="3" style="219" customWidth="1"/>
    <col min="5637" max="5642" width="3.28515625" style="219" customWidth="1"/>
    <col min="5643" max="5644" width="9.140625" style="219" customWidth="1"/>
    <col min="5645" max="5648" width="3.28515625" style="219" customWidth="1"/>
    <col min="5649" max="5649" width="4.140625" style="219" customWidth="1"/>
    <col min="5650" max="5862" width="10.28515625" style="219"/>
    <col min="5863" max="5871" width="9.140625" style="219" customWidth="1"/>
    <col min="5872" max="5872" width="1" style="219" customWidth="1"/>
    <col min="5873" max="5876" width="3.28515625" style="219" customWidth="1"/>
    <col min="5877" max="5877" width="1.85546875" style="219" customWidth="1"/>
    <col min="5878" max="5878" width="17.85546875" style="219" customWidth="1"/>
    <col min="5879" max="5879" width="1.85546875" style="219" customWidth="1"/>
    <col min="5880" max="5883" width="3.28515625" style="219" customWidth="1"/>
    <col min="5884" max="5884" width="1.85546875" style="219" customWidth="1"/>
    <col min="5885" max="5885" width="12.42578125" style="219" customWidth="1"/>
    <col min="5886" max="5886" width="1.85546875" style="219" customWidth="1"/>
    <col min="5887" max="5889" width="3" style="219" customWidth="1"/>
    <col min="5890" max="5890" width="4.42578125" style="219" customWidth="1"/>
    <col min="5891" max="5892" width="3" style="219" customWidth="1"/>
    <col min="5893" max="5898" width="3.28515625" style="219" customWidth="1"/>
    <col min="5899" max="5900" width="9.140625" style="219" customWidth="1"/>
    <col min="5901" max="5904" width="3.28515625" style="219" customWidth="1"/>
    <col min="5905" max="5905" width="4.140625" style="219" customWidth="1"/>
    <col min="5906" max="6118" width="10.28515625" style="219"/>
    <col min="6119" max="6127" width="9.140625" style="219" customWidth="1"/>
    <col min="6128" max="6128" width="1" style="219" customWidth="1"/>
    <col min="6129" max="6132" width="3.28515625" style="219" customWidth="1"/>
    <col min="6133" max="6133" width="1.85546875" style="219" customWidth="1"/>
    <col min="6134" max="6134" width="17.85546875" style="219" customWidth="1"/>
    <col min="6135" max="6135" width="1.85546875" style="219" customWidth="1"/>
    <col min="6136" max="6139" width="3.28515625" style="219" customWidth="1"/>
    <col min="6140" max="6140" width="1.85546875" style="219" customWidth="1"/>
    <col min="6141" max="6141" width="12.42578125" style="219" customWidth="1"/>
    <col min="6142" max="6142" width="1.85546875" style="219" customWidth="1"/>
    <col min="6143" max="6145" width="3" style="219" customWidth="1"/>
    <col min="6146" max="6146" width="4.42578125" style="219" customWidth="1"/>
    <col min="6147" max="6148" width="3" style="219" customWidth="1"/>
    <col min="6149" max="6154" width="3.28515625" style="219" customWidth="1"/>
    <col min="6155" max="6156" width="9.140625" style="219" customWidth="1"/>
    <col min="6157" max="6160" width="3.28515625" style="219" customWidth="1"/>
    <col min="6161" max="6161" width="4.140625" style="219" customWidth="1"/>
    <col min="6162" max="6374" width="10.28515625" style="219"/>
    <col min="6375" max="6383" width="9.140625" style="219" customWidth="1"/>
    <col min="6384" max="6384" width="1" style="219" customWidth="1"/>
    <col min="6385" max="6388" width="3.28515625" style="219" customWidth="1"/>
    <col min="6389" max="6389" width="1.85546875" style="219" customWidth="1"/>
    <col min="6390" max="6390" width="17.85546875" style="219" customWidth="1"/>
    <col min="6391" max="6391" width="1.85546875" style="219" customWidth="1"/>
    <col min="6392" max="6395" width="3.28515625" style="219" customWidth="1"/>
    <col min="6396" max="6396" width="1.85546875" style="219" customWidth="1"/>
    <col min="6397" max="6397" width="12.42578125" style="219" customWidth="1"/>
    <col min="6398" max="6398" width="1.85546875" style="219" customWidth="1"/>
    <col min="6399" max="6401" width="3" style="219" customWidth="1"/>
    <col min="6402" max="6402" width="4.42578125" style="219" customWidth="1"/>
    <col min="6403" max="6404" width="3" style="219" customWidth="1"/>
    <col min="6405" max="6410" width="3.28515625" style="219" customWidth="1"/>
    <col min="6411" max="6412" width="9.140625" style="219" customWidth="1"/>
    <col min="6413" max="6416" width="3.28515625" style="219" customWidth="1"/>
    <col min="6417" max="6417" width="4.140625" style="219" customWidth="1"/>
    <col min="6418" max="6630" width="10.28515625" style="219"/>
    <col min="6631" max="6639" width="9.140625" style="219" customWidth="1"/>
    <col min="6640" max="6640" width="1" style="219" customWidth="1"/>
    <col min="6641" max="6644" width="3.28515625" style="219" customWidth="1"/>
    <col min="6645" max="6645" width="1.85546875" style="219" customWidth="1"/>
    <col min="6646" max="6646" width="17.85546875" style="219" customWidth="1"/>
    <col min="6647" max="6647" width="1.85546875" style="219" customWidth="1"/>
    <col min="6648" max="6651" width="3.28515625" style="219" customWidth="1"/>
    <col min="6652" max="6652" width="1.85546875" style="219" customWidth="1"/>
    <col min="6653" max="6653" width="12.42578125" style="219" customWidth="1"/>
    <col min="6654" max="6654" width="1.85546875" style="219" customWidth="1"/>
    <col min="6655" max="6657" width="3" style="219" customWidth="1"/>
    <col min="6658" max="6658" width="4.42578125" style="219" customWidth="1"/>
    <col min="6659" max="6660" width="3" style="219" customWidth="1"/>
    <col min="6661" max="6666" width="3.28515625" style="219" customWidth="1"/>
    <col min="6667" max="6668" width="9.140625" style="219" customWidth="1"/>
    <col min="6669" max="6672" width="3.28515625" style="219" customWidth="1"/>
    <col min="6673" max="6673" width="4.140625" style="219" customWidth="1"/>
    <col min="6674" max="6886" width="10.28515625" style="219"/>
    <col min="6887" max="6895" width="9.140625" style="219" customWidth="1"/>
    <col min="6896" max="6896" width="1" style="219" customWidth="1"/>
    <col min="6897" max="6900" width="3.28515625" style="219" customWidth="1"/>
    <col min="6901" max="6901" width="1.85546875" style="219" customWidth="1"/>
    <col min="6902" max="6902" width="17.85546875" style="219" customWidth="1"/>
    <col min="6903" max="6903" width="1.85546875" style="219" customWidth="1"/>
    <col min="6904" max="6907" width="3.28515625" style="219" customWidth="1"/>
    <col min="6908" max="6908" width="1.85546875" style="219" customWidth="1"/>
    <col min="6909" max="6909" width="12.42578125" style="219" customWidth="1"/>
    <col min="6910" max="6910" width="1.85546875" style="219" customWidth="1"/>
    <col min="6911" max="6913" width="3" style="219" customWidth="1"/>
    <col min="6914" max="6914" width="4.42578125" style="219" customWidth="1"/>
    <col min="6915" max="6916" width="3" style="219" customWidth="1"/>
    <col min="6917" max="6922" width="3.28515625" style="219" customWidth="1"/>
    <col min="6923" max="6924" width="9.140625" style="219" customWidth="1"/>
    <col min="6925" max="6928" width="3.28515625" style="219" customWidth="1"/>
    <col min="6929" max="6929" width="4.140625" style="219" customWidth="1"/>
    <col min="6930" max="7142" width="10.28515625" style="219"/>
    <col min="7143" max="7151" width="9.140625" style="219" customWidth="1"/>
    <col min="7152" max="7152" width="1" style="219" customWidth="1"/>
    <col min="7153" max="7156" width="3.28515625" style="219" customWidth="1"/>
    <col min="7157" max="7157" width="1.85546875" style="219" customWidth="1"/>
    <col min="7158" max="7158" width="17.85546875" style="219" customWidth="1"/>
    <col min="7159" max="7159" width="1.85546875" style="219" customWidth="1"/>
    <col min="7160" max="7163" width="3.28515625" style="219" customWidth="1"/>
    <col min="7164" max="7164" width="1.85546875" style="219" customWidth="1"/>
    <col min="7165" max="7165" width="12.42578125" style="219" customWidth="1"/>
    <col min="7166" max="7166" width="1.85546875" style="219" customWidth="1"/>
    <col min="7167" max="7169" width="3" style="219" customWidth="1"/>
    <col min="7170" max="7170" width="4.42578125" style="219" customWidth="1"/>
    <col min="7171" max="7172" width="3" style="219" customWidth="1"/>
    <col min="7173" max="7178" width="3.28515625" style="219" customWidth="1"/>
    <col min="7179" max="7180" width="9.140625" style="219" customWidth="1"/>
    <col min="7181" max="7184" width="3.28515625" style="219" customWidth="1"/>
    <col min="7185" max="7185" width="4.140625" style="219" customWidth="1"/>
    <col min="7186" max="7398" width="10.28515625" style="219"/>
    <col min="7399" max="7407" width="9.140625" style="219" customWidth="1"/>
    <col min="7408" max="7408" width="1" style="219" customWidth="1"/>
    <col min="7409" max="7412" width="3.28515625" style="219" customWidth="1"/>
    <col min="7413" max="7413" width="1.85546875" style="219" customWidth="1"/>
    <col min="7414" max="7414" width="17.85546875" style="219" customWidth="1"/>
    <col min="7415" max="7415" width="1.85546875" style="219" customWidth="1"/>
    <col min="7416" max="7419" width="3.28515625" style="219" customWidth="1"/>
    <col min="7420" max="7420" width="1.85546875" style="219" customWidth="1"/>
    <col min="7421" max="7421" width="12.42578125" style="219" customWidth="1"/>
    <col min="7422" max="7422" width="1.85546875" style="219" customWidth="1"/>
    <col min="7423" max="7425" width="3" style="219" customWidth="1"/>
    <col min="7426" max="7426" width="4.42578125" style="219" customWidth="1"/>
    <col min="7427" max="7428" width="3" style="219" customWidth="1"/>
    <col min="7429" max="7434" width="3.28515625" style="219" customWidth="1"/>
    <col min="7435" max="7436" width="9.140625" style="219" customWidth="1"/>
    <col min="7437" max="7440" width="3.28515625" style="219" customWidth="1"/>
    <col min="7441" max="7441" width="4.140625" style="219" customWidth="1"/>
    <col min="7442" max="7654" width="10.28515625" style="219"/>
    <col min="7655" max="7663" width="9.140625" style="219" customWidth="1"/>
    <col min="7664" max="7664" width="1" style="219" customWidth="1"/>
    <col min="7665" max="7668" width="3.28515625" style="219" customWidth="1"/>
    <col min="7669" max="7669" width="1.85546875" style="219" customWidth="1"/>
    <col min="7670" max="7670" width="17.85546875" style="219" customWidth="1"/>
    <col min="7671" max="7671" width="1.85546875" style="219" customWidth="1"/>
    <col min="7672" max="7675" width="3.28515625" style="219" customWidth="1"/>
    <col min="7676" max="7676" width="1.85546875" style="219" customWidth="1"/>
    <col min="7677" max="7677" width="12.42578125" style="219" customWidth="1"/>
    <col min="7678" max="7678" width="1.85546875" style="219" customWidth="1"/>
    <col min="7679" max="7681" width="3" style="219" customWidth="1"/>
    <col min="7682" max="7682" width="4.42578125" style="219" customWidth="1"/>
    <col min="7683" max="7684" width="3" style="219" customWidth="1"/>
    <col min="7685" max="7690" width="3.28515625" style="219" customWidth="1"/>
    <col min="7691" max="7692" width="9.140625" style="219" customWidth="1"/>
    <col min="7693" max="7696" width="3.28515625" style="219" customWidth="1"/>
    <col min="7697" max="7697" width="4.140625" style="219" customWidth="1"/>
    <col min="7698" max="7910" width="10.28515625" style="219"/>
    <col min="7911" max="7919" width="9.140625" style="219" customWidth="1"/>
    <col min="7920" max="7920" width="1" style="219" customWidth="1"/>
    <col min="7921" max="7924" width="3.28515625" style="219" customWidth="1"/>
    <col min="7925" max="7925" width="1.85546875" style="219" customWidth="1"/>
    <col min="7926" max="7926" width="17.85546875" style="219" customWidth="1"/>
    <col min="7927" max="7927" width="1.85546875" style="219" customWidth="1"/>
    <col min="7928" max="7931" width="3.28515625" style="219" customWidth="1"/>
    <col min="7932" max="7932" width="1.85546875" style="219" customWidth="1"/>
    <col min="7933" max="7933" width="12.42578125" style="219" customWidth="1"/>
    <col min="7934" max="7934" width="1.85546875" style="219" customWidth="1"/>
    <col min="7935" max="7937" width="3" style="219" customWidth="1"/>
    <col min="7938" max="7938" width="4.42578125" style="219" customWidth="1"/>
    <col min="7939" max="7940" width="3" style="219" customWidth="1"/>
    <col min="7941" max="7946" width="3.28515625" style="219" customWidth="1"/>
    <col min="7947" max="7948" width="9.140625" style="219" customWidth="1"/>
    <col min="7949" max="7952" width="3.28515625" style="219" customWidth="1"/>
    <col min="7953" max="7953" width="4.140625" style="219" customWidth="1"/>
    <col min="7954" max="8166" width="10.28515625" style="219"/>
    <col min="8167" max="8175" width="9.140625" style="219" customWidth="1"/>
    <col min="8176" max="8176" width="1" style="219" customWidth="1"/>
    <col min="8177" max="8180" width="3.28515625" style="219" customWidth="1"/>
    <col min="8181" max="8181" width="1.85546875" style="219" customWidth="1"/>
    <col min="8182" max="8182" width="17.85546875" style="219" customWidth="1"/>
    <col min="8183" max="8183" width="1.85546875" style="219" customWidth="1"/>
    <col min="8184" max="8187" width="3.28515625" style="219" customWidth="1"/>
    <col min="8188" max="8188" width="1.85546875" style="219" customWidth="1"/>
    <col min="8189" max="8189" width="12.42578125" style="219" customWidth="1"/>
    <col min="8190" max="8190" width="1.85546875" style="219" customWidth="1"/>
    <col min="8191" max="8193" width="3" style="219" customWidth="1"/>
    <col min="8194" max="8194" width="4.42578125" style="219" customWidth="1"/>
    <col min="8195" max="8196" width="3" style="219" customWidth="1"/>
    <col min="8197" max="8202" width="3.28515625" style="219" customWidth="1"/>
    <col min="8203" max="8204" width="9.140625" style="219" customWidth="1"/>
    <col min="8205" max="8208" width="3.28515625" style="219" customWidth="1"/>
    <col min="8209" max="8209" width="4.140625" style="219" customWidth="1"/>
    <col min="8210" max="8422" width="10.28515625" style="219"/>
    <col min="8423" max="8431" width="9.140625" style="219" customWidth="1"/>
    <col min="8432" max="8432" width="1" style="219" customWidth="1"/>
    <col min="8433" max="8436" width="3.28515625" style="219" customWidth="1"/>
    <col min="8437" max="8437" width="1.85546875" style="219" customWidth="1"/>
    <col min="8438" max="8438" width="17.85546875" style="219" customWidth="1"/>
    <col min="8439" max="8439" width="1.85546875" style="219" customWidth="1"/>
    <col min="8440" max="8443" width="3.28515625" style="219" customWidth="1"/>
    <col min="8444" max="8444" width="1.85546875" style="219" customWidth="1"/>
    <col min="8445" max="8445" width="12.42578125" style="219" customWidth="1"/>
    <col min="8446" max="8446" width="1.85546875" style="219" customWidth="1"/>
    <col min="8447" max="8449" width="3" style="219" customWidth="1"/>
    <col min="8450" max="8450" width="4.42578125" style="219" customWidth="1"/>
    <col min="8451" max="8452" width="3" style="219" customWidth="1"/>
    <col min="8453" max="8458" width="3.28515625" style="219" customWidth="1"/>
    <col min="8459" max="8460" width="9.140625" style="219" customWidth="1"/>
    <col min="8461" max="8464" width="3.28515625" style="219" customWidth="1"/>
    <col min="8465" max="8465" width="4.140625" style="219" customWidth="1"/>
    <col min="8466" max="8678" width="10.28515625" style="219"/>
    <col min="8679" max="8687" width="9.140625" style="219" customWidth="1"/>
    <col min="8688" max="8688" width="1" style="219" customWidth="1"/>
    <col min="8689" max="8692" width="3.28515625" style="219" customWidth="1"/>
    <col min="8693" max="8693" width="1.85546875" style="219" customWidth="1"/>
    <col min="8694" max="8694" width="17.85546875" style="219" customWidth="1"/>
    <col min="8695" max="8695" width="1.85546875" style="219" customWidth="1"/>
    <col min="8696" max="8699" width="3.28515625" style="219" customWidth="1"/>
    <col min="8700" max="8700" width="1.85546875" style="219" customWidth="1"/>
    <col min="8701" max="8701" width="12.42578125" style="219" customWidth="1"/>
    <col min="8702" max="8702" width="1.85546875" style="219" customWidth="1"/>
    <col min="8703" max="8705" width="3" style="219" customWidth="1"/>
    <col min="8706" max="8706" width="4.42578125" style="219" customWidth="1"/>
    <col min="8707" max="8708" width="3" style="219" customWidth="1"/>
    <col min="8709" max="8714" width="3.28515625" style="219" customWidth="1"/>
    <col min="8715" max="8716" width="9.140625" style="219" customWidth="1"/>
    <col min="8717" max="8720" width="3.28515625" style="219" customWidth="1"/>
    <col min="8721" max="8721" width="4.140625" style="219" customWidth="1"/>
    <col min="8722" max="8934" width="10.28515625" style="219"/>
    <col min="8935" max="8943" width="9.140625" style="219" customWidth="1"/>
    <col min="8944" max="8944" width="1" style="219" customWidth="1"/>
    <col min="8945" max="8948" width="3.28515625" style="219" customWidth="1"/>
    <col min="8949" max="8949" width="1.85546875" style="219" customWidth="1"/>
    <col min="8950" max="8950" width="17.85546875" style="219" customWidth="1"/>
    <col min="8951" max="8951" width="1.85546875" style="219" customWidth="1"/>
    <col min="8952" max="8955" width="3.28515625" style="219" customWidth="1"/>
    <col min="8956" max="8956" width="1.85546875" style="219" customWidth="1"/>
    <col min="8957" max="8957" width="12.42578125" style="219" customWidth="1"/>
    <col min="8958" max="8958" width="1.85546875" style="219" customWidth="1"/>
    <col min="8959" max="8961" width="3" style="219" customWidth="1"/>
    <col min="8962" max="8962" width="4.42578125" style="219" customWidth="1"/>
    <col min="8963" max="8964" width="3" style="219" customWidth="1"/>
    <col min="8965" max="8970" width="3.28515625" style="219" customWidth="1"/>
    <col min="8971" max="8972" width="9.140625" style="219" customWidth="1"/>
    <col min="8973" max="8976" width="3.28515625" style="219" customWidth="1"/>
    <col min="8977" max="8977" width="4.140625" style="219" customWidth="1"/>
    <col min="8978" max="9190" width="10.28515625" style="219"/>
    <col min="9191" max="9199" width="9.140625" style="219" customWidth="1"/>
    <col min="9200" max="9200" width="1" style="219" customWidth="1"/>
    <col min="9201" max="9204" width="3.28515625" style="219" customWidth="1"/>
    <col min="9205" max="9205" width="1.85546875" style="219" customWidth="1"/>
    <col min="9206" max="9206" width="17.85546875" style="219" customWidth="1"/>
    <col min="9207" max="9207" width="1.85546875" style="219" customWidth="1"/>
    <col min="9208" max="9211" width="3.28515625" style="219" customWidth="1"/>
    <col min="9212" max="9212" width="1.85546875" style="219" customWidth="1"/>
    <col min="9213" max="9213" width="12.42578125" style="219" customWidth="1"/>
    <col min="9214" max="9214" width="1.85546875" style="219" customWidth="1"/>
    <col min="9215" max="9217" width="3" style="219" customWidth="1"/>
    <col min="9218" max="9218" width="4.42578125" style="219" customWidth="1"/>
    <col min="9219" max="9220" width="3" style="219" customWidth="1"/>
    <col min="9221" max="9226" width="3.28515625" style="219" customWidth="1"/>
    <col min="9227" max="9228" width="9.140625" style="219" customWidth="1"/>
    <col min="9229" max="9232" width="3.28515625" style="219" customWidth="1"/>
    <col min="9233" max="9233" width="4.140625" style="219" customWidth="1"/>
    <col min="9234" max="9446" width="10.28515625" style="219"/>
    <col min="9447" max="9455" width="9.140625" style="219" customWidth="1"/>
    <col min="9456" max="9456" width="1" style="219" customWidth="1"/>
    <col min="9457" max="9460" width="3.28515625" style="219" customWidth="1"/>
    <col min="9461" max="9461" width="1.85546875" style="219" customWidth="1"/>
    <col min="9462" max="9462" width="17.85546875" style="219" customWidth="1"/>
    <col min="9463" max="9463" width="1.85546875" style="219" customWidth="1"/>
    <col min="9464" max="9467" width="3.28515625" style="219" customWidth="1"/>
    <col min="9468" max="9468" width="1.85546875" style="219" customWidth="1"/>
    <col min="9469" max="9469" width="12.42578125" style="219" customWidth="1"/>
    <col min="9470" max="9470" width="1.85546875" style="219" customWidth="1"/>
    <col min="9471" max="9473" width="3" style="219" customWidth="1"/>
    <col min="9474" max="9474" width="4.42578125" style="219" customWidth="1"/>
    <col min="9475" max="9476" width="3" style="219" customWidth="1"/>
    <col min="9477" max="9482" width="3.28515625" style="219" customWidth="1"/>
    <col min="9483" max="9484" width="9.140625" style="219" customWidth="1"/>
    <col min="9485" max="9488" width="3.28515625" style="219" customWidth="1"/>
    <col min="9489" max="9489" width="4.140625" style="219" customWidth="1"/>
    <col min="9490" max="9702" width="10.28515625" style="219"/>
    <col min="9703" max="9711" width="9.140625" style="219" customWidth="1"/>
    <col min="9712" max="9712" width="1" style="219" customWidth="1"/>
    <col min="9713" max="9716" width="3.28515625" style="219" customWidth="1"/>
    <col min="9717" max="9717" width="1.85546875" style="219" customWidth="1"/>
    <col min="9718" max="9718" width="17.85546875" style="219" customWidth="1"/>
    <col min="9719" max="9719" width="1.85546875" style="219" customWidth="1"/>
    <col min="9720" max="9723" width="3.28515625" style="219" customWidth="1"/>
    <col min="9724" max="9724" width="1.85546875" style="219" customWidth="1"/>
    <col min="9725" max="9725" width="12.42578125" style="219" customWidth="1"/>
    <col min="9726" max="9726" width="1.85546875" style="219" customWidth="1"/>
    <col min="9727" max="9729" width="3" style="219" customWidth="1"/>
    <col min="9730" max="9730" width="4.42578125" style="219" customWidth="1"/>
    <col min="9731" max="9732" width="3" style="219" customWidth="1"/>
    <col min="9733" max="9738" width="3.28515625" style="219" customWidth="1"/>
    <col min="9739" max="9740" width="9.140625" style="219" customWidth="1"/>
    <col min="9741" max="9744" width="3.28515625" style="219" customWidth="1"/>
    <col min="9745" max="9745" width="4.140625" style="219" customWidth="1"/>
    <col min="9746" max="9958" width="10.28515625" style="219"/>
    <col min="9959" max="9967" width="9.140625" style="219" customWidth="1"/>
    <col min="9968" max="9968" width="1" style="219" customWidth="1"/>
    <col min="9969" max="9972" width="3.28515625" style="219" customWidth="1"/>
    <col min="9973" max="9973" width="1.85546875" style="219" customWidth="1"/>
    <col min="9974" max="9974" width="17.85546875" style="219" customWidth="1"/>
    <col min="9975" max="9975" width="1.85546875" style="219" customWidth="1"/>
    <col min="9976" max="9979" width="3.28515625" style="219" customWidth="1"/>
    <col min="9980" max="9980" width="1.85546875" style="219" customWidth="1"/>
    <col min="9981" max="9981" width="12.42578125" style="219" customWidth="1"/>
    <col min="9982" max="9982" width="1.85546875" style="219" customWidth="1"/>
    <col min="9983" max="9985" width="3" style="219" customWidth="1"/>
    <col min="9986" max="9986" width="4.42578125" style="219" customWidth="1"/>
    <col min="9987" max="9988" width="3" style="219" customWidth="1"/>
    <col min="9989" max="9994" width="3.28515625" style="219" customWidth="1"/>
    <col min="9995" max="9996" width="9.140625" style="219" customWidth="1"/>
    <col min="9997" max="10000" width="3.28515625" style="219" customWidth="1"/>
    <col min="10001" max="10001" width="4.140625" style="219" customWidth="1"/>
    <col min="10002" max="10214" width="10.28515625" style="219"/>
    <col min="10215" max="10223" width="9.140625" style="219" customWidth="1"/>
    <col min="10224" max="10224" width="1" style="219" customWidth="1"/>
    <col min="10225" max="10228" width="3.28515625" style="219" customWidth="1"/>
    <col min="10229" max="10229" width="1.85546875" style="219" customWidth="1"/>
    <col min="10230" max="10230" width="17.85546875" style="219" customWidth="1"/>
    <col min="10231" max="10231" width="1.85546875" style="219" customWidth="1"/>
    <col min="10232" max="10235" width="3.28515625" style="219" customWidth="1"/>
    <col min="10236" max="10236" width="1.85546875" style="219" customWidth="1"/>
    <col min="10237" max="10237" width="12.42578125" style="219" customWidth="1"/>
    <col min="10238" max="10238" width="1.85546875" style="219" customWidth="1"/>
    <col min="10239" max="10241" width="3" style="219" customWidth="1"/>
    <col min="10242" max="10242" width="4.42578125" style="219" customWidth="1"/>
    <col min="10243" max="10244" width="3" style="219" customWidth="1"/>
    <col min="10245" max="10250" width="3.28515625" style="219" customWidth="1"/>
    <col min="10251" max="10252" width="9.140625" style="219" customWidth="1"/>
    <col min="10253" max="10256" width="3.28515625" style="219" customWidth="1"/>
    <col min="10257" max="10257" width="4.140625" style="219" customWidth="1"/>
    <col min="10258" max="10470" width="10.28515625" style="219"/>
    <col min="10471" max="10479" width="9.140625" style="219" customWidth="1"/>
    <col min="10480" max="10480" width="1" style="219" customWidth="1"/>
    <col min="10481" max="10484" width="3.28515625" style="219" customWidth="1"/>
    <col min="10485" max="10485" width="1.85546875" style="219" customWidth="1"/>
    <col min="10486" max="10486" width="17.85546875" style="219" customWidth="1"/>
    <col min="10487" max="10487" width="1.85546875" style="219" customWidth="1"/>
    <col min="10488" max="10491" width="3.28515625" style="219" customWidth="1"/>
    <col min="10492" max="10492" width="1.85546875" style="219" customWidth="1"/>
    <col min="10493" max="10493" width="12.42578125" style="219" customWidth="1"/>
    <col min="10494" max="10494" width="1.85546875" style="219" customWidth="1"/>
    <col min="10495" max="10497" width="3" style="219" customWidth="1"/>
    <col min="10498" max="10498" width="4.42578125" style="219" customWidth="1"/>
    <col min="10499" max="10500" width="3" style="219" customWidth="1"/>
    <col min="10501" max="10506" width="3.28515625" style="219" customWidth="1"/>
    <col min="10507" max="10508" width="9.140625" style="219" customWidth="1"/>
    <col min="10509" max="10512" width="3.28515625" style="219" customWidth="1"/>
    <col min="10513" max="10513" width="4.140625" style="219" customWidth="1"/>
    <col min="10514" max="10726" width="10.28515625" style="219"/>
    <col min="10727" max="10735" width="9.140625" style="219" customWidth="1"/>
    <col min="10736" max="10736" width="1" style="219" customWidth="1"/>
    <col min="10737" max="10740" width="3.28515625" style="219" customWidth="1"/>
    <col min="10741" max="10741" width="1.85546875" style="219" customWidth="1"/>
    <col min="10742" max="10742" width="17.85546875" style="219" customWidth="1"/>
    <col min="10743" max="10743" width="1.85546875" style="219" customWidth="1"/>
    <col min="10744" max="10747" width="3.28515625" style="219" customWidth="1"/>
    <col min="10748" max="10748" width="1.85546875" style="219" customWidth="1"/>
    <col min="10749" max="10749" width="12.42578125" style="219" customWidth="1"/>
    <col min="10750" max="10750" width="1.85546875" style="219" customWidth="1"/>
    <col min="10751" max="10753" width="3" style="219" customWidth="1"/>
    <col min="10754" max="10754" width="4.42578125" style="219" customWidth="1"/>
    <col min="10755" max="10756" width="3" style="219" customWidth="1"/>
    <col min="10757" max="10762" width="3.28515625" style="219" customWidth="1"/>
    <col min="10763" max="10764" width="9.140625" style="219" customWidth="1"/>
    <col min="10765" max="10768" width="3.28515625" style="219" customWidth="1"/>
    <col min="10769" max="10769" width="4.140625" style="219" customWidth="1"/>
    <col min="10770" max="10982" width="10.28515625" style="219"/>
    <col min="10983" max="10991" width="9.140625" style="219" customWidth="1"/>
    <col min="10992" max="10992" width="1" style="219" customWidth="1"/>
    <col min="10993" max="10996" width="3.28515625" style="219" customWidth="1"/>
    <col min="10997" max="10997" width="1.85546875" style="219" customWidth="1"/>
    <col min="10998" max="10998" width="17.85546875" style="219" customWidth="1"/>
    <col min="10999" max="10999" width="1.85546875" style="219" customWidth="1"/>
    <col min="11000" max="11003" width="3.28515625" style="219" customWidth="1"/>
    <col min="11004" max="11004" width="1.85546875" style="219" customWidth="1"/>
    <col min="11005" max="11005" width="12.42578125" style="219" customWidth="1"/>
    <col min="11006" max="11006" width="1.85546875" style="219" customWidth="1"/>
    <col min="11007" max="11009" width="3" style="219" customWidth="1"/>
    <col min="11010" max="11010" width="4.42578125" style="219" customWidth="1"/>
    <col min="11011" max="11012" width="3" style="219" customWidth="1"/>
    <col min="11013" max="11018" width="3.28515625" style="219" customWidth="1"/>
    <col min="11019" max="11020" width="9.140625" style="219" customWidth="1"/>
    <col min="11021" max="11024" width="3.28515625" style="219" customWidth="1"/>
    <col min="11025" max="11025" width="4.140625" style="219" customWidth="1"/>
    <col min="11026" max="11238" width="10.28515625" style="219"/>
    <col min="11239" max="11247" width="9.140625" style="219" customWidth="1"/>
    <col min="11248" max="11248" width="1" style="219" customWidth="1"/>
    <col min="11249" max="11252" width="3.28515625" style="219" customWidth="1"/>
    <col min="11253" max="11253" width="1.85546875" style="219" customWidth="1"/>
    <col min="11254" max="11254" width="17.85546875" style="219" customWidth="1"/>
    <col min="11255" max="11255" width="1.85546875" style="219" customWidth="1"/>
    <col min="11256" max="11259" width="3.28515625" style="219" customWidth="1"/>
    <col min="11260" max="11260" width="1.85546875" style="219" customWidth="1"/>
    <col min="11261" max="11261" width="12.42578125" style="219" customWidth="1"/>
    <col min="11262" max="11262" width="1.85546875" style="219" customWidth="1"/>
    <col min="11263" max="11265" width="3" style="219" customWidth="1"/>
    <col min="11266" max="11266" width="4.42578125" style="219" customWidth="1"/>
    <col min="11267" max="11268" width="3" style="219" customWidth="1"/>
    <col min="11269" max="11274" width="3.28515625" style="219" customWidth="1"/>
    <col min="11275" max="11276" width="9.140625" style="219" customWidth="1"/>
    <col min="11277" max="11280" width="3.28515625" style="219" customWidth="1"/>
    <col min="11281" max="11281" width="4.140625" style="219" customWidth="1"/>
    <col min="11282" max="11494" width="10.28515625" style="219"/>
    <col min="11495" max="11503" width="9.140625" style="219" customWidth="1"/>
    <col min="11504" max="11504" width="1" style="219" customWidth="1"/>
    <col min="11505" max="11508" width="3.28515625" style="219" customWidth="1"/>
    <col min="11509" max="11509" width="1.85546875" style="219" customWidth="1"/>
    <col min="11510" max="11510" width="17.85546875" style="219" customWidth="1"/>
    <col min="11511" max="11511" width="1.85546875" style="219" customWidth="1"/>
    <col min="11512" max="11515" width="3.28515625" style="219" customWidth="1"/>
    <col min="11516" max="11516" width="1.85546875" style="219" customWidth="1"/>
    <col min="11517" max="11517" width="12.42578125" style="219" customWidth="1"/>
    <col min="11518" max="11518" width="1.85546875" style="219" customWidth="1"/>
    <col min="11519" max="11521" width="3" style="219" customWidth="1"/>
    <col min="11522" max="11522" width="4.42578125" style="219" customWidth="1"/>
    <col min="11523" max="11524" width="3" style="219" customWidth="1"/>
    <col min="11525" max="11530" width="3.28515625" style="219" customWidth="1"/>
    <col min="11531" max="11532" width="9.140625" style="219" customWidth="1"/>
    <col min="11533" max="11536" width="3.28515625" style="219" customWidth="1"/>
    <col min="11537" max="11537" width="4.140625" style="219" customWidth="1"/>
    <col min="11538" max="11750" width="10.28515625" style="219"/>
    <col min="11751" max="11759" width="9.140625" style="219" customWidth="1"/>
    <col min="11760" max="11760" width="1" style="219" customWidth="1"/>
    <col min="11761" max="11764" width="3.28515625" style="219" customWidth="1"/>
    <col min="11765" max="11765" width="1.85546875" style="219" customWidth="1"/>
    <col min="11766" max="11766" width="17.85546875" style="219" customWidth="1"/>
    <col min="11767" max="11767" width="1.85546875" style="219" customWidth="1"/>
    <col min="11768" max="11771" width="3.28515625" style="219" customWidth="1"/>
    <col min="11772" max="11772" width="1.85546875" style="219" customWidth="1"/>
    <col min="11773" max="11773" width="12.42578125" style="219" customWidth="1"/>
    <col min="11774" max="11774" width="1.85546875" style="219" customWidth="1"/>
    <col min="11775" max="11777" width="3" style="219" customWidth="1"/>
    <col min="11778" max="11778" width="4.42578125" style="219" customWidth="1"/>
    <col min="11779" max="11780" width="3" style="219" customWidth="1"/>
    <col min="11781" max="11786" width="3.28515625" style="219" customWidth="1"/>
    <col min="11787" max="11788" width="9.140625" style="219" customWidth="1"/>
    <col min="11789" max="11792" width="3.28515625" style="219" customWidth="1"/>
    <col min="11793" max="11793" width="4.140625" style="219" customWidth="1"/>
    <col min="11794" max="12006" width="10.28515625" style="219"/>
    <col min="12007" max="12015" width="9.140625" style="219" customWidth="1"/>
    <col min="12016" max="12016" width="1" style="219" customWidth="1"/>
    <col min="12017" max="12020" width="3.28515625" style="219" customWidth="1"/>
    <col min="12021" max="12021" width="1.85546875" style="219" customWidth="1"/>
    <col min="12022" max="12022" width="17.85546875" style="219" customWidth="1"/>
    <col min="12023" max="12023" width="1.85546875" style="219" customWidth="1"/>
    <col min="12024" max="12027" width="3.28515625" style="219" customWidth="1"/>
    <col min="12028" max="12028" width="1.85546875" style="219" customWidth="1"/>
    <col min="12029" max="12029" width="12.42578125" style="219" customWidth="1"/>
    <col min="12030" max="12030" width="1.85546875" style="219" customWidth="1"/>
    <col min="12031" max="12033" width="3" style="219" customWidth="1"/>
    <col min="12034" max="12034" width="4.42578125" style="219" customWidth="1"/>
    <col min="12035" max="12036" width="3" style="219" customWidth="1"/>
    <col min="12037" max="12042" width="3.28515625" style="219" customWidth="1"/>
    <col min="12043" max="12044" width="9.140625" style="219" customWidth="1"/>
    <col min="12045" max="12048" width="3.28515625" style="219" customWidth="1"/>
    <col min="12049" max="12049" width="4.140625" style="219" customWidth="1"/>
    <col min="12050" max="12262" width="10.28515625" style="219"/>
    <col min="12263" max="12271" width="9.140625" style="219" customWidth="1"/>
    <col min="12272" max="12272" width="1" style="219" customWidth="1"/>
    <col min="12273" max="12276" width="3.28515625" style="219" customWidth="1"/>
    <col min="12277" max="12277" width="1.85546875" style="219" customWidth="1"/>
    <col min="12278" max="12278" width="17.85546875" style="219" customWidth="1"/>
    <col min="12279" max="12279" width="1.85546875" style="219" customWidth="1"/>
    <col min="12280" max="12283" width="3.28515625" style="219" customWidth="1"/>
    <col min="12284" max="12284" width="1.85546875" style="219" customWidth="1"/>
    <col min="12285" max="12285" width="12.42578125" style="219" customWidth="1"/>
    <col min="12286" max="12286" width="1.85546875" style="219" customWidth="1"/>
    <col min="12287" max="12289" width="3" style="219" customWidth="1"/>
    <col min="12290" max="12290" width="4.42578125" style="219" customWidth="1"/>
    <col min="12291" max="12292" width="3" style="219" customWidth="1"/>
    <col min="12293" max="12298" width="3.28515625" style="219" customWidth="1"/>
    <col min="12299" max="12300" width="9.140625" style="219" customWidth="1"/>
    <col min="12301" max="12304" width="3.28515625" style="219" customWidth="1"/>
    <col min="12305" max="12305" width="4.140625" style="219" customWidth="1"/>
    <col min="12306" max="12518" width="10.28515625" style="219"/>
    <col min="12519" max="12527" width="9.140625" style="219" customWidth="1"/>
    <col min="12528" max="12528" width="1" style="219" customWidth="1"/>
    <col min="12529" max="12532" width="3.28515625" style="219" customWidth="1"/>
    <col min="12533" max="12533" width="1.85546875" style="219" customWidth="1"/>
    <col min="12534" max="12534" width="17.85546875" style="219" customWidth="1"/>
    <col min="12535" max="12535" width="1.85546875" style="219" customWidth="1"/>
    <col min="12536" max="12539" width="3.28515625" style="219" customWidth="1"/>
    <col min="12540" max="12540" width="1.85546875" style="219" customWidth="1"/>
    <col min="12541" max="12541" width="12.42578125" style="219" customWidth="1"/>
    <col min="12542" max="12542" width="1.85546875" style="219" customWidth="1"/>
    <col min="12543" max="12545" width="3" style="219" customWidth="1"/>
    <col min="12546" max="12546" width="4.42578125" style="219" customWidth="1"/>
    <col min="12547" max="12548" width="3" style="219" customWidth="1"/>
    <col min="12549" max="12554" width="3.28515625" style="219" customWidth="1"/>
    <col min="12555" max="12556" width="9.140625" style="219" customWidth="1"/>
    <col min="12557" max="12560" width="3.28515625" style="219" customWidth="1"/>
    <col min="12561" max="12561" width="4.140625" style="219" customWidth="1"/>
    <col min="12562" max="12774" width="10.28515625" style="219"/>
    <col min="12775" max="12783" width="9.140625" style="219" customWidth="1"/>
    <col min="12784" max="12784" width="1" style="219" customWidth="1"/>
    <col min="12785" max="12788" width="3.28515625" style="219" customWidth="1"/>
    <col min="12789" max="12789" width="1.85546875" style="219" customWidth="1"/>
    <col min="12790" max="12790" width="17.85546875" style="219" customWidth="1"/>
    <col min="12791" max="12791" width="1.85546875" style="219" customWidth="1"/>
    <col min="12792" max="12795" width="3.28515625" style="219" customWidth="1"/>
    <col min="12796" max="12796" width="1.85546875" style="219" customWidth="1"/>
    <col min="12797" max="12797" width="12.42578125" style="219" customWidth="1"/>
    <col min="12798" max="12798" width="1.85546875" style="219" customWidth="1"/>
    <col min="12799" max="12801" width="3" style="219" customWidth="1"/>
    <col min="12802" max="12802" width="4.42578125" style="219" customWidth="1"/>
    <col min="12803" max="12804" width="3" style="219" customWidth="1"/>
    <col min="12805" max="12810" width="3.28515625" style="219" customWidth="1"/>
    <col min="12811" max="12812" width="9.140625" style="219" customWidth="1"/>
    <col min="12813" max="12816" width="3.28515625" style="219" customWidth="1"/>
    <col min="12817" max="12817" width="4.140625" style="219" customWidth="1"/>
    <col min="12818" max="13030" width="10.28515625" style="219"/>
    <col min="13031" max="13039" width="9.140625" style="219" customWidth="1"/>
    <col min="13040" max="13040" width="1" style="219" customWidth="1"/>
    <col min="13041" max="13044" width="3.28515625" style="219" customWidth="1"/>
    <col min="13045" max="13045" width="1.85546875" style="219" customWidth="1"/>
    <col min="13046" max="13046" width="17.85546875" style="219" customWidth="1"/>
    <col min="13047" max="13047" width="1.85546875" style="219" customWidth="1"/>
    <col min="13048" max="13051" width="3.28515625" style="219" customWidth="1"/>
    <col min="13052" max="13052" width="1.85546875" style="219" customWidth="1"/>
    <col min="13053" max="13053" width="12.42578125" style="219" customWidth="1"/>
    <col min="13054" max="13054" width="1.85546875" style="219" customWidth="1"/>
    <col min="13055" max="13057" width="3" style="219" customWidth="1"/>
    <col min="13058" max="13058" width="4.42578125" style="219" customWidth="1"/>
    <col min="13059" max="13060" width="3" style="219" customWidth="1"/>
    <col min="13061" max="13066" width="3.28515625" style="219" customWidth="1"/>
    <col min="13067" max="13068" width="9.140625" style="219" customWidth="1"/>
    <col min="13069" max="13072" width="3.28515625" style="219" customWidth="1"/>
    <col min="13073" max="13073" width="4.140625" style="219" customWidth="1"/>
    <col min="13074" max="13286" width="10.28515625" style="219"/>
    <col min="13287" max="13295" width="9.140625" style="219" customWidth="1"/>
    <col min="13296" max="13296" width="1" style="219" customWidth="1"/>
    <col min="13297" max="13300" width="3.28515625" style="219" customWidth="1"/>
    <col min="13301" max="13301" width="1.85546875" style="219" customWidth="1"/>
    <col min="13302" max="13302" width="17.85546875" style="219" customWidth="1"/>
    <col min="13303" max="13303" width="1.85546875" style="219" customWidth="1"/>
    <col min="13304" max="13307" width="3.28515625" style="219" customWidth="1"/>
    <col min="13308" max="13308" width="1.85546875" style="219" customWidth="1"/>
    <col min="13309" max="13309" width="12.42578125" style="219" customWidth="1"/>
    <col min="13310" max="13310" width="1.85546875" style="219" customWidth="1"/>
    <col min="13311" max="13313" width="3" style="219" customWidth="1"/>
    <col min="13314" max="13314" width="4.42578125" style="219" customWidth="1"/>
    <col min="13315" max="13316" width="3" style="219" customWidth="1"/>
    <col min="13317" max="13322" width="3.28515625" style="219" customWidth="1"/>
    <col min="13323" max="13324" width="9.140625" style="219" customWidth="1"/>
    <col min="13325" max="13328" width="3.28515625" style="219" customWidth="1"/>
    <col min="13329" max="13329" width="4.140625" style="219" customWidth="1"/>
    <col min="13330" max="13542" width="10.28515625" style="219"/>
    <col min="13543" max="13551" width="9.140625" style="219" customWidth="1"/>
    <col min="13552" max="13552" width="1" style="219" customWidth="1"/>
    <col min="13553" max="13556" width="3.28515625" style="219" customWidth="1"/>
    <col min="13557" max="13557" width="1.85546875" style="219" customWidth="1"/>
    <col min="13558" max="13558" width="17.85546875" style="219" customWidth="1"/>
    <col min="13559" max="13559" width="1.85546875" style="219" customWidth="1"/>
    <col min="13560" max="13563" width="3.28515625" style="219" customWidth="1"/>
    <col min="13564" max="13564" width="1.85546875" style="219" customWidth="1"/>
    <col min="13565" max="13565" width="12.42578125" style="219" customWidth="1"/>
    <col min="13566" max="13566" width="1.85546875" style="219" customWidth="1"/>
    <col min="13567" max="13569" width="3" style="219" customWidth="1"/>
    <col min="13570" max="13570" width="4.42578125" style="219" customWidth="1"/>
    <col min="13571" max="13572" width="3" style="219" customWidth="1"/>
    <col min="13573" max="13578" width="3.28515625" style="219" customWidth="1"/>
    <col min="13579" max="13580" width="9.140625" style="219" customWidth="1"/>
    <col min="13581" max="13584" width="3.28515625" style="219" customWidth="1"/>
    <col min="13585" max="13585" width="4.140625" style="219" customWidth="1"/>
    <col min="13586" max="13798" width="10.28515625" style="219"/>
    <col min="13799" max="13807" width="9.140625" style="219" customWidth="1"/>
    <col min="13808" max="13808" width="1" style="219" customWidth="1"/>
    <col min="13809" max="13812" width="3.28515625" style="219" customWidth="1"/>
    <col min="13813" max="13813" width="1.85546875" style="219" customWidth="1"/>
    <col min="13814" max="13814" width="17.85546875" style="219" customWidth="1"/>
    <col min="13815" max="13815" width="1.85546875" style="219" customWidth="1"/>
    <col min="13816" max="13819" width="3.28515625" style="219" customWidth="1"/>
    <col min="13820" max="13820" width="1.85546875" style="219" customWidth="1"/>
    <col min="13821" max="13821" width="12.42578125" style="219" customWidth="1"/>
    <col min="13822" max="13822" width="1.85546875" style="219" customWidth="1"/>
    <col min="13823" max="13825" width="3" style="219" customWidth="1"/>
    <col min="13826" max="13826" width="4.42578125" style="219" customWidth="1"/>
    <col min="13827" max="13828" width="3" style="219" customWidth="1"/>
    <col min="13829" max="13834" width="3.28515625" style="219" customWidth="1"/>
    <col min="13835" max="13836" width="9.140625" style="219" customWidth="1"/>
    <col min="13837" max="13840" width="3.28515625" style="219" customWidth="1"/>
    <col min="13841" max="13841" width="4.140625" style="219" customWidth="1"/>
    <col min="13842" max="14054" width="10.28515625" style="219"/>
    <col min="14055" max="14063" width="9.140625" style="219" customWidth="1"/>
    <col min="14064" max="14064" width="1" style="219" customWidth="1"/>
    <col min="14065" max="14068" width="3.28515625" style="219" customWidth="1"/>
    <col min="14069" max="14069" width="1.85546875" style="219" customWidth="1"/>
    <col min="14070" max="14070" width="17.85546875" style="219" customWidth="1"/>
    <col min="14071" max="14071" width="1.85546875" style="219" customWidth="1"/>
    <col min="14072" max="14075" width="3.28515625" style="219" customWidth="1"/>
    <col min="14076" max="14076" width="1.85546875" style="219" customWidth="1"/>
    <col min="14077" max="14077" width="12.42578125" style="219" customWidth="1"/>
    <col min="14078" max="14078" width="1.85546875" style="219" customWidth="1"/>
    <col min="14079" max="14081" width="3" style="219" customWidth="1"/>
    <col min="14082" max="14082" width="4.42578125" style="219" customWidth="1"/>
    <col min="14083" max="14084" width="3" style="219" customWidth="1"/>
    <col min="14085" max="14090" width="3.28515625" style="219" customWidth="1"/>
    <col min="14091" max="14092" width="9.140625" style="219" customWidth="1"/>
    <col min="14093" max="14096" width="3.28515625" style="219" customWidth="1"/>
    <col min="14097" max="14097" width="4.140625" style="219" customWidth="1"/>
    <col min="14098" max="14310" width="10.28515625" style="219"/>
    <col min="14311" max="14319" width="9.140625" style="219" customWidth="1"/>
    <col min="14320" max="14320" width="1" style="219" customWidth="1"/>
    <col min="14321" max="14324" width="3.28515625" style="219" customWidth="1"/>
    <col min="14325" max="14325" width="1.85546875" style="219" customWidth="1"/>
    <col min="14326" max="14326" width="17.85546875" style="219" customWidth="1"/>
    <col min="14327" max="14327" width="1.85546875" style="219" customWidth="1"/>
    <col min="14328" max="14331" width="3.28515625" style="219" customWidth="1"/>
    <col min="14332" max="14332" width="1.85546875" style="219" customWidth="1"/>
    <col min="14333" max="14333" width="12.42578125" style="219" customWidth="1"/>
    <col min="14334" max="14334" width="1.85546875" style="219" customWidth="1"/>
    <col min="14335" max="14337" width="3" style="219" customWidth="1"/>
    <col min="14338" max="14338" width="4.42578125" style="219" customWidth="1"/>
    <col min="14339" max="14340" width="3" style="219" customWidth="1"/>
    <col min="14341" max="14346" width="3.28515625" style="219" customWidth="1"/>
    <col min="14347" max="14348" width="9.140625" style="219" customWidth="1"/>
    <col min="14349" max="14352" width="3.28515625" style="219" customWidth="1"/>
    <col min="14353" max="14353" width="4.140625" style="219" customWidth="1"/>
    <col min="14354" max="14566" width="10.28515625" style="219"/>
    <col min="14567" max="14575" width="9.140625" style="219" customWidth="1"/>
    <col min="14576" max="14576" width="1" style="219" customWidth="1"/>
    <col min="14577" max="14580" width="3.28515625" style="219" customWidth="1"/>
    <col min="14581" max="14581" width="1.85546875" style="219" customWidth="1"/>
    <col min="14582" max="14582" width="17.85546875" style="219" customWidth="1"/>
    <col min="14583" max="14583" width="1.85546875" style="219" customWidth="1"/>
    <col min="14584" max="14587" width="3.28515625" style="219" customWidth="1"/>
    <col min="14588" max="14588" width="1.85546875" style="219" customWidth="1"/>
    <col min="14589" max="14589" width="12.42578125" style="219" customWidth="1"/>
    <col min="14590" max="14590" width="1.85546875" style="219" customWidth="1"/>
    <col min="14591" max="14593" width="3" style="219" customWidth="1"/>
    <col min="14594" max="14594" width="4.42578125" style="219" customWidth="1"/>
    <col min="14595" max="14596" width="3" style="219" customWidth="1"/>
    <col min="14597" max="14602" width="3.28515625" style="219" customWidth="1"/>
    <col min="14603" max="14604" width="9.140625" style="219" customWidth="1"/>
    <col min="14605" max="14608" width="3.28515625" style="219" customWidth="1"/>
    <col min="14609" max="14609" width="4.140625" style="219" customWidth="1"/>
    <col min="14610" max="14822" width="10.28515625" style="219"/>
    <col min="14823" max="14831" width="9.140625" style="219" customWidth="1"/>
    <col min="14832" max="14832" width="1" style="219" customWidth="1"/>
    <col min="14833" max="14836" width="3.28515625" style="219" customWidth="1"/>
    <col min="14837" max="14837" width="1.85546875" style="219" customWidth="1"/>
    <col min="14838" max="14838" width="17.85546875" style="219" customWidth="1"/>
    <col min="14839" max="14839" width="1.85546875" style="219" customWidth="1"/>
    <col min="14840" max="14843" width="3.28515625" style="219" customWidth="1"/>
    <col min="14844" max="14844" width="1.85546875" style="219" customWidth="1"/>
    <col min="14845" max="14845" width="12.42578125" style="219" customWidth="1"/>
    <col min="14846" max="14846" width="1.85546875" style="219" customWidth="1"/>
    <col min="14847" max="14849" width="3" style="219" customWidth="1"/>
    <col min="14850" max="14850" width="4.42578125" style="219" customWidth="1"/>
    <col min="14851" max="14852" width="3" style="219" customWidth="1"/>
    <col min="14853" max="14858" width="3.28515625" style="219" customWidth="1"/>
    <col min="14859" max="14860" width="9.140625" style="219" customWidth="1"/>
    <col min="14861" max="14864" width="3.28515625" style="219" customWidth="1"/>
    <col min="14865" max="14865" width="4.140625" style="219" customWidth="1"/>
    <col min="14866" max="15078" width="10.28515625" style="219"/>
    <col min="15079" max="15087" width="9.140625" style="219" customWidth="1"/>
    <col min="15088" max="15088" width="1" style="219" customWidth="1"/>
    <col min="15089" max="15092" width="3.28515625" style="219" customWidth="1"/>
    <col min="15093" max="15093" width="1.85546875" style="219" customWidth="1"/>
    <col min="15094" max="15094" width="17.85546875" style="219" customWidth="1"/>
    <col min="15095" max="15095" width="1.85546875" style="219" customWidth="1"/>
    <col min="15096" max="15099" width="3.28515625" style="219" customWidth="1"/>
    <col min="15100" max="15100" width="1.85546875" style="219" customWidth="1"/>
    <col min="15101" max="15101" width="12.42578125" style="219" customWidth="1"/>
    <col min="15102" max="15102" width="1.85546875" style="219" customWidth="1"/>
    <col min="15103" max="15105" width="3" style="219" customWidth="1"/>
    <col min="15106" max="15106" width="4.42578125" style="219" customWidth="1"/>
    <col min="15107" max="15108" width="3" style="219" customWidth="1"/>
    <col min="15109" max="15114" width="3.28515625" style="219" customWidth="1"/>
    <col min="15115" max="15116" width="9.140625" style="219" customWidth="1"/>
    <col min="15117" max="15120" width="3.28515625" style="219" customWidth="1"/>
    <col min="15121" max="15121" width="4.140625" style="219" customWidth="1"/>
    <col min="15122" max="15334" width="10.28515625" style="219"/>
    <col min="15335" max="15343" width="9.140625" style="219" customWidth="1"/>
    <col min="15344" max="15344" width="1" style="219" customWidth="1"/>
    <col min="15345" max="15348" width="3.28515625" style="219" customWidth="1"/>
    <col min="15349" max="15349" width="1.85546875" style="219" customWidth="1"/>
    <col min="15350" max="15350" width="17.85546875" style="219" customWidth="1"/>
    <col min="15351" max="15351" width="1.85546875" style="219" customWidth="1"/>
    <col min="15352" max="15355" width="3.28515625" style="219" customWidth="1"/>
    <col min="15356" max="15356" width="1.85546875" style="219" customWidth="1"/>
    <col min="15357" max="15357" width="12.42578125" style="219" customWidth="1"/>
    <col min="15358" max="15358" width="1.85546875" style="219" customWidth="1"/>
    <col min="15359" max="15361" width="3" style="219" customWidth="1"/>
    <col min="15362" max="15362" width="4.42578125" style="219" customWidth="1"/>
    <col min="15363" max="15364" width="3" style="219" customWidth="1"/>
    <col min="15365" max="15370" width="3.28515625" style="219" customWidth="1"/>
    <col min="15371" max="15372" width="9.140625" style="219" customWidth="1"/>
    <col min="15373" max="15376" width="3.28515625" style="219" customWidth="1"/>
    <col min="15377" max="15377" width="4.140625" style="219" customWidth="1"/>
    <col min="15378" max="15590" width="10.28515625" style="219"/>
    <col min="15591" max="15599" width="9.140625" style="219" customWidth="1"/>
    <col min="15600" max="15600" width="1" style="219" customWidth="1"/>
    <col min="15601" max="15604" width="3.28515625" style="219" customWidth="1"/>
    <col min="15605" max="15605" width="1.85546875" style="219" customWidth="1"/>
    <col min="15606" max="15606" width="17.85546875" style="219" customWidth="1"/>
    <col min="15607" max="15607" width="1.85546875" style="219" customWidth="1"/>
    <col min="15608" max="15611" width="3.28515625" style="219" customWidth="1"/>
    <col min="15612" max="15612" width="1.85546875" style="219" customWidth="1"/>
    <col min="15613" max="15613" width="12.42578125" style="219" customWidth="1"/>
    <col min="15614" max="15614" width="1.85546875" style="219" customWidth="1"/>
    <col min="15615" max="15617" width="3" style="219" customWidth="1"/>
    <col min="15618" max="15618" width="4.42578125" style="219" customWidth="1"/>
    <col min="15619" max="15620" width="3" style="219" customWidth="1"/>
    <col min="15621" max="15626" width="3.28515625" style="219" customWidth="1"/>
    <col min="15627" max="15628" width="9.140625" style="219" customWidth="1"/>
    <col min="15629" max="15632" width="3.28515625" style="219" customWidth="1"/>
    <col min="15633" max="15633" width="4.140625" style="219" customWidth="1"/>
    <col min="15634" max="15846" width="10.28515625" style="219"/>
    <col min="15847" max="15855" width="9.140625" style="219" customWidth="1"/>
    <col min="15856" max="15856" width="1" style="219" customWidth="1"/>
    <col min="15857" max="15860" width="3.28515625" style="219" customWidth="1"/>
    <col min="15861" max="15861" width="1.85546875" style="219" customWidth="1"/>
    <col min="15862" max="15862" width="17.85546875" style="219" customWidth="1"/>
    <col min="15863" max="15863" width="1.85546875" style="219" customWidth="1"/>
    <col min="15864" max="15867" width="3.28515625" style="219" customWidth="1"/>
    <col min="15868" max="15868" width="1.85546875" style="219" customWidth="1"/>
    <col min="15869" max="15869" width="12.42578125" style="219" customWidth="1"/>
    <col min="15870" max="15870" width="1.85546875" style="219" customWidth="1"/>
    <col min="15871" max="15873" width="3" style="219" customWidth="1"/>
    <col min="15874" max="15874" width="4.42578125" style="219" customWidth="1"/>
    <col min="15875" max="15876" width="3" style="219" customWidth="1"/>
    <col min="15877" max="15882" width="3.28515625" style="219" customWidth="1"/>
    <col min="15883" max="15884" width="9.140625" style="219" customWidth="1"/>
    <col min="15885" max="15888" width="3.28515625" style="219" customWidth="1"/>
    <col min="15889" max="15889" width="4.140625" style="219" customWidth="1"/>
    <col min="15890" max="16102" width="10.28515625" style="219"/>
    <col min="16103" max="16111" width="9.140625" style="219" customWidth="1"/>
    <col min="16112" max="16112" width="1" style="219" customWidth="1"/>
    <col min="16113" max="16116" width="3.28515625" style="219" customWidth="1"/>
    <col min="16117" max="16117" width="1.85546875" style="219" customWidth="1"/>
    <col min="16118" max="16118" width="17.85546875" style="219" customWidth="1"/>
    <col min="16119" max="16119" width="1.85546875" style="219" customWidth="1"/>
    <col min="16120" max="16123" width="3.28515625" style="219" customWidth="1"/>
    <col min="16124" max="16124" width="1.85546875" style="219" customWidth="1"/>
    <col min="16125" max="16125" width="12.42578125" style="219" customWidth="1"/>
    <col min="16126" max="16126" width="1.85546875" style="219" customWidth="1"/>
    <col min="16127" max="16129" width="3" style="219" customWidth="1"/>
    <col min="16130" max="16130" width="4.42578125" style="219" customWidth="1"/>
    <col min="16131" max="16132" width="3" style="219" customWidth="1"/>
    <col min="16133" max="16138" width="3.28515625" style="219" customWidth="1"/>
    <col min="16139" max="16140" width="9.140625" style="219" customWidth="1"/>
    <col min="16141" max="16144" width="3.28515625" style="219" customWidth="1"/>
    <col min="16145" max="16145" width="4.140625" style="219" customWidth="1"/>
    <col min="16146" max="16384" width="10.28515625" style="219"/>
  </cols>
  <sheetData>
    <row r="1" spans="1:30" ht="15" customHeight="1">
      <c r="A1" s="216" t="s">
        <v>266</v>
      </c>
      <c r="C1" s="28"/>
      <c r="D1" s="218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Y1" s="220" t="s">
        <v>267</v>
      </c>
      <c r="Z1" s="221"/>
      <c r="AA1" s="221"/>
      <c r="AB1" s="222"/>
      <c r="AD1" s="219"/>
    </row>
    <row r="2" spans="1:30" ht="15.95" customHeight="1" thickBot="1">
      <c r="A2" s="217"/>
      <c r="C2" s="28"/>
      <c r="D2" s="218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Y2" s="224"/>
      <c r="Z2" s="225"/>
      <c r="AA2" s="225"/>
      <c r="AB2" s="226"/>
      <c r="AD2" s="219"/>
    </row>
    <row r="3" spans="1:30">
      <c r="A3" s="227" t="s">
        <v>268</v>
      </c>
      <c r="C3" s="28"/>
      <c r="D3" s="218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AD3" s="219"/>
    </row>
    <row r="4" spans="1:30">
      <c r="A4" s="227" t="s">
        <v>4575</v>
      </c>
      <c r="C4" s="28"/>
      <c r="D4" s="218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AD4" s="219"/>
    </row>
    <row r="5" spans="1:30">
      <c r="A5" s="217"/>
      <c r="C5" s="28"/>
      <c r="D5" s="218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AD5" s="219"/>
    </row>
    <row r="6" spans="1:30" ht="76.5" customHeight="1">
      <c r="A6" s="228" t="s">
        <v>4576</v>
      </c>
      <c r="C6" s="229"/>
      <c r="D6" s="230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2"/>
      <c r="AD6" s="233"/>
    </row>
    <row r="7" spans="1:30" ht="21" customHeight="1" thickBot="1">
      <c r="A7" s="234"/>
      <c r="B7" s="41"/>
      <c r="C7" s="41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2"/>
      <c r="AD7" s="233"/>
    </row>
    <row r="8" spans="1:30" ht="18.75" thickBot="1">
      <c r="A8" s="236" t="s">
        <v>269</v>
      </c>
      <c r="B8" s="237"/>
      <c r="C8" s="238"/>
      <c r="D8" s="239"/>
      <c r="E8" s="239"/>
      <c r="F8" s="239"/>
      <c r="G8" s="239"/>
      <c r="H8" s="239"/>
      <c r="I8" s="240"/>
      <c r="J8" s="234"/>
      <c r="K8" s="241" t="s">
        <v>270</v>
      </c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40"/>
      <c r="AC8" s="232"/>
      <c r="AD8" s="233"/>
    </row>
    <row r="9" spans="1:30">
      <c r="A9" s="242"/>
      <c r="B9" s="243"/>
      <c r="C9" s="244"/>
      <c r="D9" s="245"/>
      <c r="E9" s="245"/>
      <c r="F9" s="245"/>
      <c r="G9" s="245"/>
      <c r="H9" s="245"/>
      <c r="I9" s="246"/>
      <c r="J9" s="234"/>
      <c r="K9" s="247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6"/>
      <c r="AC9" s="232"/>
      <c r="AD9" s="233"/>
    </row>
    <row r="10" spans="1:30">
      <c r="A10" s="248" t="s">
        <v>271</v>
      </c>
      <c r="B10" s="336" t="s">
        <v>4843</v>
      </c>
      <c r="C10" s="249" t="s">
        <v>5861</v>
      </c>
      <c r="D10" s="234" t="s">
        <v>4577</v>
      </c>
      <c r="E10" s="250"/>
      <c r="F10" s="250">
        <v>2</v>
      </c>
      <c r="G10" s="250">
        <v>0</v>
      </c>
      <c r="H10" s="250">
        <v>1</v>
      </c>
      <c r="I10" s="251"/>
      <c r="J10" s="234"/>
      <c r="K10" s="252" t="s">
        <v>272</v>
      </c>
      <c r="L10" s="253"/>
      <c r="M10" s="253"/>
      <c r="N10" s="253"/>
      <c r="O10" s="253"/>
      <c r="P10" s="234"/>
      <c r="Q10" s="234"/>
      <c r="R10" s="250">
        <v>2</v>
      </c>
      <c r="S10" s="250">
        <v>0</v>
      </c>
      <c r="T10" s="250">
        <v>2</v>
      </c>
      <c r="U10" s="250">
        <v>5</v>
      </c>
      <c r="V10" s="234"/>
      <c r="W10" s="234"/>
      <c r="X10" s="234"/>
      <c r="Y10" s="234"/>
      <c r="Z10" s="234"/>
      <c r="AA10" s="234"/>
      <c r="AB10" s="251"/>
      <c r="AC10" s="232"/>
      <c r="AD10" s="233"/>
    </row>
    <row r="11" spans="1:30">
      <c r="A11" s="248"/>
      <c r="B11" s="41"/>
      <c r="C11" s="254"/>
      <c r="D11" s="234"/>
      <c r="E11" s="234"/>
      <c r="F11" s="234"/>
      <c r="G11" s="234"/>
      <c r="H11" s="234"/>
      <c r="I11" s="251"/>
      <c r="J11" s="234"/>
      <c r="K11" s="255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51"/>
      <c r="AC11" s="232"/>
      <c r="AD11" s="233"/>
    </row>
    <row r="12" spans="1:30">
      <c r="A12" s="248"/>
      <c r="B12" s="41"/>
      <c r="C12" s="254"/>
      <c r="D12" s="234"/>
      <c r="E12" s="234"/>
      <c r="F12" s="234"/>
      <c r="G12" s="234"/>
      <c r="H12" s="234"/>
      <c r="I12" s="251"/>
      <c r="J12" s="234"/>
      <c r="K12" s="252" t="s">
        <v>4578</v>
      </c>
      <c r="L12" s="253"/>
      <c r="M12" s="253"/>
      <c r="N12" s="253"/>
      <c r="O12" s="253"/>
      <c r="P12" s="253"/>
      <c r="Q12" s="234">
        <v>1</v>
      </c>
      <c r="R12" s="250"/>
      <c r="S12" s="234"/>
      <c r="T12" s="234">
        <v>2</v>
      </c>
      <c r="U12" s="250"/>
      <c r="V12" s="234"/>
      <c r="W12" s="234">
        <v>3</v>
      </c>
      <c r="X12" s="250"/>
      <c r="Y12" s="234"/>
      <c r="Z12" s="234">
        <v>4</v>
      </c>
      <c r="AA12" s="250"/>
      <c r="AB12" s="251"/>
      <c r="AC12" s="232"/>
      <c r="AD12" s="233"/>
    </row>
    <row r="13" spans="1:30">
      <c r="A13" s="248"/>
      <c r="B13" s="41"/>
      <c r="C13" s="254"/>
      <c r="D13" s="234"/>
      <c r="E13" s="234"/>
      <c r="F13" s="234"/>
      <c r="G13" s="234"/>
      <c r="H13" s="234"/>
      <c r="I13" s="251"/>
      <c r="J13" s="234"/>
      <c r="K13" s="255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51"/>
      <c r="AC13" s="232"/>
      <c r="AD13" s="233"/>
    </row>
    <row r="14" spans="1:30">
      <c r="A14" s="248"/>
      <c r="B14" s="41"/>
      <c r="C14" s="254"/>
      <c r="D14" s="234"/>
      <c r="E14" s="234"/>
      <c r="F14" s="234"/>
      <c r="G14" s="234"/>
      <c r="H14" s="234"/>
      <c r="I14" s="251"/>
      <c r="J14" s="234"/>
      <c r="K14" s="252" t="s">
        <v>273</v>
      </c>
      <c r="L14" s="253"/>
      <c r="M14" s="253"/>
      <c r="N14" s="253"/>
      <c r="O14" s="253"/>
      <c r="P14" s="253"/>
      <c r="Q14" s="234"/>
      <c r="R14" s="250" t="s">
        <v>274</v>
      </c>
      <c r="S14" s="234"/>
      <c r="T14" s="234"/>
      <c r="U14" s="234"/>
      <c r="V14" s="253"/>
      <c r="W14" s="253"/>
      <c r="X14" s="253"/>
      <c r="Y14" s="256" t="s">
        <v>275</v>
      </c>
      <c r="Z14" s="234"/>
      <c r="AA14" s="250"/>
      <c r="AB14" s="251"/>
      <c r="AC14" s="232"/>
      <c r="AD14" s="233"/>
    </row>
    <row r="15" spans="1:30" ht="18.75" thickBot="1">
      <c r="A15" s="257"/>
      <c r="B15" s="258"/>
      <c r="C15" s="259"/>
      <c r="D15" s="260"/>
      <c r="E15" s="260"/>
      <c r="F15" s="260"/>
      <c r="G15" s="260"/>
      <c r="H15" s="260"/>
      <c r="I15" s="261"/>
      <c r="J15" s="234"/>
      <c r="K15" s="262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1"/>
      <c r="AC15" s="232"/>
      <c r="AD15" s="233"/>
    </row>
    <row r="16" spans="1:30">
      <c r="B16" s="41"/>
      <c r="C16" s="41"/>
      <c r="D16" s="25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2"/>
      <c r="AD16" s="233"/>
    </row>
    <row r="17" spans="1:30" ht="18.75" thickBot="1">
      <c r="B17" s="41"/>
      <c r="C17" s="41"/>
      <c r="D17" s="25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2"/>
      <c r="AD17" s="233"/>
    </row>
    <row r="18" spans="1:30" ht="15.95" customHeight="1" thickBot="1">
      <c r="A18" s="612" t="s">
        <v>276</v>
      </c>
      <c r="B18" s="613"/>
      <c r="C18" s="613"/>
      <c r="D18" s="613"/>
      <c r="E18" s="613"/>
      <c r="F18" s="613"/>
      <c r="G18" s="613"/>
      <c r="H18" s="613"/>
      <c r="I18" s="613"/>
      <c r="J18" s="613"/>
      <c r="K18" s="613"/>
      <c r="L18" s="613"/>
      <c r="M18" s="613"/>
      <c r="N18" s="613"/>
      <c r="O18" s="613"/>
      <c r="P18" s="613"/>
      <c r="Q18" s="613"/>
      <c r="R18" s="613"/>
      <c r="S18" s="613"/>
      <c r="T18" s="613"/>
      <c r="U18" s="613"/>
      <c r="V18" s="613"/>
      <c r="W18" s="613"/>
      <c r="X18" s="613"/>
      <c r="Y18" s="613"/>
      <c r="Z18" s="613"/>
      <c r="AA18" s="613"/>
      <c r="AB18" s="614"/>
      <c r="AC18" s="232"/>
      <c r="AD18" s="233"/>
    </row>
    <row r="19" spans="1:30">
      <c r="A19" s="263"/>
      <c r="B19" s="264"/>
      <c r="C19" s="264"/>
      <c r="D19" s="265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7"/>
      <c r="AC19" s="232"/>
      <c r="AD19" s="233"/>
    </row>
    <row r="20" spans="1:30">
      <c r="A20" s="268"/>
      <c r="B20" s="41"/>
      <c r="C20" s="41"/>
      <c r="D20" s="254"/>
      <c r="E20" s="234"/>
      <c r="F20" s="234"/>
      <c r="G20" s="256"/>
      <c r="H20" s="256" t="s">
        <v>277</v>
      </c>
      <c r="I20" s="250" t="s">
        <v>274</v>
      </c>
      <c r="J20" s="234"/>
      <c r="K20" s="256" t="s">
        <v>278</v>
      </c>
      <c r="L20" s="250"/>
      <c r="M20" s="233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51"/>
      <c r="AC20" s="232"/>
      <c r="AD20" s="233"/>
    </row>
    <row r="21" spans="1:30" ht="18.75" thickBot="1">
      <c r="A21" s="269"/>
      <c r="B21" s="258"/>
      <c r="C21" s="258"/>
      <c r="D21" s="259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1"/>
      <c r="AC21" s="232"/>
      <c r="AD21" s="233"/>
    </row>
    <row r="22" spans="1:30">
      <c r="B22" s="41"/>
      <c r="C22" s="41"/>
      <c r="D22" s="25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2"/>
      <c r="AD22" s="233"/>
    </row>
    <row r="23" spans="1:30">
      <c r="A23" s="234"/>
      <c r="B23" s="41"/>
      <c r="C23" s="41"/>
      <c r="D23" s="25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2"/>
      <c r="AD23" s="233"/>
    </row>
    <row r="24" spans="1:30" s="272" customFormat="1" ht="22.5" customHeight="1" thickBot="1">
      <c r="A24" s="270"/>
      <c r="B24" s="271"/>
      <c r="C24" s="271"/>
      <c r="D24" s="259" t="s">
        <v>4579</v>
      </c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Y24" s="273"/>
      <c r="Z24" s="273"/>
      <c r="AA24" s="273"/>
      <c r="AB24" s="273"/>
      <c r="AC24" s="274"/>
      <c r="AD24" s="275"/>
    </row>
    <row r="25" spans="1:30" s="272" customFormat="1" ht="32.25" customHeight="1" thickBot="1">
      <c r="A25" s="371" t="s">
        <v>279</v>
      </c>
      <c r="B25" s="276" t="s">
        <v>280</v>
      </c>
      <c r="C25" s="277" t="s">
        <v>4580</v>
      </c>
      <c r="D25" s="278" t="s">
        <v>281</v>
      </c>
      <c r="E25" s="223"/>
      <c r="F25" s="279"/>
      <c r="G25" s="279"/>
      <c r="H25" s="279"/>
      <c r="I25" s="279"/>
      <c r="J25" s="280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Y25" s="280"/>
      <c r="Z25" s="280"/>
      <c r="AA25" s="280"/>
      <c r="AB25" s="280"/>
      <c r="AD25" s="397" t="str">
        <f>'pdc2019'!P2</f>
        <v xml:space="preserve">Vorbschluss/ Preconsuntivo </v>
      </c>
    </row>
    <row r="26" spans="1:30" s="286" customFormat="1" ht="24.95" customHeight="1">
      <c r="A26" s="372"/>
      <c r="B26" s="281"/>
      <c r="C26" s="282" t="s">
        <v>282</v>
      </c>
      <c r="D26" s="283"/>
      <c r="E26" s="284"/>
      <c r="F26" s="285"/>
      <c r="AD26" s="397">
        <f>'pdc2019'!P3</f>
        <v>2025</v>
      </c>
    </row>
    <row r="27" spans="1:30" s="292" customFormat="1" ht="24.95" customHeight="1">
      <c r="A27" s="307"/>
      <c r="B27" s="287" t="s">
        <v>283</v>
      </c>
      <c r="C27" s="288" t="s">
        <v>284</v>
      </c>
      <c r="D27" s="289">
        <f>(D28+D37+D52+D57)</f>
        <v>1835757267.3499999</v>
      </c>
      <c r="E27" s="290"/>
      <c r="F27" s="291"/>
      <c r="J27" s="286"/>
      <c r="AD27" s="289">
        <f>(AD28+AD37+AD52+AD57)</f>
        <v>1751397201.8000002</v>
      </c>
    </row>
    <row r="28" spans="1:30" s="296" customFormat="1" ht="25.5">
      <c r="A28" s="373"/>
      <c r="B28" s="293" t="s">
        <v>285</v>
      </c>
      <c r="C28" s="294" t="s">
        <v>286</v>
      </c>
      <c r="D28" s="289">
        <f>+D29+D36</f>
        <v>1122848288.22</v>
      </c>
      <c r="E28" s="295"/>
      <c r="F28" s="291"/>
      <c r="G28" s="292"/>
      <c r="H28" s="292"/>
      <c r="J28" s="286"/>
      <c r="L28" s="292"/>
      <c r="AD28" s="289">
        <f>+AD29+AD36</f>
        <v>1685958920.1066668</v>
      </c>
    </row>
    <row r="29" spans="1:30" s="299" customFormat="1" ht="24.95" customHeight="1">
      <c r="A29" s="307"/>
      <c r="B29" s="297" t="s">
        <v>287</v>
      </c>
      <c r="C29" s="298" t="s">
        <v>288</v>
      </c>
      <c r="D29" s="289">
        <f>+D30+D31+D32+D35</f>
        <v>1119022882.76</v>
      </c>
      <c r="E29" s="274"/>
      <c r="F29" s="291"/>
      <c r="G29" s="292"/>
      <c r="H29" s="292"/>
      <c r="J29" s="286"/>
      <c r="L29" s="292"/>
      <c r="AD29" s="289">
        <f>+AD30+AD31+AD32+AD35</f>
        <v>1685630220.1066668</v>
      </c>
    </row>
    <row r="30" spans="1:30" s="299" customFormat="1" ht="24.95" customHeight="1">
      <c r="A30" s="307"/>
      <c r="B30" s="300" t="s">
        <v>4581</v>
      </c>
      <c r="C30" s="301" t="s">
        <v>4582</v>
      </c>
      <c r="D30" s="337">
        <f>SUMIF('pdc2019'!$G$8:$G$1182,'CE MINISTERIALE 2019 MOB'!$B30,'pdc2019'!$Q$8:$Q$1190)</f>
        <v>1080391236.5899999</v>
      </c>
      <c r="E30" s="274"/>
      <c r="F30" s="275"/>
      <c r="G30" s="292"/>
      <c r="H30" s="292"/>
      <c r="J30" s="286"/>
      <c r="L30" s="292"/>
      <c r="AD30" s="337">
        <f>SUMIF('pdc2019'!$G$8:$G$1182,'CE MINISTERIALE 2019 MOB'!$B30,'pdc2019'!$P$8:$P$1190)</f>
        <v>1576469479.6666667</v>
      </c>
    </row>
    <row r="31" spans="1:30" s="299" customFormat="1" ht="24.95" customHeight="1">
      <c r="A31" s="307"/>
      <c r="B31" s="300" t="s">
        <v>4583</v>
      </c>
      <c r="C31" s="301" t="s">
        <v>4584</v>
      </c>
      <c r="D31" s="337">
        <f>SUMIF('pdc2019'!$G$8:$G$1182,'CE MINISTERIALE 2019 MOB'!$B31,'pdc2019'!$Q$8:$Q$1190)</f>
        <v>38631646.170000002</v>
      </c>
      <c r="E31" s="274"/>
      <c r="F31" s="275"/>
      <c r="G31" s="292"/>
      <c r="H31" s="292"/>
      <c r="J31" s="286"/>
      <c r="L31" s="292"/>
      <c r="AD31" s="337">
        <f>SUMIF('pdc2019'!$G$8:$G$1182,'CE MINISTERIALE 2019 MOB'!$B31,'pdc2019'!$P$8:$P$1190)</f>
        <v>109160740.44</v>
      </c>
    </row>
    <row r="32" spans="1:30" s="299" customFormat="1" ht="24.95" customHeight="1">
      <c r="A32" s="307"/>
      <c r="B32" s="302" t="s">
        <v>4585</v>
      </c>
      <c r="C32" s="303" t="s">
        <v>4586</v>
      </c>
      <c r="D32" s="289">
        <f>+D33+D34</f>
        <v>0</v>
      </c>
      <c r="E32" s="274"/>
      <c r="F32" s="275"/>
      <c r="G32" s="292"/>
      <c r="H32" s="292"/>
      <c r="J32" s="286"/>
      <c r="L32" s="292"/>
      <c r="AD32" s="289">
        <f>+AD33+AD34</f>
        <v>0</v>
      </c>
    </row>
    <row r="33" spans="1:30" s="299" customFormat="1" ht="24.95" customHeight="1">
      <c r="A33" s="307"/>
      <c r="B33" s="302" t="s">
        <v>4587</v>
      </c>
      <c r="C33" s="303" t="s">
        <v>4588</v>
      </c>
      <c r="D33" s="337">
        <f>SUMIF('pdc2019'!$G$8:$G$1182,'CE MINISTERIALE 2019 MOB'!$B33,'pdc2019'!$Q$8:$Q$1190)</f>
        <v>0</v>
      </c>
      <c r="E33" s="274"/>
      <c r="F33" s="275"/>
      <c r="G33" s="292"/>
      <c r="H33" s="292"/>
      <c r="J33" s="286"/>
      <c r="L33" s="292"/>
      <c r="AD33" s="337">
        <f>SUMIF('pdc2019'!$G$8:$G$1182,'CE MINISTERIALE 2019 MOB'!$B33,'pdc2019'!$P$8:$P$1190)</f>
        <v>0</v>
      </c>
    </row>
    <row r="34" spans="1:30" s="299" customFormat="1" ht="24.95" customHeight="1">
      <c r="A34" s="307"/>
      <c r="B34" s="302" t="s">
        <v>4589</v>
      </c>
      <c r="C34" s="303" t="s">
        <v>4590</v>
      </c>
      <c r="D34" s="337">
        <f>SUMIF('pdc2019'!$G$8:$G$1182,'CE MINISTERIALE 2019 MOB'!$B34,'pdc2019'!$Q$8:$Q$1190)</f>
        <v>0</v>
      </c>
      <c r="E34" s="274"/>
      <c r="F34" s="275"/>
      <c r="G34" s="292"/>
      <c r="H34" s="292"/>
      <c r="J34" s="286"/>
      <c r="L34" s="292"/>
      <c r="AD34" s="337">
        <f>SUMIF('pdc2019'!$G$8:$G$1182,'CE MINISTERIALE 2019 MOB'!$B34,'pdc2019'!$P$8:$P$1190)</f>
        <v>0</v>
      </c>
    </row>
    <row r="35" spans="1:30" s="299" customFormat="1" ht="24.95" customHeight="1">
      <c r="A35" s="307"/>
      <c r="B35" s="300" t="s">
        <v>4591</v>
      </c>
      <c r="C35" s="301" t="s">
        <v>4592</v>
      </c>
      <c r="D35" s="337">
        <f>SUMIF('pdc2019'!$G$8:$G$1182,'CE MINISTERIALE 2019 MOB'!$B35,'pdc2019'!$Q$8:$Q$1190)</f>
        <v>0</v>
      </c>
      <c r="E35" s="274"/>
      <c r="F35" s="275"/>
      <c r="G35" s="292"/>
      <c r="H35" s="292"/>
      <c r="J35" s="286"/>
      <c r="L35" s="292"/>
      <c r="AD35" s="337">
        <f>SUMIF('pdc2019'!$G$8:$G$1182,'CE MINISTERIALE 2019 MOB'!$B35,'pdc2019'!$P$8:$P$1190)</f>
        <v>0</v>
      </c>
    </row>
    <row r="36" spans="1:30" s="299" customFormat="1" ht="24.95" customHeight="1">
      <c r="A36" s="307"/>
      <c r="B36" s="297" t="s">
        <v>289</v>
      </c>
      <c r="C36" s="298" t="s">
        <v>290</v>
      </c>
      <c r="D36" s="337">
        <f>SUMIF('pdc2019'!$G$8:$G$1182,'CE MINISTERIALE 2019 MOB'!$B36,'pdc2019'!$Q$8:$Q$1190)</f>
        <v>3825405.46</v>
      </c>
      <c r="E36" s="274"/>
      <c r="F36" s="275"/>
      <c r="G36" s="292"/>
      <c r="H36" s="292"/>
      <c r="J36" s="286"/>
      <c r="L36" s="292"/>
      <c r="AD36" s="337">
        <f>SUMIF('pdc2019'!$G$8:$G$1182,'CE MINISTERIALE 2019 MOB'!$B36,'pdc2019'!$P$8:$P$1190)</f>
        <v>328700</v>
      </c>
    </row>
    <row r="37" spans="1:30" s="299" customFormat="1" ht="24.95" customHeight="1">
      <c r="A37" s="307"/>
      <c r="B37" s="293" t="s">
        <v>291</v>
      </c>
      <c r="C37" s="294" t="s">
        <v>292</v>
      </c>
      <c r="D37" s="289">
        <f>+D38+D43+D46</f>
        <v>712248979.13</v>
      </c>
      <c r="E37" s="274"/>
      <c r="F37" s="291"/>
      <c r="G37" s="292"/>
      <c r="H37" s="292"/>
      <c r="J37" s="286"/>
      <c r="L37" s="292"/>
      <c r="AD37" s="289">
        <f>+AD38+AD43+AD46</f>
        <v>64995345.946666665</v>
      </c>
    </row>
    <row r="38" spans="1:30" s="299" customFormat="1" ht="24.95" customHeight="1">
      <c r="A38" s="307"/>
      <c r="B38" s="297" t="s">
        <v>293</v>
      </c>
      <c r="C38" s="298" t="s">
        <v>294</v>
      </c>
      <c r="D38" s="289">
        <f>+D39+D40+D41+D42</f>
        <v>711412919.87</v>
      </c>
      <c r="E38" s="274"/>
      <c r="F38" s="291"/>
      <c r="G38" s="292"/>
      <c r="H38" s="292"/>
      <c r="J38" s="286"/>
      <c r="L38" s="292"/>
      <c r="AD38" s="289">
        <f>+AD39+AD40+AD41+AD42</f>
        <v>48894000</v>
      </c>
    </row>
    <row r="39" spans="1:30" s="299" customFormat="1" ht="25.5">
      <c r="A39" s="307"/>
      <c r="B39" s="300" t="s">
        <v>295</v>
      </c>
      <c r="C39" s="301" t="s">
        <v>296</v>
      </c>
      <c r="D39" s="337">
        <f>SUMIF('pdc2019'!$G$8:$G$1182,'CE MINISTERIALE 2019 MOB'!$B39,'pdc2019'!$Q$8:$Q$1190)</f>
        <v>320000</v>
      </c>
      <c r="E39" s="274"/>
      <c r="F39" s="275"/>
      <c r="G39" s="292"/>
      <c r="H39" s="292"/>
      <c r="J39" s="286"/>
      <c r="L39" s="292"/>
      <c r="AD39" s="337">
        <f>SUMIF('pdc2019'!$G$8:$G$1182,'CE MINISTERIALE 2019 MOB'!$B39,'pdc2019'!$P$8:$P$1190)</f>
        <v>0</v>
      </c>
    </row>
    <row r="40" spans="1:30" s="299" customFormat="1" ht="38.25">
      <c r="A40" s="307"/>
      <c r="B40" s="300" t="s">
        <v>297</v>
      </c>
      <c r="C40" s="301" t="s">
        <v>298</v>
      </c>
      <c r="D40" s="337">
        <f>SUMIF('pdc2019'!$G$8:$G$1182,'CE MINISTERIALE 2019 MOB'!$B40,'pdc2019'!$Q$8:$Q$1190)</f>
        <v>665692919.87</v>
      </c>
      <c r="E40" s="274"/>
      <c r="F40" s="275"/>
      <c r="G40" s="292"/>
      <c r="H40" s="292"/>
      <c r="J40" s="286"/>
      <c r="L40" s="292"/>
      <c r="AD40" s="337">
        <f>SUMIF('pdc2019'!$G$8:$G$1182,'CE MINISTERIALE 2019 MOB'!$B40,'pdc2019'!$P$8:$P$1190)</f>
        <v>0</v>
      </c>
    </row>
    <row r="41" spans="1:30" s="299" customFormat="1" ht="38.25">
      <c r="A41" s="307"/>
      <c r="B41" s="300" t="s">
        <v>299</v>
      </c>
      <c r="C41" s="301" t="s">
        <v>300</v>
      </c>
      <c r="D41" s="337">
        <f>SUMIF('pdc2019'!$G$8:$G$1182,'CE MINISTERIALE 2019 MOB'!$B41,'pdc2019'!$Q$8:$Q$1190)</f>
        <v>45400000</v>
      </c>
      <c r="E41" s="274"/>
      <c r="F41" s="275"/>
      <c r="G41" s="292"/>
      <c r="H41" s="292"/>
      <c r="J41" s="286"/>
      <c r="L41" s="292"/>
      <c r="AD41" s="337">
        <f>SUMIF('pdc2019'!$G$8:$G$1182,'CE MINISTERIALE 2019 MOB'!$B41,'pdc2019'!$P$8:$P$1190)</f>
        <v>48894000</v>
      </c>
    </row>
    <row r="42" spans="1:30" s="299" customFormat="1" ht="25.5">
      <c r="A42" s="307"/>
      <c r="B42" s="300" t="s">
        <v>301</v>
      </c>
      <c r="C42" s="301" t="s">
        <v>302</v>
      </c>
      <c r="D42" s="337">
        <f>SUMIF('pdc2019'!$G$8:$G$1182,'CE MINISTERIALE 2019 MOB'!$B42,'pdc2019'!$Q$8:$Q$1190)</f>
        <v>0</v>
      </c>
      <c r="E42" s="274"/>
      <c r="F42" s="275"/>
      <c r="G42" s="292"/>
      <c r="H42" s="292"/>
      <c r="J42" s="286"/>
      <c r="L42" s="292"/>
      <c r="AD42" s="337">
        <f>SUMIF('pdc2019'!$G$8:$G$1182,'CE MINISTERIALE 2019 MOB'!$B42,'pdc2019'!$P$8:$P$1190)</f>
        <v>0</v>
      </c>
    </row>
    <row r="43" spans="1:30" s="299" customFormat="1" ht="25.5">
      <c r="A43" s="307"/>
      <c r="B43" s="297" t="s">
        <v>3143</v>
      </c>
      <c r="C43" s="298" t="s">
        <v>303</v>
      </c>
      <c r="D43" s="289">
        <f>+D44+D45</f>
        <v>0</v>
      </c>
      <c r="E43" s="274"/>
      <c r="F43" s="291"/>
      <c r="G43" s="292"/>
      <c r="H43" s="292"/>
      <c r="J43" s="286"/>
      <c r="L43" s="292"/>
      <c r="AD43" s="289">
        <f>+AD44+AD45</f>
        <v>0</v>
      </c>
    </row>
    <row r="44" spans="1:30" s="299" customFormat="1" ht="25.5">
      <c r="A44" s="307" t="s">
        <v>304</v>
      </c>
      <c r="B44" s="300" t="s">
        <v>3147</v>
      </c>
      <c r="C44" s="301" t="s">
        <v>305</v>
      </c>
      <c r="D44" s="337">
        <f>SUMIF('pdc2019'!$G$8:$G$1182,'CE MINISTERIALE 2019 MOB'!$B44,'pdc2019'!$Q$8:$Q$1190)</f>
        <v>0</v>
      </c>
      <c r="E44" s="274"/>
      <c r="F44" s="275"/>
      <c r="G44" s="292"/>
      <c r="H44" s="292"/>
      <c r="J44" s="286"/>
      <c r="L44" s="292"/>
      <c r="AD44" s="337">
        <f>SUMIF('pdc2019'!$G$8:$G$1182,'CE MINISTERIALE 2019 MOB'!$B44,'pdc2019'!$P$8:$P$1190)</f>
        <v>0</v>
      </c>
    </row>
    <row r="45" spans="1:30" s="299" customFormat="1" ht="25.5">
      <c r="A45" s="307" t="s">
        <v>304</v>
      </c>
      <c r="B45" s="300" t="s">
        <v>306</v>
      </c>
      <c r="C45" s="301" t="s">
        <v>307</v>
      </c>
      <c r="D45" s="337">
        <f>SUMIF('pdc2019'!$G$8:$G$1182,'CE MINISTERIALE 2019 MOB'!$B45,'pdc2019'!$Q$8:$Q$1190)</f>
        <v>0</v>
      </c>
      <c r="E45" s="274"/>
      <c r="F45" s="275"/>
      <c r="G45" s="292"/>
      <c r="H45" s="292"/>
      <c r="J45" s="286"/>
      <c r="L45" s="292"/>
      <c r="AD45" s="337">
        <f>SUMIF('pdc2019'!$G$8:$G$1182,'CE MINISTERIALE 2019 MOB'!$B45,'pdc2019'!$P$8:$P$1190)</f>
        <v>0</v>
      </c>
    </row>
    <row r="46" spans="1:30" s="275" customFormat="1" ht="25.5">
      <c r="A46" s="304"/>
      <c r="B46" s="297" t="s">
        <v>308</v>
      </c>
      <c r="C46" s="298" t="s">
        <v>4593</v>
      </c>
      <c r="D46" s="289">
        <f>+D47+D48+D49+D50+D51</f>
        <v>836059.26</v>
      </c>
      <c r="E46" s="274"/>
      <c r="F46" s="291"/>
      <c r="G46" s="292"/>
      <c r="H46" s="292"/>
      <c r="J46" s="286"/>
      <c r="L46" s="292"/>
      <c r="AD46" s="289">
        <f>+AD47+AD48+AD49+AD50+AD51</f>
        <v>16101345.946666667</v>
      </c>
    </row>
    <row r="47" spans="1:30" s="275" customFormat="1" ht="24.95" customHeight="1">
      <c r="A47" s="304"/>
      <c r="B47" s="300" t="s">
        <v>4594</v>
      </c>
      <c r="C47" s="301" t="s">
        <v>4595</v>
      </c>
      <c r="D47" s="337">
        <f>SUMIF('pdc2019'!$G$8:$G$1182,'CE MINISTERIALE 2019 MOB'!$B47,'pdc2019'!$Q$8:$Q$1190)</f>
        <v>836059.26</v>
      </c>
      <c r="E47" s="274"/>
      <c r="G47" s="292"/>
      <c r="H47" s="292"/>
      <c r="J47" s="286"/>
      <c r="L47" s="292"/>
      <c r="AD47" s="337">
        <f>SUMIF('pdc2019'!$G$8:$G$1182,'CE MINISTERIALE 2019 MOB'!$B47,'pdc2019'!$P$8:$P$1190)</f>
        <v>16101345.946666667</v>
      </c>
    </row>
    <row r="48" spans="1:30" s="275" customFormat="1" ht="25.5">
      <c r="A48" s="304"/>
      <c r="B48" s="300" t="s">
        <v>309</v>
      </c>
      <c r="C48" s="301" t="s">
        <v>4596</v>
      </c>
      <c r="D48" s="337">
        <f>SUMIF('pdc2019'!$G$8:$G$1182,'CE MINISTERIALE 2019 MOB'!$B48,'pdc2019'!$Q$8:$Q$1190)</f>
        <v>0</v>
      </c>
      <c r="E48" s="274"/>
      <c r="G48" s="292"/>
      <c r="H48" s="292"/>
      <c r="J48" s="286"/>
      <c r="L48" s="292"/>
      <c r="AD48" s="337">
        <f>SUMIF('pdc2019'!$G$8:$G$1182,'CE MINISTERIALE 2019 MOB'!$B48,'pdc2019'!$P$8:$P$1190)</f>
        <v>0</v>
      </c>
    </row>
    <row r="49" spans="1:30" s="275" customFormat="1" ht="25.5">
      <c r="A49" s="304"/>
      <c r="B49" s="300" t="s">
        <v>310</v>
      </c>
      <c r="C49" s="301" t="s">
        <v>4597</v>
      </c>
      <c r="D49" s="337">
        <f>SUMIF('pdc2019'!$G$8:$G$1182,'CE MINISTERIALE 2019 MOB'!$B49,'pdc2019'!$Q$8:$Q$1190)</f>
        <v>0</v>
      </c>
      <c r="E49" s="274"/>
      <c r="G49" s="292"/>
      <c r="H49" s="292"/>
      <c r="J49" s="286"/>
      <c r="L49" s="292"/>
      <c r="AD49" s="337">
        <f>SUMIF('pdc2019'!$G$8:$G$1182,'CE MINISTERIALE 2019 MOB'!$B49,'pdc2019'!$P$8:$P$1190)</f>
        <v>0</v>
      </c>
    </row>
    <row r="50" spans="1:30" s="275" customFormat="1" ht="24.95" customHeight="1">
      <c r="A50" s="304"/>
      <c r="B50" s="300" t="s">
        <v>311</v>
      </c>
      <c r="C50" s="301" t="s">
        <v>4598</v>
      </c>
      <c r="D50" s="337">
        <f>SUMIF('pdc2019'!$G$8:$G$1182,'CE MINISTERIALE 2019 MOB'!$B50,'pdc2019'!$Q$8:$Q$1190)</f>
        <v>0</v>
      </c>
      <c r="E50" s="274"/>
      <c r="G50" s="292"/>
      <c r="H50" s="292"/>
      <c r="J50" s="286"/>
      <c r="L50" s="292"/>
      <c r="AD50" s="337">
        <f>SUMIF('pdc2019'!$G$8:$G$1182,'CE MINISTERIALE 2019 MOB'!$B50,'pdc2019'!$P$8:$P$1190)</f>
        <v>0</v>
      </c>
    </row>
    <row r="51" spans="1:30" s="275" customFormat="1" ht="51">
      <c r="A51" s="304"/>
      <c r="B51" s="300" t="s">
        <v>4599</v>
      </c>
      <c r="C51" s="301" t="s">
        <v>4600</v>
      </c>
      <c r="D51" s="337">
        <f>SUMIF('pdc2019'!$G$8:$G$1182,'CE MINISTERIALE 2019 MOB'!$B51,'pdc2019'!$Q$8:$Q$1190)</f>
        <v>0</v>
      </c>
      <c r="E51" s="274"/>
      <c r="G51" s="292"/>
      <c r="H51" s="292"/>
      <c r="J51" s="286"/>
      <c r="L51" s="292"/>
      <c r="AD51" s="337">
        <f>SUMIF('pdc2019'!$G$8:$G$1182,'CE MINISTERIALE 2019 MOB'!$B51,'pdc2019'!$P$8:$P$1190)</f>
        <v>0</v>
      </c>
    </row>
    <row r="52" spans="1:30" s="299" customFormat="1" ht="24.95" customHeight="1">
      <c r="A52" s="307"/>
      <c r="B52" s="293" t="s">
        <v>312</v>
      </c>
      <c r="C52" s="294" t="s">
        <v>313</v>
      </c>
      <c r="D52" s="289">
        <f>+D53+D54+D55+D56</f>
        <v>660000</v>
      </c>
      <c r="E52" s="274"/>
      <c r="F52" s="291"/>
      <c r="G52" s="292"/>
      <c r="H52" s="292"/>
      <c r="J52" s="286"/>
      <c r="L52" s="292"/>
      <c r="AD52" s="289">
        <f>+AD53+AD54+AD55+AD56</f>
        <v>442935.74666666664</v>
      </c>
    </row>
    <row r="53" spans="1:30" s="299" customFormat="1" ht="24.95" customHeight="1">
      <c r="A53" s="307"/>
      <c r="B53" s="297" t="s">
        <v>314</v>
      </c>
      <c r="C53" s="298" t="s">
        <v>85</v>
      </c>
      <c r="D53" s="337">
        <f>SUMIF('pdc2019'!$G$8:$G$1182,'CE MINISTERIALE 2019 MOB'!$B53,'pdc2019'!$Q$8:$Q$1190)</f>
        <v>0</v>
      </c>
      <c r="E53" s="274"/>
      <c r="F53" s="275"/>
      <c r="G53" s="292"/>
      <c r="H53" s="292"/>
      <c r="J53" s="286"/>
      <c r="L53" s="292"/>
      <c r="AD53" s="337">
        <f>SUMIF('pdc2019'!$G$8:$G$1182,'CE MINISTERIALE 2019 MOB'!$B53,'pdc2019'!$P$8:$P$1190)</f>
        <v>0</v>
      </c>
    </row>
    <row r="54" spans="1:30" s="299" customFormat="1" ht="24.95" customHeight="1">
      <c r="A54" s="307"/>
      <c r="B54" s="297" t="s">
        <v>86</v>
      </c>
      <c r="C54" s="298" t="s">
        <v>87</v>
      </c>
      <c r="D54" s="337">
        <f>SUMIF('pdc2019'!$G$8:$G$1182,'CE MINISTERIALE 2019 MOB'!$B54,'pdc2019'!$Q$8:$Q$1190)</f>
        <v>0</v>
      </c>
      <c r="E54" s="274"/>
      <c r="F54" s="275"/>
      <c r="G54" s="292"/>
      <c r="H54" s="292"/>
      <c r="J54" s="286"/>
      <c r="L54" s="292"/>
      <c r="AD54" s="337">
        <f>SUMIF('pdc2019'!$G$8:$G$1182,'CE MINISTERIALE 2019 MOB'!$B54,'pdc2019'!$P$8:$P$1190)</f>
        <v>0</v>
      </c>
    </row>
    <row r="55" spans="1:30" s="299" customFormat="1" ht="24.95" customHeight="1">
      <c r="A55" s="307"/>
      <c r="B55" s="297" t="s">
        <v>88</v>
      </c>
      <c r="C55" s="298" t="s">
        <v>89</v>
      </c>
      <c r="D55" s="337">
        <f>SUMIF('pdc2019'!$G$8:$G$1182,'CE MINISTERIALE 2019 MOB'!$B55,'pdc2019'!$Q$8:$Q$1190)</f>
        <v>660000</v>
      </c>
      <c r="E55" s="274"/>
      <c r="F55" s="275"/>
      <c r="G55" s="292"/>
      <c r="H55" s="292"/>
      <c r="J55" s="286"/>
      <c r="L55" s="292"/>
      <c r="AD55" s="337">
        <f>SUMIF('pdc2019'!$G$8:$G$1182,'CE MINISTERIALE 2019 MOB'!$B55,'pdc2019'!$P$8:$P$1190)</f>
        <v>350000</v>
      </c>
    </row>
    <row r="56" spans="1:30" s="299" customFormat="1" ht="24.95" customHeight="1">
      <c r="A56" s="307"/>
      <c r="B56" s="297" t="s">
        <v>90</v>
      </c>
      <c r="C56" s="298" t="s">
        <v>91</v>
      </c>
      <c r="D56" s="337">
        <f>SUMIF('pdc2019'!$G$8:$G$1182,'CE MINISTERIALE 2019 MOB'!$B56,'pdc2019'!$Q$8:$Q$1190)</f>
        <v>0</v>
      </c>
      <c r="E56" s="274"/>
      <c r="F56" s="275"/>
      <c r="G56" s="292"/>
      <c r="H56" s="292"/>
      <c r="J56" s="286"/>
      <c r="L56" s="292"/>
      <c r="AD56" s="337">
        <f>SUMIF('pdc2019'!$G$8:$G$1182,'CE MINISTERIALE 2019 MOB'!$B56,'pdc2019'!$P$8:$P$1190)</f>
        <v>92935.746666666659</v>
      </c>
    </row>
    <row r="57" spans="1:30" s="299" customFormat="1" ht="24.95" customHeight="1">
      <c r="A57" s="307"/>
      <c r="B57" s="293" t="s">
        <v>92</v>
      </c>
      <c r="C57" s="294" t="s">
        <v>93</v>
      </c>
      <c r="D57" s="337">
        <f>SUMIF('pdc2019'!$G$8:$G$1182,'CE MINISTERIALE 2019 MOB'!$B57,'pdc2019'!$Q$8:$Q$1190)</f>
        <v>0</v>
      </c>
      <c r="E57" s="274"/>
      <c r="F57" s="275"/>
      <c r="G57" s="292"/>
      <c r="H57" s="292"/>
      <c r="J57" s="286"/>
      <c r="L57" s="292"/>
      <c r="AD57" s="337">
        <f>SUMIF('pdc2019'!$G$8:$G$1182,'CE MINISTERIALE 2019 MOB'!$B57,'pdc2019'!$P$8:$P$1190)</f>
        <v>0</v>
      </c>
    </row>
    <row r="58" spans="1:30" s="299" customFormat="1" ht="25.5">
      <c r="A58" s="307"/>
      <c r="B58" s="287" t="s">
        <v>2247</v>
      </c>
      <c r="C58" s="288" t="s">
        <v>94</v>
      </c>
      <c r="D58" s="289">
        <f>+D59+D60</f>
        <v>0</v>
      </c>
      <c r="E58" s="274"/>
      <c r="F58" s="291"/>
      <c r="G58" s="292"/>
      <c r="H58" s="292"/>
      <c r="J58" s="286"/>
      <c r="L58" s="292"/>
      <c r="AD58" s="289">
        <f>+AD59+AD60</f>
        <v>0</v>
      </c>
    </row>
    <row r="59" spans="1:30" s="299" customFormat="1" ht="38.25">
      <c r="A59" s="307"/>
      <c r="B59" s="293" t="s">
        <v>95</v>
      </c>
      <c r="C59" s="294" t="s">
        <v>96</v>
      </c>
      <c r="D59" s="337">
        <f>SUMIF('pdc2019'!$G$8:$G$1182,'CE MINISTERIALE 2019 MOB'!$B59,'pdc2019'!$Q$8:$Q$1190)</f>
        <v>0</v>
      </c>
      <c r="E59" s="274"/>
      <c r="F59" s="275"/>
      <c r="G59" s="292"/>
      <c r="H59" s="292"/>
      <c r="J59" s="286"/>
      <c r="L59" s="292"/>
      <c r="AD59" s="337">
        <f>SUMIF('pdc2019'!$G$8:$G$1182,'CE MINISTERIALE 2019 MOB'!$B59,'pdc2019'!$P$8:$P$1190)</f>
        <v>0</v>
      </c>
    </row>
    <row r="60" spans="1:30" s="299" customFormat="1" ht="25.5">
      <c r="A60" s="307"/>
      <c r="B60" s="293" t="s">
        <v>97</v>
      </c>
      <c r="C60" s="294" t="s">
        <v>98</v>
      </c>
      <c r="D60" s="337">
        <f>SUMIF('pdc2019'!$G$8:$G$1182,'CE MINISTERIALE 2019 MOB'!$B60,'pdc2019'!$Q$8:$Q$1190)</f>
        <v>0</v>
      </c>
      <c r="E60" s="274"/>
      <c r="F60" s="275"/>
      <c r="G60" s="292"/>
      <c r="H60" s="292"/>
      <c r="J60" s="286"/>
      <c r="L60" s="292"/>
      <c r="AD60" s="337">
        <f>SUMIF('pdc2019'!$G$8:$G$1182,'CE MINISTERIALE 2019 MOB'!$B60,'pdc2019'!$P$8:$P$1190)</f>
        <v>0</v>
      </c>
    </row>
    <row r="61" spans="1:30" s="275" customFormat="1" ht="25.5">
      <c r="A61" s="304"/>
      <c r="B61" s="287" t="s">
        <v>99</v>
      </c>
      <c r="C61" s="288" t="s">
        <v>4601</v>
      </c>
      <c r="D61" s="289">
        <f>+D62+D63+D64+D65+D66</f>
        <v>0</v>
      </c>
      <c r="E61" s="274"/>
      <c r="F61" s="291"/>
      <c r="G61" s="292"/>
      <c r="H61" s="292"/>
      <c r="J61" s="286"/>
      <c r="L61" s="292"/>
      <c r="AD61" s="289">
        <f>+AD62+AD63+AD64+AD65+AD66</f>
        <v>3558381.28</v>
      </c>
    </row>
    <row r="62" spans="1:30" s="274" customFormat="1" ht="38.25">
      <c r="A62" s="304"/>
      <c r="B62" s="293" t="s">
        <v>4602</v>
      </c>
      <c r="C62" s="294" t="s">
        <v>4603</v>
      </c>
      <c r="D62" s="337">
        <f>SUMIF('pdc2019'!$G$8:$G$1182,'CE MINISTERIALE 2019 MOB'!$B62,'pdc2019'!$Q$8:$Q$1190)</f>
        <v>0</v>
      </c>
      <c r="G62" s="292"/>
      <c r="H62" s="292"/>
      <c r="J62" s="286"/>
      <c r="L62" s="292"/>
      <c r="AD62" s="337">
        <f>SUMIF('pdc2019'!$G$8:$G$1182,'CE MINISTERIALE 2019 MOB'!$B62,'pdc2019'!$P$8:$P$1190)</f>
        <v>679429.77333333332</v>
      </c>
    </row>
    <row r="63" spans="1:30" s="275" customFormat="1" ht="38.25">
      <c r="A63" s="304"/>
      <c r="B63" s="293" t="s">
        <v>100</v>
      </c>
      <c r="C63" s="294" t="s">
        <v>4604</v>
      </c>
      <c r="D63" s="337">
        <f>SUMIF('pdc2019'!$G$8:$G$1182,'CE MINISTERIALE 2019 MOB'!$B63,'pdc2019'!$Q$8:$Q$1190)</f>
        <v>0</v>
      </c>
      <c r="E63" s="274"/>
      <c r="G63" s="292"/>
      <c r="H63" s="292"/>
      <c r="J63" s="286"/>
      <c r="L63" s="292"/>
      <c r="AD63" s="337">
        <f>SUMIF('pdc2019'!$G$8:$G$1182,'CE MINISTERIALE 2019 MOB'!$B63,'pdc2019'!$P$8:$P$1190)</f>
        <v>0</v>
      </c>
    </row>
    <row r="64" spans="1:30" s="275" customFormat="1" ht="38.25">
      <c r="A64" s="304"/>
      <c r="B64" s="293" t="s">
        <v>101</v>
      </c>
      <c r="C64" s="294" t="s">
        <v>4605</v>
      </c>
      <c r="D64" s="337">
        <f>SUMIF('pdc2019'!$G$8:$G$1182,'CE MINISTERIALE 2019 MOB'!$B64,'pdc2019'!$Q$8:$Q$1190)</f>
        <v>0</v>
      </c>
      <c r="E64" s="274"/>
      <c r="G64" s="292"/>
      <c r="H64" s="292"/>
      <c r="J64" s="286"/>
      <c r="L64" s="292"/>
      <c r="AD64" s="337">
        <f>SUMIF('pdc2019'!$G$8:$G$1182,'CE MINISTERIALE 2019 MOB'!$B64,'pdc2019'!$P$8:$P$1190)</f>
        <v>2878951.5066666664</v>
      </c>
    </row>
    <row r="65" spans="1:30" s="275" customFormat="1" ht="25.5">
      <c r="A65" s="304"/>
      <c r="B65" s="293" t="s">
        <v>102</v>
      </c>
      <c r="C65" s="294" t="s">
        <v>4606</v>
      </c>
      <c r="D65" s="337">
        <f>SUMIF('pdc2019'!$G$8:$G$1182,'CE MINISTERIALE 2019 MOB'!$B65,'pdc2019'!$Q$8:$Q$1190)</f>
        <v>0</v>
      </c>
      <c r="E65" s="274"/>
      <c r="G65" s="292"/>
      <c r="H65" s="292"/>
      <c r="J65" s="286"/>
      <c r="L65" s="292"/>
      <c r="AD65" s="337">
        <f>SUMIF('pdc2019'!$G$8:$G$1182,'CE MINISTERIALE 2019 MOB'!$B65,'pdc2019'!$P$8:$P$1190)</f>
        <v>0</v>
      </c>
    </row>
    <row r="66" spans="1:30" s="275" customFormat="1" ht="25.5">
      <c r="A66" s="304"/>
      <c r="B66" s="293" t="s">
        <v>2112</v>
      </c>
      <c r="C66" s="294" t="s">
        <v>4607</v>
      </c>
      <c r="D66" s="337">
        <f>SUMIF('pdc2019'!$G$8:$G$1182,'CE MINISTERIALE 2019 MOB'!$B66,'pdc2019'!$Q$8:$Q$1190)</f>
        <v>0</v>
      </c>
      <c r="E66" s="274"/>
      <c r="G66" s="292"/>
      <c r="H66" s="292"/>
      <c r="J66" s="286"/>
      <c r="L66" s="292"/>
      <c r="AD66" s="337">
        <f>SUMIF('pdc2019'!$G$8:$G$1182,'CE MINISTERIALE 2019 MOB'!$B66,'pdc2019'!$P$8:$P$1190)</f>
        <v>0</v>
      </c>
    </row>
    <row r="67" spans="1:30" s="299" customFormat="1" ht="25.5">
      <c r="A67" s="307"/>
      <c r="B67" s="287" t="s">
        <v>103</v>
      </c>
      <c r="C67" s="288" t="s">
        <v>104</v>
      </c>
      <c r="D67" s="289">
        <f>+D68+D107+D113+D114</f>
        <v>70801989.800000012</v>
      </c>
      <c r="E67" s="274"/>
      <c r="F67" s="291"/>
      <c r="G67" s="292"/>
      <c r="H67" s="292"/>
      <c r="J67" s="286"/>
      <c r="L67" s="292"/>
      <c r="AD67" s="289">
        <f>+AD68+AD107+AD113+AD114</f>
        <v>66085277.120000012</v>
      </c>
    </row>
    <row r="68" spans="1:30" s="299" customFormat="1" ht="38.25">
      <c r="A68" s="307"/>
      <c r="B68" s="293" t="s">
        <v>105</v>
      </c>
      <c r="C68" s="294" t="s">
        <v>106</v>
      </c>
      <c r="D68" s="289">
        <f>+D69+D85+D86</f>
        <v>51998815.320000008</v>
      </c>
      <c r="E68" s="274"/>
      <c r="F68" s="291"/>
      <c r="G68" s="292"/>
      <c r="H68" s="292"/>
      <c r="J68" s="286"/>
      <c r="L68" s="292"/>
      <c r="AD68" s="289">
        <f>+AD69+AD85+AD86</f>
        <v>48005590.093333341</v>
      </c>
    </row>
    <row r="69" spans="1:30" s="299" customFormat="1" ht="38.25">
      <c r="A69" s="307" t="s">
        <v>304</v>
      </c>
      <c r="B69" s="297" t="s">
        <v>107</v>
      </c>
      <c r="C69" s="298" t="s">
        <v>108</v>
      </c>
      <c r="D69" s="289">
        <f>SUM(D70:D84)</f>
        <v>0</v>
      </c>
      <c r="E69" s="274"/>
      <c r="F69" s="291"/>
      <c r="G69" s="292"/>
      <c r="H69" s="292"/>
      <c r="J69" s="286"/>
      <c r="L69" s="292"/>
      <c r="AD69" s="289">
        <f>SUM(AD70:AD84)</f>
        <v>0</v>
      </c>
    </row>
    <row r="70" spans="1:30" s="299" customFormat="1" ht="24.95" customHeight="1">
      <c r="A70" s="307" t="s">
        <v>304</v>
      </c>
      <c r="B70" s="300" t="s">
        <v>109</v>
      </c>
      <c r="C70" s="301" t="s">
        <v>110</v>
      </c>
      <c r="D70" s="337">
        <f>SUMIF('pdc2019'!$G$8:$G$1182,'CE MINISTERIALE 2019 MOB'!$B70,'pdc2019'!$Q$8:$Q$1190)</f>
        <v>0</v>
      </c>
      <c r="E70" s="274"/>
      <c r="F70" s="275"/>
      <c r="G70" s="292"/>
      <c r="H70" s="292"/>
      <c r="J70" s="286"/>
      <c r="L70" s="292"/>
      <c r="AD70" s="337">
        <f>SUMIF('pdc2019'!$G$8:$G$1182,'CE MINISTERIALE 2019 MOB'!$B70,'pdc2019'!$P$8:$P$1190)</f>
        <v>0</v>
      </c>
    </row>
    <row r="71" spans="1:30" s="275" customFormat="1" ht="24.95" customHeight="1">
      <c r="A71" s="304" t="s">
        <v>304</v>
      </c>
      <c r="B71" s="300" t="s">
        <v>111</v>
      </c>
      <c r="C71" s="301" t="s">
        <v>112</v>
      </c>
      <c r="D71" s="337">
        <f>SUMIF('pdc2019'!$G$8:$G$1182,'CE MINISTERIALE 2019 MOB'!$B71,'pdc2019'!$Q$8:$Q$1190)</f>
        <v>0</v>
      </c>
      <c r="E71" s="274"/>
      <c r="G71" s="292"/>
      <c r="H71" s="292"/>
      <c r="J71" s="286"/>
      <c r="L71" s="292"/>
      <c r="AD71" s="337">
        <f>SUMIF('pdc2019'!$G$8:$G$1182,'CE MINISTERIALE 2019 MOB'!$B71,'pdc2019'!$P$8:$P$1190)</f>
        <v>0</v>
      </c>
    </row>
    <row r="72" spans="1:30" s="275" customFormat="1" ht="25.5">
      <c r="A72" s="304" t="s">
        <v>304</v>
      </c>
      <c r="B72" s="300" t="s">
        <v>4608</v>
      </c>
      <c r="C72" s="301" t="s">
        <v>4609</v>
      </c>
      <c r="D72" s="337">
        <f>SUMIF('pdc2019'!$G$8:$G$1182,'CE MINISTERIALE 2019 MOB'!$B72,'pdc2019'!$Q$8:$Q$1190)</f>
        <v>0</v>
      </c>
      <c r="E72" s="274"/>
      <c r="G72" s="292"/>
      <c r="H72" s="292"/>
      <c r="J72" s="286"/>
      <c r="L72" s="292"/>
      <c r="AD72" s="337">
        <f>SUMIF('pdc2019'!$G$8:$G$1182,'CE MINISTERIALE 2019 MOB'!$B72,'pdc2019'!$P$8:$P$1190)</f>
        <v>0</v>
      </c>
    </row>
    <row r="73" spans="1:30" s="275" customFormat="1" ht="25.5">
      <c r="A73" s="304" t="s">
        <v>304</v>
      </c>
      <c r="B73" s="300" t="s">
        <v>113</v>
      </c>
      <c r="C73" s="301" t="s">
        <v>4610</v>
      </c>
      <c r="D73" s="337">
        <f>SUMIF('pdc2019'!$G$8:$G$1182,'CE MINISTERIALE 2019 MOB'!$B73,'pdc2019'!$Q$8:$Q$1190)</f>
        <v>0</v>
      </c>
      <c r="E73" s="274"/>
      <c r="G73" s="292"/>
      <c r="H73" s="292"/>
      <c r="J73" s="286"/>
      <c r="L73" s="292"/>
      <c r="AD73" s="337">
        <f>SUMIF('pdc2019'!$G$8:$G$1182,'CE MINISTERIALE 2019 MOB'!$B73,'pdc2019'!$P$8:$P$1190)</f>
        <v>0</v>
      </c>
    </row>
    <row r="74" spans="1:30" s="275" customFormat="1" ht="24.95" customHeight="1">
      <c r="A74" s="304" t="s">
        <v>304</v>
      </c>
      <c r="B74" s="300" t="s">
        <v>114</v>
      </c>
      <c r="C74" s="301" t="s">
        <v>4611</v>
      </c>
      <c r="D74" s="337">
        <f>SUMIF('pdc2019'!$G$8:$G$1182,'CE MINISTERIALE 2019 MOB'!$B74,'pdc2019'!$Q$8:$Q$1190)</f>
        <v>0</v>
      </c>
      <c r="E74" s="274"/>
      <c r="G74" s="292"/>
      <c r="H74" s="292"/>
      <c r="J74" s="286"/>
      <c r="L74" s="292"/>
      <c r="AD74" s="337">
        <f>SUMIF('pdc2019'!$G$8:$G$1182,'CE MINISTERIALE 2019 MOB'!$B74,'pdc2019'!$P$8:$P$1190)</f>
        <v>0</v>
      </c>
    </row>
    <row r="75" spans="1:30" s="275" customFormat="1" ht="24.95" customHeight="1">
      <c r="A75" s="304" t="s">
        <v>304</v>
      </c>
      <c r="B75" s="300" t="s">
        <v>115</v>
      </c>
      <c r="C75" s="301" t="s">
        <v>4612</v>
      </c>
      <c r="D75" s="337">
        <f>SUMIF('pdc2019'!$G$8:$G$1182,'CE MINISTERIALE 2019 MOB'!$B75,'pdc2019'!$Q$8:$Q$1190)</f>
        <v>0</v>
      </c>
      <c r="E75" s="274"/>
      <c r="G75" s="292"/>
      <c r="H75" s="292"/>
      <c r="J75" s="286"/>
      <c r="L75" s="292"/>
      <c r="AD75" s="337">
        <f>SUMIF('pdc2019'!$G$8:$G$1182,'CE MINISTERIALE 2019 MOB'!$B75,'pdc2019'!$P$8:$P$1190)</f>
        <v>0</v>
      </c>
    </row>
    <row r="76" spans="1:30" s="275" customFormat="1" ht="24.95" customHeight="1">
      <c r="A76" s="304" t="s">
        <v>304</v>
      </c>
      <c r="B76" s="300" t="s">
        <v>784</v>
      </c>
      <c r="C76" s="301" t="s">
        <v>4613</v>
      </c>
      <c r="D76" s="337">
        <f>SUMIF('pdc2019'!$G$8:$G$1182,'CE MINISTERIALE 2019 MOB'!$B76,'pdc2019'!$Q$8:$Q$1190)</f>
        <v>0</v>
      </c>
      <c r="E76" s="274"/>
      <c r="G76" s="292"/>
      <c r="H76" s="292"/>
      <c r="J76" s="286"/>
      <c r="L76" s="292"/>
      <c r="AD76" s="337">
        <f>SUMIF('pdc2019'!$G$8:$G$1182,'CE MINISTERIALE 2019 MOB'!$B76,'pdc2019'!$P$8:$P$1190)</f>
        <v>0</v>
      </c>
    </row>
    <row r="77" spans="1:30" s="275" customFormat="1" ht="24.95" customHeight="1">
      <c r="A77" s="304" t="s">
        <v>304</v>
      </c>
      <c r="B77" s="300" t="s">
        <v>785</v>
      </c>
      <c r="C77" s="301" t="s">
        <v>4614</v>
      </c>
      <c r="D77" s="337">
        <f>SUMIF('pdc2019'!$G$8:$G$1182,'CE MINISTERIALE 2019 MOB'!$B77,'pdc2019'!$Q$8:$Q$1190)</f>
        <v>0</v>
      </c>
      <c r="E77" s="274"/>
      <c r="G77" s="292"/>
      <c r="H77" s="292"/>
      <c r="J77" s="286"/>
      <c r="L77" s="292"/>
      <c r="AD77" s="337">
        <f>SUMIF('pdc2019'!$G$8:$G$1182,'CE MINISTERIALE 2019 MOB'!$B77,'pdc2019'!$P$8:$P$1190)</f>
        <v>0</v>
      </c>
    </row>
    <row r="78" spans="1:30" s="275" customFormat="1" ht="24.95" customHeight="1">
      <c r="A78" s="304" t="s">
        <v>304</v>
      </c>
      <c r="B78" s="300" t="s">
        <v>786</v>
      </c>
      <c r="C78" s="301" t="s">
        <v>4615</v>
      </c>
      <c r="D78" s="337">
        <f>SUMIF('pdc2019'!$G$8:$G$1182,'CE MINISTERIALE 2019 MOB'!$B78,'pdc2019'!$Q$8:$Q$1190)</f>
        <v>0</v>
      </c>
      <c r="E78" s="274"/>
      <c r="G78" s="292"/>
      <c r="H78" s="292"/>
      <c r="J78" s="286"/>
      <c r="L78" s="292"/>
      <c r="AD78" s="337">
        <f>SUMIF('pdc2019'!$G$8:$G$1182,'CE MINISTERIALE 2019 MOB'!$B78,'pdc2019'!$P$8:$P$1190)</f>
        <v>0</v>
      </c>
    </row>
    <row r="79" spans="1:30" s="275" customFormat="1" ht="24.95" customHeight="1">
      <c r="A79" s="304" t="s">
        <v>304</v>
      </c>
      <c r="B79" s="300" t="s">
        <v>4616</v>
      </c>
      <c r="C79" s="301" t="s">
        <v>4617</v>
      </c>
      <c r="D79" s="337">
        <f>SUMIF('pdc2019'!$G$8:$G$1182,'CE MINISTERIALE 2019 MOB'!$B79,'pdc2019'!$Q$8:$Q$1190)</f>
        <v>0</v>
      </c>
      <c r="E79" s="274"/>
      <c r="G79" s="292"/>
      <c r="H79" s="292"/>
      <c r="J79" s="286"/>
      <c r="L79" s="292"/>
      <c r="AD79" s="337">
        <f>SUMIF('pdc2019'!$G$8:$G$1182,'CE MINISTERIALE 2019 MOB'!$B79,'pdc2019'!$P$8:$P$1190)</f>
        <v>0</v>
      </c>
    </row>
    <row r="80" spans="1:30" s="275" customFormat="1" ht="24.95" customHeight="1">
      <c r="A80" s="304" t="s">
        <v>304</v>
      </c>
      <c r="B80" s="300" t="s">
        <v>4618</v>
      </c>
      <c r="C80" s="301" t="s">
        <v>4619</v>
      </c>
      <c r="D80" s="337">
        <f>SUMIF('pdc2019'!$G$8:$G$1182,'CE MINISTERIALE 2019 MOB'!$B80,'pdc2019'!$Q$8:$Q$1190)</f>
        <v>0</v>
      </c>
      <c r="E80" s="274"/>
      <c r="F80" s="615"/>
      <c r="G80" s="292"/>
      <c r="H80" s="292"/>
      <c r="J80" s="286"/>
      <c r="L80" s="292"/>
      <c r="AD80" s="337">
        <f>SUMIF('pdc2019'!$G$8:$G$1182,'CE MINISTERIALE 2019 MOB'!$B80,'pdc2019'!$P$8:$P$1190)</f>
        <v>0</v>
      </c>
    </row>
    <row r="81" spans="1:30" s="275" customFormat="1" ht="24.95" customHeight="1">
      <c r="A81" s="307" t="s">
        <v>304</v>
      </c>
      <c r="B81" s="300" t="s">
        <v>4620</v>
      </c>
      <c r="C81" s="301" t="s">
        <v>4621</v>
      </c>
      <c r="D81" s="337">
        <f>SUMIF('pdc2019'!$G$8:$G$1182,'CE MINISTERIALE 2019 MOB'!$B81,'pdc2019'!$Q$8:$Q$1190)</f>
        <v>0</v>
      </c>
      <c r="E81" s="274"/>
      <c r="F81" s="615"/>
      <c r="G81" s="292"/>
      <c r="H81" s="292"/>
      <c r="J81" s="286"/>
      <c r="L81" s="292"/>
      <c r="AD81" s="337">
        <f>SUMIF('pdc2019'!$G$8:$G$1182,'CE MINISTERIALE 2019 MOB'!$B81,'pdc2019'!$P$8:$P$1190)</f>
        <v>0</v>
      </c>
    </row>
    <row r="82" spans="1:30" s="299" customFormat="1" ht="24.95" customHeight="1">
      <c r="A82" s="307" t="s">
        <v>304</v>
      </c>
      <c r="B82" s="300" t="s">
        <v>4622</v>
      </c>
      <c r="C82" s="301" t="s">
        <v>4623</v>
      </c>
      <c r="D82" s="337">
        <f>SUMIF('pdc2019'!$G$8:$G$1182,'CE MINISTERIALE 2019 MOB'!$B82,'pdc2019'!$Q$8:$Q$1190)</f>
        <v>0</v>
      </c>
      <c r="E82" s="274"/>
      <c r="F82" s="615"/>
      <c r="G82" s="292"/>
      <c r="H82" s="292"/>
      <c r="J82" s="286"/>
      <c r="L82" s="292"/>
      <c r="AD82" s="337">
        <f>SUMIF('pdc2019'!$G$8:$G$1182,'CE MINISTERIALE 2019 MOB'!$B82,'pdc2019'!$P$8:$P$1190)</f>
        <v>0</v>
      </c>
    </row>
    <row r="83" spans="1:30" s="275" customFormat="1" ht="24.95" customHeight="1">
      <c r="A83" s="307" t="s">
        <v>304</v>
      </c>
      <c r="B83" s="300" t="s">
        <v>4624</v>
      </c>
      <c r="C83" s="301" t="s">
        <v>4625</v>
      </c>
      <c r="D83" s="337">
        <f>SUMIF('pdc2019'!$G$8:$G$1182,'CE MINISTERIALE 2019 MOB'!$B83,'pdc2019'!$Q$8:$Q$1190)</f>
        <v>0</v>
      </c>
      <c r="E83" s="274"/>
      <c r="F83" s="615"/>
      <c r="G83" s="292"/>
      <c r="H83" s="292"/>
      <c r="J83" s="286"/>
      <c r="L83" s="292"/>
      <c r="AD83" s="337">
        <f>SUMIF('pdc2019'!$G$8:$G$1182,'CE MINISTERIALE 2019 MOB'!$B83,'pdc2019'!$P$8:$P$1190)</f>
        <v>0</v>
      </c>
    </row>
    <row r="84" spans="1:30" s="275" customFormat="1" ht="25.5">
      <c r="A84" s="307" t="s">
        <v>304</v>
      </c>
      <c r="B84" s="300" t="s">
        <v>787</v>
      </c>
      <c r="C84" s="301" t="s">
        <v>4626</v>
      </c>
      <c r="D84" s="337">
        <f>SUMIF('pdc2019'!$G$8:$G$1182,'CE MINISTERIALE 2019 MOB'!$B84,'pdc2019'!$Q$8:$Q$1190)</f>
        <v>0</v>
      </c>
      <c r="E84" s="274"/>
      <c r="F84" s="615"/>
      <c r="G84" s="292"/>
      <c r="H84" s="292"/>
      <c r="J84" s="286"/>
      <c r="L84" s="292"/>
      <c r="AD84" s="337">
        <f>SUMIF('pdc2019'!$G$8:$G$1182,'CE MINISTERIALE 2019 MOB'!$B84,'pdc2019'!$P$8:$P$1190)</f>
        <v>0</v>
      </c>
    </row>
    <row r="85" spans="1:30" s="299" customFormat="1" ht="42.75" customHeight="1">
      <c r="A85" s="307"/>
      <c r="B85" s="297" t="s">
        <v>788</v>
      </c>
      <c r="C85" s="298" t="s">
        <v>4627</v>
      </c>
      <c r="D85" s="337">
        <f>SUMIF('pdc2019'!$G$8:$G$1182,'CE MINISTERIALE 2019 MOB'!$B85,'pdc2019'!$Q$8:$Q$1190)</f>
        <v>81800</v>
      </c>
      <c r="E85" s="274"/>
      <c r="F85" s="275"/>
      <c r="G85" s="292"/>
      <c r="H85" s="292"/>
      <c r="J85" s="286"/>
      <c r="L85" s="292"/>
      <c r="AD85" s="337">
        <f>SUMIF('pdc2019'!$G$8:$G$1182,'CE MINISTERIALE 2019 MOB'!$B85,'pdc2019'!$P$8:$P$1190)</f>
        <v>99693.6</v>
      </c>
    </row>
    <row r="86" spans="1:30" s="299" customFormat="1" ht="25.5">
      <c r="A86" s="307"/>
      <c r="B86" s="297" t="s">
        <v>789</v>
      </c>
      <c r="C86" s="298" t="s">
        <v>4628</v>
      </c>
      <c r="D86" s="289">
        <f>SUM(D87:D101,D104,D105,D106)</f>
        <v>51917015.320000008</v>
      </c>
      <c r="E86" s="274"/>
      <c r="F86" s="291"/>
      <c r="G86" s="292"/>
      <c r="H86" s="292"/>
      <c r="J86" s="286"/>
      <c r="L86" s="292"/>
      <c r="AD86" s="289">
        <f>SUM(AD87:AD101,AD104,AD105,AD106)</f>
        <v>47905896.49333334</v>
      </c>
    </row>
    <row r="87" spans="1:30" s="299" customFormat="1" ht="24.95" customHeight="1">
      <c r="A87" s="307" t="s">
        <v>1575</v>
      </c>
      <c r="B87" s="300" t="s">
        <v>1576</v>
      </c>
      <c r="C87" s="301" t="s">
        <v>1577</v>
      </c>
      <c r="D87" s="337">
        <f>SUMIF('pdc2019'!$G$8:$G$1182,'CE MINISTERIALE 2019 MOB'!$B87,'pdc2019'!$Q$8:$Q$1190)</f>
        <v>16350722.619999999</v>
      </c>
      <c r="E87" s="274"/>
      <c r="F87" s="275"/>
      <c r="G87" s="292"/>
      <c r="H87" s="292"/>
      <c r="J87" s="286"/>
      <c r="L87" s="292"/>
      <c r="AD87" s="337">
        <f>SUMIF('pdc2019'!$G$8:$G$1182,'CE MINISTERIALE 2019 MOB'!$B87,'pdc2019'!$P$8:$P$1190)</f>
        <v>15676723.226666667</v>
      </c>
    </row>
    <row r="88" spans="1:30" s="299" customFormat="1" ht="24.95" customHeight="1">
      <c r="A88" s="307" t="s">
        <v>1575</v>
      </c>
      <c r="B88" s="300" t="s">
        <v>1578</v>
      </c>
      <c r="C88" s="301" t="s">
        <v>1579</v>
      </c>
      <c r="D88" s="337">
        <f>SUMIF('pdc2019'!$G$8:$G$1182,'CE MINISTERIALE 2019 MOB'!$B88,'pdc2019'!$Q$8:$Q$1190)</f>
        <v>4714223.46</v>
      </c>
      <c r="E88" s="274"/>
      <c r="F88" s="275"/>
      <c r="G88" s="292"/>
      <c r="H88" s="292"/>
      <c r="J88" s="286"/>
      <c r="L88" s="292"/>
      <c r="AD88" s="337">
        <f>SUMIF('pdc2019'!$G$8:$G$1182,'CE MINISTERIALE 2019 MOB'!$B88,'pdc2019'!$P$8:$P$1190)</f>
        <v>4714223.4666666668</v>
      </c>
    </row>
    <row r="89" spans="1:30" s="275" customFormat="1" ht="24.95" customHeight="1">
      <c r="A89" s="307" t="s">
        <v>1575</v>
      </c>
      <c r="B89" s="300" t="s">
        <v>4629</v>
      </c>
      <c r="C89" s="301" t="s">
        <v>4630</v>
      </c>
      <c r="D89" s="337">
        <f>SUMIF('pdc2019'!$G$8:$G$1182,'CE MINISTERIALE 2019 MOB'!$B89,'pdc2019'!$Q$8:$Q$1190)</f>
        <v>242642.51</v>
      </c>
      <c r="E89" s="274"/>
      <c r="G89" s="292"/>
      <c r="H89" s="292"/>
      <c r="J89" s="286"/>
      <c r="L89" s="292"/>
      <c r="AD89" s="337">
        <f>SUMIF('pdc2019'!$G$8:$G$1182,'CE MINISTERIALE 2019 MOB'!$B89,'pdc2019'!$P$8:$P$1190)</f>
        <v>242642.50666666668</v>
      </c>
    </row>
    <row r="90" spans="1:30" s="275" customFormat="1" ht="25.5">
      <c r="A90" s="304" t="s">
        <v>1580</v>
      </c>
      <c r="B90" s="300" t="s">
        <v>1581</v>
      </c>
      <c r="C90" s="301" t="s">
        <v>4631</v>
      </c>
      <c r="D90" s="337">
        <f>SUMIF('pdc2019'!$G$8:$G$1182,'CE MINISTERIALE 2019 MOB'!$B90,'pdc2019'!$Q$8:$Q$1190)</f>
        <v>0</v>
      </c>
      <c r="E90" s="274"/>
      <c r="G90" s="292"/>
      <c r="H90" s="292"/>
      <c r="J90" s="286"/>
      <c r="L90" s="292"/>
      <c r="AD90" s="337">
        <f>SUMIF('pdc2019'!$G$8:$G$1182,'CE MINISTERIALE 2019 MOB'!$B90,'pdc2019'!$P$8:$P$1190)</f>
        <v>0</v>
      </c>
    </row>
    <row r="91" spans="1:30" s="299" customFormat="1" ht="24.95" customHeight="1">
      <c r="A91" s="304" t="s">
        <v>1575</v>
      </c>
      <c r="B91" s="300" t="s">
        <v>1582</v>
      </c>
      <c r="C91" s="301" t="s">
        <v>4632</v>
      </c>
      <c r="D91" s="337">
        <f>SUMIF('pdc2019'!$G$8:$G$1182,'CE MINISTERIALE 2019 MOB'!$B91,'pdc2019'!$Q$8:$Q$1190)</f>
        <v>3512480.85</v>
      </c>
      <c r="E91" s="274"/>
      <c r="F91" s="275"/>
      <c r="G91" s="292"/>
      <c r="H91" s="292"/>
      <c r="J91" s="286"/>
      <c r="L91" s="292"/>
      <c r="AD91" s="337">
        <f>SUMIF('pdc2019'!$G$8:$G$1182,'CE MINISTERIALE 2019 MOB'!$B91,'pdc2019'!$P$8:$P$1190)</f>
        <v>3512480.8533333335</v>
      </c>
    </row>
    <row r="92" spans="1:30" s="275" customFormat="1" ht="25.5">
      <c r="A92" s="304" t="s">
        <v>1575</v>
      </c>
      <c r="B92" s="300" t="s">
        <v>1583</v>
      </c>
      <c r="C92" s="301" t="s">
        <v>4633</v>
      </c>
      <c r="D92" s="337">
        <f>SUMIF('pdc2019'!$G$8:$G$1182,'CE MINISTERIALE 2019 MOB'!$B92,'pdc2019'!$Q$8:$Q$1190)</f>
        <v>163858.79</v>
      </c>
      <c r="E92" s="274"/>
      <c r="G92" s="292"/>
      <c r="H92" s="292"/>
      <c r="J92" s="286"/>
      <c r="L92" s="292"/>
      <c r="AD92" s="337">
        <f>SUMIF('pdc2019'!$G$8:$G$1182,'CE MINISTERIALE 2019 MOB'!$B92,'pdc2019'!$P$8:$P$1190)</f>
        <v>163858.78666666665</v>
      </c>
    </row>
    <row r="93" spans="1:30" s="275" customFormat="1" ht="25.5">
      <c r="A93" s="304" t="s">
        <v>1575</v>
      </c>
      <c r="B93" s="300" t="s">
        <v>1584</v>
      </c>
      <c r="C93" s="301" t="s">
        <v>4634</v>
      </c>
      <c r="D93" s="337">
        <f>SUMIF('pdc2019'!$G$8:$G$1182,'CE MINISTERIALE 2019 MOB'!$B93,'pdc2019'!$Q$8:$Q$1190)</f>
        <v>668363.73</v>
      </c>
      <c r="E93" s="274"/>
      <c r="G93" s="292"/>
      <c r="H93" s="292"/>
      <c r="J93" s="286"/>
      <c r="L93" s="292"/>
      <c r="AD93" s="337">
        <f>SUMIF('pdc2019'!$G$8:$G$1182,'CE MINISTERIALE 2019 MOB'!$B93,'pdc2019'!$P$8:$P$1190)</f>
        <v>668363.73333333328</v>
      </c>
    </row>
    <row r="94" spans="1:30" s="275" customFormat="1" ht="24.95" customHeight="1">
      <c r="A94" s="304" t="s">
        <v>1575</v>
      </c>
      <c r="B94" s="300" t="s">
        <v>1585</v>
      </c>
      <c r="C94" s="301" t="s">
        <v>4635</v>
      </c>
      <c r="D94" s="337">
        <f>SUMIF('pdc2019'!$G$8:$G$1182,'CE MINISTERIALE 2019 MOB'!$B94,'pdc2019'!$Q$8:$Q$1190)</f>
        <v>5438.57</v>
      </c>
      <c r="E94" s="274"/>
      <c r="G94" s="292"/>
      <c r="H94" s="292"/>
      <c r="J94" s="286"/>
      <c r="L94" s="292"/>
      <c r="AD94" s="337">
        <f>SUMIF('pdc2019'!$G$8:$G$1182,'CE MINISTERIALE 2019 MOB'!$B94,'pdc2019'!$P$8:$P$1190)</f>
        <v>5438.5733333333328</v>
      </c>
    </row>
    <row r="95" spans="1:30" s="275" customFormat="1" ht="25.5">
      <c r="A95" s="304" t="s">
        <v>1575</v>
      </c>
      <c r="B95" s="300" t="s">
        <v>1586</v>
      </c>
      <c r="C95" s="301" t="s">
        <v>4636</v>
      </c>
      <c r="D95" s="337">
        <f>SUMIF('pdc2019'!$G$8:$G$1182,'CE MINISTERIALE 2019 MOB'!$B95,'pdc2019'!$Q$8:$Q$1190)</f>
        <v>6162864.6699999999</v>
      </c>
      <c r="E95" s="274"/>
      <c r="G95" s="292"/>
      <c r="H95" s="292"/>
      <c r="J95" s="286"/>
      <c r="L95" s="292"/>
      <c r="AD95" s="337">
        <f>SUMIF('pdc2019'!$G$8:$G$1182,'CE MINISTERIALE 2019 MOB'!$B95,'pdc2019'!$P$8:$P$1190)</f>
        <v>6162864.666666667</v>
      </c>
    </row>
    <row r="96" spans="1:30" s="275" customFormat="1" ht="25.5">
      <c r="A96" s="304" t="s">
        <v>1580</v>
      </c>
      <c r="B96" s="300" t="s">
        <v>4637</v>
      </c>
      <c r="C96" s="301" t="s">
        <v>4638</v>
      </c>
      <c r="D96" s="337">
        <f>SUMIF('pdc2019'!$G$8:$G$1182,'CE MINISTERIALE 2019 MOB'!$B96,'pdc2019'!$Q$8:$Q$1190)</f>
        <v>0</v>
      </c>
      <c r="E96" s="274"/>
      <c r="G96" s="292"/>
      <c r="H96" s="292"/>
      <c r="J96" s="286"/>
      <c r="L96" s="292"/>
      <c r="AD96" s="337">
        <f>SUMIF('pdc2019'!$G$8:$G$1182,'CE MINISTERIALE 2019 MOB'!$B96,'pdc2019'!$P$8:$P$1190)</f>
        <v>0</v>
      </c>
    </row>
    <row r="97" spans="1:30" s="275" customFormat="1" ht="25.5">
      <c r="A97" s="304" t="s">
        <v>1580</v>
      </c>
      <c r="B97" s="300" t="s">
        <v>4639</v>
      </c>
      <c r="C97" s="301" t="s">
        <v>4640</v>
      </c>
      <c r="D97" s="337">
        <f>SUMIF('pdc2019'!$G$8:$G$1182,'CE MINISTERIALE 2019 MOB'!$B97,'pdc2019'!$Q$8:$Q$1190)</f>
        <v>0</v>
      </c>
      <c r="E97" s="274"/>
      <c r="G97" s="292"/>
      <c r="H97" s="292"/>
      <c r="J97" s="286"/>
      <c r="L97" s="292"/>
      <c r="AD97" s="337">
        <f>SUMIF('pdc2019'!$G$8:$G$1182,'CE MINISTERIALE 2019 MOB'!$B97,'pdc2019'!$P$8:$P$1190)</f>
        <v>0</v>
      </c>
    </row>
    <row r="98" spans="1:30" s="275" customFormat="1" ht="25.5">
      <c r="A98" s="304" t="s">
        <v>1575</v>
      </c>
      <c r="B98" s="300" t="s">
        <v>1587</v>
      </c>
      <c r="C98" s="301" t="s">
        <v>4641</v>
      </c>
      <c r="D98" s="337">
        <f>SUMIF('pdc2019'!$G$8:$G$1182,'CE MINISTERIALE 2019 MOB'!$B98,'pdc2019'!$Q$8:$Q$1190)</f>
        <v>0</v>
      </c>
      <c r="E98" s="274"/>
      <c r="G98" s="292"/>
      <c r="H98" s="292"/>
      <c r="J98" s="286"/>
      <c r="L98" s="292"/>
      <c r="AD98" s="337">
        <f>SUMIF('pdc2019'!$G$8:$G$1182,'CE MINISTERIALE 2019 MOB'!$B98,'pdc2019'!$P$8:$P$1190)</f>
        <v>0</v>
      </c>
    </row>
    <row r="99" spans="1:30" s="275" customFormat="1" ht="25.5">
      <c r="A99" s="304" t="s">
        <v>1575</v>
      </c>
      <c r="B99" s="300" t="s">
        <v>1588</v>
      </c>
      <c r="C99" s="301" t="s">
        <v>4642</v>
      </c>
      <c r="D99" s="337">
        <f>SUMIF('pdc2019'!$G$8:$G$1182,'CE MINISTERIALE 2019 MOB'!$B99,'pdc2019'!$Q$8:$Q$1190)</f>
        <v>0</v>
      </c>
      <c r="E99" s="274"/>
      <c r="G99" s="292"/>
      <c r="H99" s="292"/>
      <c r="J99" s="286"/>
      <c r="L99" s="292"/>
      <c r="AD99" s="337">
        <f>SUMIF('pdc2019'!$G$8:$G$1182,'CE MINISTERIALE 2019 MOB'!$B99,'pdc2019'!$P$8:$P$1190)</f>
        <v>0</v>
      </c>
    </row>
    <row r="100" spans="1:30" s="275" customFormat="1" ht="25.5">
      <c r="A100" s="304" t="s">
        <v>1575</v>
      </c>
      <c r="B100" s="300" t="s">
        <v>4643</v>
      </c>
      <c r="C100" s="301" t="s">
        <v>4644</v>
      </c>
      <c r="D100" s="337">
        <f>SUMIF('pdc2019'!$G$8:$G$1182,'CE MINISTERIALE 2019 MOB'!$B100,'pdc2019'!$Q$8:$Q$1190)</f>
        <v>579156.43000000005</v>
      </c>
      <c r="E100" s="274"/>
      <c r="G100" s="292"/>
      <c r="H100" s="292"/>
      <c r="J100" s="286"/>
      <c r="L100" s="292"/>
      <c r="AD100" s="337">
        <f>SUMIF('pdc2019'!$G$8:$G$1182,'CE MINISTERIALE 2019 MOB'!$B100,'pdc2019'!$P$8:$P$1190)</f>
        <v>543145.50666666671</v>
      </c>
    </row>
    <row r="101" spans="1:30" s="306" customFormat="1" ht="38.25">
      <c r="A101" s="304" t="s">
        <v>1580</v>
      </c>
      <c r="B101" s="300" t="s">
        <v>1589</v>
      </c>
      <c r="C101" s="301" t="s">
        <v>4645</v>
      </c>
      <c r="D101" s="289">
        <f>+D102+D103</f>
        <v>600000</v>
      </c>
      <c r="E101" s="305"/>
      <c r="F101" s="291"/>
      <c r="G101" s="292"/>
      <c r="H101" s="292"/>
      <c r="J101" s="286"/>
      <c r="L101" s="292"/>
      <c r="AD101" s="289">
        <f>+AD102+AD103</f>
        <v>565966.54666666663</v>
      </c>
    </row>
    <row r="102" spans="1:30" s="306" customFormat="1" ht="25.5">
      <c r="A102" s="304" t="s">
        <v>1580</v>
      </c>
      <c r="B102" s="297" t="s">
        <v>1590</v>
      </c>
      <c r="C102" s="298" t="s">
        <v>4646</v>
      </c>
      <c r="D102" s="337">
        <f>SUMIF('pdc2019'!$G$8:$G$1182,'CE MINISTERIALE 2019 MOB'!$B102,'pdc2019'!$Q$8:$Q$1190)</f>
        <v>0</v>
      </c>
      <c r="E102" s="305"/>
      <c r="G102" s="292"/>
      <c r="H102" s="292"/>
      <c r="J102" s="286"/>
      <c r="L102" s="292"/>
      <c r="AD102" s="337">
        <f>SUMIF('pdc2019'!$G$8:$G$1182,'CE MINISTERIALE 2019 MOB'!$B102,'pdc2019'!$P$8:$P$1190)</f>
        <v>0</v>
      </c>
    </row>
    <row r="103" spans="1:30" s="275" customFormat="1" ht="38.25">
      <c r="A103" s="304" t="s">
        <v>1580</v>
      </c>
      <c r="B103" s="297" t="s">
        <v>1591</v>
      </c>
      <c r="C103" s="298" t="s">
        <v>4647</v>
      </c>
      <c r="D103" s="337">
        <f>SUMIF('pdc2019'!$G$8:$G$1182,'CE MINISTERIALE 2019 MOB'!$B103,'pdc2019'!$Q$8:$Q$1190)</f>
        <v>600000</v>
      </c>
      <c r="E103" s="274"/>
      <c r="G103" s="292"/>
      <c r="H103" s="292"/>
      <c r="J103" s="286"/>
      <c r="L103" s="292"/>
      <c r="AD103" s="337">
        <f>SUMIF('pdc2019'!$G$8:$G$1182,'CE MINISTERIALE 2019 MOB'!$B103,'pdc2019'!$P$8:$P$1190)</f>
        <v>565966.54666666663</v>
      </c>
    </row>
    <row r="104" spans="1:30" s="274" customFormat="1" ht="25.5">
      <c r="A104" s="304"/>
      <c r="B104" s="300" t="s">
        <v>666</v>
      </c>
      <c r="C104" s="301" t="s">
        <v>4648</v>
      </c>
      <c r="D104" s="337">
        <f>SUMIF('pdc2019'!$G$8:$G$1182,'CE MINISTERIALE 2019 MOB'!$B104,'pdc2019'!$Q$8:$Q$1190)</f>
        <v>18916263.690000001</v>
      </c>
      <c r="G104" s="292"/>
      <c r="H104" s="292"/>
      <c r="J104" s="286"/>
      <c r="L104" s="292"/>
      <c r="AD104" s="337">
        <f>SUMIF('pdc2019'!$G$8:$G$1182,'CE MINISTERIALE 2019 MOB'!$B104,'pdc2019'!$P$8:$P$1190)</f>
        <v>15650188.626666667</v>
      </c>
    </row>
    <row r="105" spans="1:30" s="274" customFormat="1" ht="25.5">
      <c r="A105" s="307" t="s">
        <v>304</v>
      </c>
      <c r="B105" s="300" t="s">
        <v>4649</v>
      </c>
      <c r="C105" s="301" t="s">
        <v>4650</v>
      </c>
      <c r="D105" s="337">
        <f>SUMIF('pdc2019'!$G$8:$G$1182,'CE MINISTERIALE 2019 MOB'!$B105,'pdc2019'!$Q$8:$Q$1190)</f>
        <v>0</v>
      </c>
      <c r="G105" s="292"/>
      <c r="H105" s="292"/>
      <c r="J105" s="286"/>
      <c r="L105" s="292"/>
      <c r="AD105" s="337">
        <f>SUMIF('pdc2019'!$G$8:$G$1182,'CE MINISTERIALE 2019 MOB'!$B105,'pdc2019'!$P$8:$P$1190)</f>
        <v>0</v>
      </c>
    </row>
    <row r="106" spans="1:30" s="274" customFormat="1" ht="38.25">
      <c r="A106" s="307" t="s">
        <v>1580</v>
      </c>
      <c r="B106" s="300" t="s">
        <v>4651</v>
      </c>
      <c r="C106" s="301" t="s">
        <v>4652</v>
      </c>
      <c r="D106" s="337">
        <f>SUMIF('pdc2019'!$G$8:$G$1182,'CE MINISTERIALE 2019 MOB'!$B106,'pdc2019'!$Q$8:$Q$1190)</f>
        <v>1000</v>
      </c>
      <c r="G106" s="292"/>
      <c r="H106" s="292"/>
      <c r="J106" s="286"/>
      <c r="L106" s="292"/>
      <c r="AD106" s="337">
        <f>SUMIF('pdc2019'!$G$8:$G$1182,'CE MINISTERIALE 2019 MOB'!$B106,'pdc2019'!$P$8:$P$1190)</f>
        <v>0</v>
      </c>
    </row>
    <row r="107" spans="1:30" s="299" customFormat="1" ht="51">
      <c r="A107" s="374" t="s">
        <v>1575</v>
      </c>
      <c r="B107" s="293" t="s">
        <v>667</v>
      </c>
      <c r="C107" s="294" t="s">
        <v>668</v>
      </c>
      <c r="D107" s="289">
        <f>SUM(D108:D112)</f>
        <v>0</v>
      </c>
      <c r="E107" s="274"/>
      <c r="F107" s="291"/>
      <c r="G107" s="292"/>
      <c r="H107" s="292"/>
      <c r="J107" s="286"/>
      <c r="L107" s="292"/>
      <c r="AD107" s="289">
        <f>SUM(AD108:AD112)</f>
        <v>0</v>
      </c>
    </row>
    <row r="108" spans="1:30" s="275" customFormat="1" ht="25.5">
      <c r="A108" s="304" t="s">
        <v>1575</v>
      </c>
      <c r="B108" s="300" t="s">
        <v>669</v>
      </c>
      <c r="C108" s="301" t="s">
        <v>670</v>
      </c>
      <c r="D108" s="337">
        <f>SUMIF('pdc2019'!$G$8:$G$1182,'CE MINISTERIALE 2019 MOB'!$B108,'pdc2019'!$Q$8:$Q$1190)</f>
        <v>0</v>
      </c>
      <c r="E108" s="274"/>
      <c r="G108" s="292"/>
      <c r="H108" s="292"/>
      <c r="J108" s="286"/>
      <c r="L108" s="292"/>
      <c r="AD108" s="337">
        <f>SUMIF('pdc2019'!$G$8:$G$1182,'CE MINISTERIALE 2019 MOB'!$B108,'pdc2019'!$P$8:$P$1190)</f>
        <v>0</v>
      </c>
    </row>
    <row r="109" spans="1:30" s="275" customFormat="1" ht="25.5">
      <c r="A109" s="304" t="s">
        <v>1575</v>
      </c>
      <c r="B109" s="297" t="s">
        <v>671</v>
      </c>
      <c r="C109" s="298" t="s">
        <v>672</v>
      </c>
      <c r="D109" s="337">
        <f>SUMIF('pdc2019'!$G$8:$G$1182,'CE MINISTERIALE 2019 MOB'!$B109,'pdc2019'!$Q$8:$Q$1190)</f>
        <v>0</v>
      </c>
      <c r="E109" s="274"/>
      <c r="G109" s="292"/>
      <c r="H109" s="292"/>
      <c r="J109" s="286"/>
      <c r="L109" s="292"/>
      <c r="AD109" s="337">
        <f>SUMIF('pdc2019'!$G$8:$G$1182,'CE MINISTERIALE 2019 MOB'!$B109,'pdc2019'!$P$8:$P$1190)</f>
        <v>0</v>
      </c>
    </row>
    <row r="110" spans="1:30" s="275" customFormat="1" ht="38.25">
      <c r="A110" s="304" t="s">
        <v>1575</v>
      </c>
      <c r="B110" s="297" t="s">
        <v>4653</v>
      </c>
      <c r="C110" s="298" t="s">
        <v>4654</v>
      </c>
      <c r="D110" s="337">
        <f>SUMIF('pdc2019'!$G$8:$G$1182,'CE MINISTERIALE 2019 MOB'!$B110,'pdc2019'!$Q$8:$Q$1190)</f>
        <v>0</v>
      </c>
      <c r="E110" s="274"/>
      <c r="G110" s="292"/>
      <c r="H110" s="292"/>
      <c r="J110" s="286"/>
      <c r="L110" s="292"/>
      <c r="AD110" s="337">
        <f>SUMIF('pdc2019'!$G$8:$G$1182,'CE MINISTERIALE 2019 MOB'!$B110,'pdc2019'!$P$8:$P$1190)</f>
        <v>0</v>
      </c>
    </row>
    <row r="111" spans="1:30" s="275" customFormat="1" ht="25.5">
      <c r="A111" s="307" t="s">
        <v>1575</v>
      </c>
      <c r="B111" s="297" t="s">
        <v>673</v>
      </c>
      <c r="C111" s="298" t="s">
        <v>4655</v>
      </c>
      <c r="D111" s="337">
        <f>SUMIF('pdc2019'!$G$8:$G$1182,'CE MINISTERIALE 2019 MOB'!$B111,'pdc2019'!$Q$8:$Q$1190)</f>
        <v>0</v>
      </c>
      <c r="E111" s="274"/>
      <c r="G111" s="292"/>
      <c r="H111" s="292"/>
      <c r="J111" s="286"/>
      <c r="L111" s="292"/>
      <c r="AD111" s="337">
        <f>SUMIF('pdc2019'!$G$8:$G$1182,'CE MINISTERIALE 2019 MOB'!$B111,'pdc2019'!$P$8:$P$1190)</f>
        <v>0</v>
      </c>
    </row>
    <row r="112" spans="1:30" s="275" customFormat="1" ht="38.25">
      <c r="A112" s="307" t="s">
        <v>1575</v>
      </c>
      <c r="B112" s="297" t="s">
        <v>674</v>
      </c>
      <c r="C112" s="298" t="s">
        <v>4656</v>
      </c>
      <c r="D112" s="337">
        <f>SUMIF('pdc2019'!$G$8:$G$1182,'CE MINISTERIALE 2019 MOB'!$B112,'pdc2019'!$Q$8:$Q$1190)</f>
        <v>0</v>
      </c>
      <c r="E112" s="274"/>
      <c r="G112" s="292"/>
      <c r="H112" s="292"/>
      <c r="J112" s="286"/>
      <c r="L112" s="292"/>
      <c r="AD112" s="337">
        <f>SUMIF('pdc2019'!$G$8:$G$1182,'CE MINISTERIALE 2019 MOB'!$B112,'pdc2019'!$P$8:$P$1190)</f>
        <v>0</v>
      </c>
    </row>
    <row r="113" spans="1:30" s="299" customFormat="1" ht="25.5">
      <c r="A113" s="307"/>
      <c r="B113" s="293" t="s">
        <v>342</v>
      </c>
      <c r="C113" s="294" t="s">
        <v>343</v>
      </c>
      <c r="D113" s="337">
        <f>SUMIF('pdc2019'!$G$8:$G$1182,'CE MINISTERIALE 2019 MOB'!$B113,'pdc2019'!$Q$8:$Q$1190)</f>
        <v>13773100</v>
      </c>
      <c r="E113" s="274"/>
      <c r="F113" s="275"/>
      <c r="G113" s="292"/>
      <c r="H113" s="292"/>
      <c r="J113" s="286"/>
      <c r="L113" s="292"/>
      <c r="AD113" s="337">
        <f>SUMIF('pdc2019'!$G$8:$G$1182,'CE MINISTERIALE 2019 MOB'!$B113,'pdc2019'!$P$8:$P$1190)</f>
        <v>13602615.373333333</v>
      </c>
    </row>
    <row r="114" spans="1:30" s="299" customFormat="1" ht="25.5">
      <c r="A114" s="307"/>
      <c r="B114" s="293" t="s">
        <v>344</v>
      </c>
      <c r="C114" s="294" t="s">
        <v>345</v>
      </c>
      <c r="D114" s="289">
        <f>SUM(D115:D121)</f>
        <v>5030074.4800000004</v>
      </c>
      <c r="E114" s="274"/>
      <c r="F114" s="291"/>
      <c r="G114" s="292"/>
      <c r="H114" s="292"/>
      <c r="J114" s="286"/>
      <c r="L114" s="292"/>
      <c r="AD114" s="289">
        <f>SUM(AD115:AD121)</f>
        <v>4477071.6533333333</v>
      </c>
    </row>
    <row r="115" spans="1:30" s="299" customFormat="1" ht="25.5">
      <c r="A115" s="307"/>
      <c r="B115" s="297" t="s">
        <v>346</v>
      </c>
      <c r="C115" s="298" t="s">
        <v>347</v>
      </c>
      <c r="D115" s="337">
        <f>SUMIF('pdc2019'!$G$8:$G$1182,'CE MINISTERIALE 2019 MOB'!$B115,'pdc2019'!$Q$8:$Q$1190)</f>
        <v>0</v>
      </c>
      <c r="E115" s="274"/>
      <c r="F115" s="275"/>
      <c r="G115" s="292"/>
      <c r="H115" s="292"/>
      <c r="J115" s="286"/>
      <c r="L115" s="292"/>
      <c r="AD115" s="337">
        <f>SUMIF('pdc2019'!$G$8:$G$1182,'CE MINISTERIALE 2019 MOB'!$B115,'pdc2019'!$P$8:$P$1190)</f>
        <v>0</v>
      </c>
    </row>
    <row r="116" spans="1:30" s="299" customFormat="1" ht="25.5">
      <c r="A116" s="307"/>
      <c r="B116" s="297" t="s">
        <v>348</v>
      </c>
      <c r="C116" s="298" t="s">
        <v>349</v>
      </c>
      <c r="D116" s="337">
        <f>SUMIF('pdc2019'!$G$8:$G$1182,'CE MINISTERIALE 2019 MOB'!$B116,'pdc2019'!$Q$8:$Q$1190)</f>
        <v>4609474.4800000004</v>
      </c>
      <c r="E116" s="274"/>
      <c r="F116" s="275"/>
      <c r="G116" s="292"/>
      <c r="H116" s="292"/>
      <c r="J116" s="286"/>
      <c r="L116" s="292"/>
      <c r="AD116" s="337">
        <f>SUMIF('pdc2019'!$G$8:$G$1182,'CE MINISTERIALE 2019 MOB'!$B116,'pdc2019'!$P$8:$P$1190)</f>
        <v>4432187</v>
      </c>
    </row>
    <row r="117" spans="1:30" s="299" customFormat="1" ht="25.5">
      <c r="A117" s="307"/>
      <c r="B117" s="297" t="s">
        <v>350</v>
      </c>
      <c r="C117" s="298" t="s">
        <v>351</v>
      </c>
      <c r="D117" s="337">
        <f>SUMIF('pdc2019'!$G$8:$G$1182,'CE MINISTERIALE 2019 MOB'!$B117,'pdc2019'!$Q$8:$Q$1190)</f>
        <v>0</v>
      </c>
      <c r="E117" s="274"/>
      <c r="F117" s="275"/>
      <c r="G117" s="292"/>
      <c r="H117" s="292"/>
      <c r="J117" s="286"/>
      <c r="L117" s="292"/>
      <c r="AD117" s="337">
        <f>SUMIF('pdc2019'!$G$8:$G$1182,'CE MINISTERIALE 2019 MOB'!$B117,'pdc2019'!$P$8:$P$1190)</f>
        <v>0</v>
      </c>
    </row>
    <row r="118" spans="1:30" s="299" customFormat="1" ht="25.5">
      <c r="A118" s="307"/>
      <c r="B118" s="297" t="s">
        <v>352</v>
      </c>
      <c r="C118" s="298" t="s">
        <v>353</v>
      </c>
      <c r="D118" s="337">
        <f>SUMIF('pdc2019'!$G$8:$G$1182,'CE MINISTERIALE 2019 MOB'!$B118,'pdc2019'!$Q$8:$Q$1190)</f>
        <v>390000</v>
      </c>
      <c r="E118" s="274"/>
      <c r="F118" s="275"/>
      <c r="G118" s="292"/>
      <c r="H118" s="292"/>
      <c r="J118" s="286"/>
      <c r="L118" s="292"/>
      <c r="AD118" s="337">
        <f>SUMIF('pdc2019'!$G$8:$G$1182,'CE MINISTERIALE 2019 MOB'!$B118,'pdc2019'!$P$8:$P$1190)</f>
        <v>32917.026666666665</v>
      </c>
    </row>
    <row r="119" spans="1:30" s="299" customFormat="1" ht="38.25">
      <c r="A119" s="307" t="s">
        <v>304</v>
      </c>
      <c r="B119" s="297" t="s">
        <v>354</v>
      </c>
      <c r="C119" s="298" t="s">
        <v>355</v>
      </c>
      <c r="D119" s="337">
        <f>SUMIF('pdc2019'!$G$8:$G$1182,'CE MINISTERIALE 2019 MOB'!$B119,'pdc2019'!$Q$8:$Q$1190)</f>
        <v>0</v>
      </c>
      <c r="E119" s="274"/>
      <c r="F119" s="275"/>
      <c r="G119" s="292"/>
      <c r="H119" s="292"/>
      <c r="J119" s="286"/>
      <c r="L119" s="292"/>
      <c r="AD119" s="337">
        <f>SUMIF('pdc2019'!$G$8:$G$1182,'CE MINISTERIALE 2019 MOB'!$B119,'pdc2019'!$P$8:$P$1190)</f>
        <v>0</v>
      </c>
    </row>
    <row r="120" spans="1:30" s="299" customFormat="1" ht="18.75">
      <c r="A120" s="307"/>
      <c r="B120" s="297" t="s">
        <v>356</v>
      </c>
      <c r="C120" s="298" t="s">
        <v>357</v>
      </c>
      <c r="D120" s="337">
        <f>SUMIF('pdc2019'!$G$8:$G$1182,'CE MINISTERIALE 2019 MOB'!$B120,'pdc2019'!$Q$8:$Q$1190)</f>
        <v>30600</v>
      </c>
      <c r="E120" s="274"/>
      <c r="F120" s="275"/>
      <c r="G120" s="292"/>
      <c r="H120" s="292"/>
      <c r="J120" s="286"/>
      <c r="L120" s="292"/>
      <c r="AD120" s="337">
        <f>SUMIF('pdc2019'!$G$8:$G$1182,'CE MINISTERIALE 2019 MOB'!$B120,'pdc2019'!$P$8:$P$1190)</f>
        <v>11967.626666666665</v>
      </c>
    </row>
    <row r="121" spans="1:30" s="299" customFormat="1" ht="25.5">
      <c r="A121" s="307" t="s">
        <v>304</v>
      </c>
      <c r="B121" s="297" t="s">
        <v>358</v>
      </c>
      <c r="C121" s="298" t="s">
        <v>359</v>
      </c>
      <c r="D121" s="337">
        <f>SUMIF('pdc2019'!$G$8:$G$1182,'CE MINISTERIALE 2019 MOB'!$B121,'pdc2019'!$Q$8:$Q$1190)</f>
        <v>0</v>
      </c>
      <c r="E121" s="274"/>
      <c r="F121" s="275"/>
      <c r="G121" s="292"/>
      <c r="H121" s="292"/>
      <c r="J121" s="286"/>
      <c r="L121" s="292"/>
      <c r="AD121" s="337">
        <f>SUMIF('pdc2019'!$G$8:$G$1182,'CE MINISTERIALE 2019 MOB'!$B121,'pdc2019'!$P$8:$P$1190)</f>
        <v>0</v>
      </c>
    </row>
    <row r="122" spans="1:30" s="299" customFormat="1" ht="24.95" customHeight="1">
      <c r="A122" s="307"/>
      <c r="B122" s="287" t="s">
        <v>360</v>
      </c>
      <c r="C122" s="288" t="s">
        <v>361</v>
      </c>
      <c r="D122" s="289">
        <f>+D123+D124+D127+D132+D136</f>
        <v>35928671.370000005</v>
      </c>
      <c r="E122" s="274"/>
      <c r="F122" s="291"/>
      <c r="G122" s="292"/>
      <c r="H122" s="292"/>
      <c r="J122" s="286"/>
      <c r="L122" s="292"/>
      <c r="AD122" s="289">
        <f>+AD123+AD124+AD127+AD132+AD136</f>
        <v>33978725.439999998</v>
      </c>
    </row>
    <row r="123" spans="1:30" s="299" customFormat="1" ht="24.95" customHeight="1">
      <c r="A123" s="307"/>
      <c r="B123" s="293" t="s">
        <v>362</v>
      </c>
      <c r="C123" s="294" t="s">
        <v>363</v>
      </c>
      <c r="D123" s="337">
        <f>SUMIF('pdc2019'!$G$8:$G$1182,'CE MINISTERIALE 2019 MOB'!$B123,'pdc2019'!$Q$8:$Q$1190)</f>
        <v>33000</v>
      </c>
      <c r="E123" s="274"/>
      <c r="F123" s="275"/>
      <c r="G123" s="292"/>
      <c r="H123" s="292"/>
      <c r="J123" s="286"/>
      <c r="L123" s="292"/>
      <c r="AD123" s="337">
        <f>SUMIF('pdc2019'!$G$8:$G$1182,'CE MINISTERIALE 2019 MOB'!$B123,'pdc2019'!$P$8:$P$1190)</f>
        <v>32983.746666666666</v>
      </c>
    </row>
    <row r="124" spans="1:30" s="299" customFormat="1" ht="24.95" customHeight="1">
      <c r="A124" s="375"/>
      <c r="B124" s="293" t="s">
        <v>364</v>
      </c>
      <c r="C124" s="294" t="s">
        <v>365</v>
      </c>
      <c r="D124" s="289">
        <f>+D125+D126</f>
        <v>4000000</v>
      </c>
      <c r="E124" s="274"/>
      <c r="F124" s="291"/>
      <c r="G124" s="292"/>
      <c r="H124" s="292"/>
      <c r="J124" s="286"/>
      <c r="L124" s="292"/>
      <c r="AD124" s="289">
        <f>+AD125+AD126</f>
        <v>3800000</v>
      </c>
    </row>
    <row r="125" spans="1:30" s="299" customFormat="1" ht="25.5">
      <c r="A125" s="375"/>
      <c r="B125" s="297" t="s">
        <v>366</v>
      </c>
      <c r="C125" s="298" t="s">
        <v>367</v>
      </c>
      <c r="D125" s="337">
        <f>SUMIF('pdc2019'!$G$8:$G$1182,'CE MINISTERIALE 2019 MOB'!$B125,'pdc2019'!$Q$8:$Q$1190)</f>
        <v>2000000</v>
      </c>
      <c r="E125" s="274"/>
      <c r="F125" s="275"/>
      <c r="G125" s="292"/>
      <c r="H125" s="292"/>
      <c r="J125" s="286"/>
      <c r="L125" s="292"/>
      <c r="AD125" s="337">
        <f>SUMIF('pdc2019'!$G$8:$G$1182,'CE MINISTERIALE 2019 MOB'!$B125,'pdc2019'!$P$8:$P$1190)</f>
        <v>1800000</v>
      </c>
    </row>
    <row r="126" spans="1:30" s="299" customFormat="1" ht="25.5">
      <c r="A126" s="375"/>
      <c r="B126" s="297" t="s">
        <v>368</v>
      </c>
      <c r="C126" s="298" t="s">
        <v>369</v>
      </c>
      <c r="D126" s="337">
        <f>SUMIF('pdc2019'!$G$8:$G$1182,'CE MINISTERIALE 2019 MOB'!$B126,'pdc2019'!$Q$8:$Q$1190)</f>
        <v>2000000</v>
      </c>
      <c r="E126" s="274"/>
      <c r="F126" s="275"/>
      <c r="G126" s="292"/>
      <c r="H126" s="292"/>
      <c r="J126" s="286"/>
      <c r="L126" s="292"/>
      <c r="AD126" s="337">
        <f>SUMIF('pdc2019'!$G$8:$G$1182,'CE MINISTERIALE 2019 MOB'!$B126,'pdc2019'!$P$8:$P$1190)</f>
        <v>2000000</v>
      </c>
    </row>
    <row r="127" spans="1:30" s="299" customFormat="1" ht="25.5">
      <c r="A127" s="374" t="s">
        <v>304</v>
      </c>
      <c r="B127" s="293" t="s">
        <v>1317</v>
      </c>
      <c r="C127" s="294" t="s">
        <v>1318</v>
      </c>
      <c r="D127" s="289">
        <f>+D128+D129+D130+D131</f>
        <v>0</v>
      </c>
      <c r="E127" s="274"/>
      <c r="F127" s="291"/>
      <c r="G127" s="292"/>
      <c r="H127" s="292"/>
      <c r="J127" s="286"/>
      <c r="L127" s="292"/>
      <c r="AD127" s="289">
        <f>+AD128+AD129+AD130+AD131</f>
        <v>0</v>
      </c>
    </row>
    <row r="128" spans="1:30" s="299" customFormat="1" ht="38.25">
      <c r="A128" s="307" t="s">
        <v>304</v>
      </c>
      <c r="B128" s="297" t="s">
        <v>1319</v>
      </c>
      <c r="C128" s="298" t="s">
        <v>1320</v>
      </c>
      <c r="D128" s="337">
        <f>SUMIF('pdc2019'!$G$8:$G$1182,'CE MINISTERIALE 2019 MOB'!$B128,'pdc2019'!$Q$8:$Q$1190)</f>
        <v>0</v>
      </c>
      <c r="E128" s="274"/>
      <c r="F128" s="275"/>
      <c r="G128" s="292"/>
      <c r="H128" s="292"/>
      <c r="J128" s="286"/>
      <c r="L128" s="292"/>
      <c r="AD128" s="337">
        <f>SUMIF('pdc2019'!$G$8:$G$1182,'CE MINISTERIALE 2019 MOB'!$B128,'pdc2019'!$P$8:$P$1190)</f>
        <v>0</v>
      </c>
    </row>
    <row r="129" spans="1:30" s="299" customFormat="1" ht="25.5">
      <c r="A129" s="307" t="s">
        <v>304</v>
      </c>
      <c r="B129" s="297" t="s">
        <v>372</v>
      </c>
      <c r="C129" s="298" t="s">
        <v>373</v>
      </c>
      <c r="D129" s="337">
        <f>SUMIF('pdc2019'!$G$8:$G$1182,'CE MINISTERIALE 2019 MOB'!$B129,'pdc2019'!$Q$8:$Q$1190)</f>
        <v>0</v>
      </c>
      <c r="E129" s="274"/>
      <c r="F129" s="275"/>
      <c r="G129" s="292"/>
      <c r="H129" s="292"/>
      <c r="J129" s="286"/>
      <c r="L129" s="292"/>
      <c r="AD129" s="337">
        <f>SUMIF('pdc2019'!$G$8:$G$1182,'CE MINISTERIALE 2019 MOB'!$B129,'pdc2019'!$P$8:$P$1190)</f>
        <v>0</v>
      </c>
    </row>
    <row r="130" spans="1:30" s="299" customFormat="1" ht="25.5">
      <c r="A130" s="307" t="s">
        <v>304</v>
      </c>
      <c r="B130" s="297" t="s">
        <v>374</v>
      </c>
      <c r="C130" s="298" t="s">
        <v>375</v>
      </c>
      <c r="D130" s="337">
        <f>SUMIF('pdc2019'!$G$8:$G$1182,'CE MINISTERIALE 2019 MOB'!$B130,'pdc2019'!$Q$8:$Q$1190)</f>
        <v>0</v>
      </c>
      <c r="E130" s="274"/>
      <c r="F130" s="275"/>
      <c r="G130" s="292"/>
      <c r="H130" s="292"/>
      <c r="J130" s="286"/>
      <c r="L130" s="292"/>
      <c r="AD130" s="337">
        <f>SUMIF('pdc2019'!$G$8:$G$1182,'CE MINISTERIALE 2019 MOB'!$B130,'pdc2019'!$P$8:$P$1190)</f>
        <v>0</v>
      </c>
    </row>
    <row r="131" spans="1:30" s="308" customFormat="1" ht="25.5">
      <c r="A131" s="307" t="s">
        <v>304</v>
      </c>
      <c r="B131" s="297" t="s">
        <v>4657</v>
      </c>
      <c r="C131" s="298" t="s">
        <v>4658</v>
      </c>
      <c r="D131" s="337">
        <f>SUMIF('pdc2019'!$G$8:$G$1182,'CE MINISTERIALE 2019 MOB'!$B131,'pdc2019'!$Q$8:$Q$1190)</f>
        <v>0</v>
      </c>
      <c r="E131" s="274"/>
      <c r="F131" s="274"/>
      <c r="G131" s="292"/>
      <c r="H131" s="292"/>
      <c r="J131" s="286"/>
      <c r="L131" s="292"/>
      <c r="AD131" s="337">
        <f>SUMIF('pdc2019'!$G$8:$G$1182,'CE MINISTERIALE 2019 MOB'!$B131,'pdc2019'!$P$8:$P$1190)</f>
        <v>0</v>
      </c>
    </row>
    <row r="132" spans="1:30" s="299" customFormat="1" ht="25.5">
      <c r="A132" s="307"/>
      <c r="B132" s="293" t="s">
        <v>376</v>
      </c>
      <c r="C132" s="294" t="s">
        <v>377</v>
      </c>
      <c r="D132" s="289">
        <f>+D133+D134+D135</f>
        <v>5130000</v>
      </c>
      <c r="E132" s="274"/>
      <c r="F132" s="291"/>
      <c r="G132" s="292"/>
      <c r="H132" s="292"/>
      <c r="J132" s="286"/>
      <c r="L132" s="292"/>
      <c r="AD132" s="289">
        <f>+AD133+AD134+AD135</f>
        <v>4995436.6399999997</v>
      </c>
    </row>
    <row r="133" spans="1:30" s="299" customFormat="1" ht="38.25">
      <c r="A133" s="307"/>
      <c r="B133" s="297" t="s">
        <v>378</v>
      </c>
      <c r="C133" s="298" t="s">
        <v>379</v>
      </c>
      <c r="D133" s="337">
        <f>SUMIF('pdc2019'!$G$8:$G$1182,'CE MINISTERIALE 2019 MOB'!$B133,'pdc2019'!$Q$8:$Q$1190)</f>
        <v>4400000</v>
      </c>
      <c r="E133" s="274"/>
      <c r="F133" s="275"/>
      <c r="G133" s="292"/>
      <c r="H133" s="292"/>
      <c r="J133" s="286"/>
      <c r="L133" s="292"/>
      <c r="AD133" s="337">
        <f>SUMIF('pdc2019'!$G$8:$G$1182,'CE MINISTERIALE 2019 MOB'!$B133,'pdc2019'!$P$8:$P$1190)</f>
        <v>4400000</v>
      </c>
    </row>
    <row r="134" spans="1:30" s="299" customFormat="1" ht="25.5">
      <c r="A134" s="307"/>
      <c r="B134" s="297" t="s">
        <v>380</v>
      </c>
      <c r="C134" s="298" t="s">
        <v>381</v>
      </c>
      <c r="D134" s="337">
        <f>SUMIF('pdc2019'!$G$8:$G$1182,'CE MINISTERIALE 2019 MOB'!$B134,'pdc2019'!$Q$8:$Q$1190)</f>
        <v>0</v>
      </c>
      <c r="E134" s="274"/>
      <c r="F134" s="275"/>
      <c r="G134" s="292"/>
      <c r="H134" s="292"/>
      <c r="J134" s="286"/>
      <c r="L134" s="292"/>
      <c r="AD134" s="337">
        <f>SUMIF('pdc2019'!$G$8:$G$1182,'CE MINISTERIALE 2019 MOB'!$B134,'pdc2019'!$P$8:$P$1190)</f>
        <v>0</v>
      </c>
    </row>
    <row r="135" spans="1:30" s="299" customFormat="1" ht="25.5">
      <c r="A135" s="307"/>
      <c r="B135" s="297" t="s">
        <v>382</v>
      </c>
      <c r="C135" s="298" t="s">
        <v>383</v>
      </c>
      <c r="D135" s="337">
        <f>SUMIF('pdc2019'!$G$8:$G$1182,'CE MINISTERIALE 2019 MOB'!$B135,'pdc2019'!$Q$8:$Q$1190)</f>
        <v>730000</v>
      </c>
      <c r="E135" s="274"/>
      <c r="F135" s="275"/>
      <c r="G135" s="292"/>
      <c r="H135" s="292"/>
      <c r="J135" s="286"/>
      <c r="L135" s="292"/>
      <c r="AD135" s="337">
        <f>SUMIF('pdc2019'!$G$8:$G$1182,'CE MINISTERIALE 2019 MOB'!$B135,'pdc2019'!$P$8:$P$1190)</f>
        <v>595436.64</v>
      </c>
    </row>
    <row r="136" spans="1:30" s="299" customFormat="1" ht="24.95" customHeight="1">
      <c r="A136" s="307"/>
      <c r="B136" s="293" t="s">
        <v>384</v>
      </c>
      <c r="C136" s="294" t="s">
        <v>385</v>
      </c>
      <c r="D136" s="289">
        <f>+D137+D141+D142</f>
        <v>26765671.370000001</v>
      </c>
      <c r="E136" s="274"/>
      <c r="F136" s="291"/>
      <c r="G136" s="292"/>
      <c r="H136" s="292"/>
      <c r="J136" s="286"/>
      <c r="L136" s="292"/>
      <c r="AD136" s="289">
        <f>+AD137+AD141+AD142</f>
        <v>25150305.053333335</v>
      </c>
    </row>
    <row r="137" spans="1:30" s="299" customFormat="1" ht="24.95" customHeight="1">
      <c r="A137" s="307"/>
      <c r="B137" s="297" t="s">
        <v>386</v>
      </c>
      <c r="C137" s="298" t="s">
        <v>387</v>
      </c>
      <c r="D137" s="289">
        <f>+D138+D139+D140</f>
        <v>16000000</v>
      </c>
      <c r="E137" s="274"/>
      <c r="F137" s="291"/>
      <c r="G137" s="292"/>
      <c r="H137" s="292"/>
      <c r="J137" s="286"/>
      <c r="L137" s="292"/>
      <c r="AD137" s="289">
        <f>+AD138+AD139+AD140</f>
        <v>16000000</v>
      </c>
    </row>
    <row r="138" spans="1:30" s="299" customFormat="1" ht="24.95" customHeight="1">
      <c r="A138" s="307"/>
      <c r="B138" s="300" t="s">
        <v>388</v>
      </c>
      <c r="C138" s="301" t="s">
        <v>389</v>
      </c>
      <c r="D138" s="337">
        <f>SUMIF('pdc2019'!$G$8:$G$1182,'CE MINISTERIALE 2019 MOB'!$B138,'pdc2019'!$Q$8:$Q$1190)</f>
        <v>0</v>
      </c>
      <c r="E138" s="274"/>
      <c r="F138" s="275"/>
      <c r="G138" s="292"/>
      <c r="H138" s="292"/>
      <c r="J138" s="286"/>
      <c r="L138" s="292"/>
      <c r="AD138" s="337">
        <f>SUMIF('pdc2019'!$G$8:$G$1182,'CE MINISTERIALE 2019 MOB'!$B138,'pdc2019'!$P$8:$P$1190)</f>
        <v>0</v>
      </c>
    </row>
    <row r="139" spans="1:30" s="299" customFormat="1" ht="24.95" customHeight="1">
      <c r="A139" s="307"/>
      <c r="B139" s="300" t="s">
        <v>390</v>
      </c>
      <c r="C139" s="301" t="s">
        <v>391</v>
      </c>
      <c r="D139" s="337">
        <f>SUMIF('pdc2019'!$G$8:$G$1182,'CE MINISTERIALE 2019 MOB'!$B139,'pdc2019'!$Q$8:$Q$1190)</f>
        <v>13000000</v>
      </c>
      <c r="E139" s="274"/>
      <c r="F139" s="275"/>
      <c r="G139" s="292"/>
      <c r="H139" s="292"/>
      <c r="J139" s="286"/>
      <c r="L139" s="292"/>
      <c r="AD139" s="337">
        <f>SUMIF('pdc2019'!$G$8:$G$1182,'CE MINISTERIALE 2019 MOB'!$B139,'pdc2019'!$P$8:$P$1190)</f>
        <v>13000000</v>
      </c>
    </row>
    <row r="140" spans="1:30" s="299" customFormat="1" ht="24.95" customHeight="1">
      <c r="A140" s="307"/>
      <c r="B140" s="300" t="s">
        <v>392</v>
      </c>
      <c r="C140" s="301" t="s">
        <v>393</v>
      </c>
      <c r="D140" s="337">
        <f>SUMIF('pdc2019'!$G$8:$G$1182,'CE MINISTERIALE 2019 MOB'!$B140,'pdc2019'!$Q$8:$Q$1190)</f>
        <v>3000000</v>
      </c>
      <c r="E140" s="274"/>
      <c r="F140" s="275"/>
      <c r="G140" s="292"/>
      <c r="H140" s="292"/>
      <c r="J140" s="286"/>
      <c r="L140" s="292"/>
      <c r="AD140" s="337">
        <f>SUMIF('pdc2019'!$G$8:$G$1182,'CE MINISTERIALE 2019 MOB'!$B140,'pdc2019'!$P$8:$P$1190)</f>
        <v>3000000</v>
      </c>
    </row>
    <row r="141" spans="1:30" s="275" customFormat="1" ht="24.95" customHeight="1">
      <c r="A141" s="304"/>
      <c r="B141" s="297" t="s">
        <v>4659</v>
      </c>
      <c r="C141" s="298" t="s">
        <v>4660</v>
      </c>
      <c r="D141" s="337">
        <f>SUMIF('pdc2019'!$G$8:$G$1182,'CE MINISTERIALE 2019 MOB'!$B141,'pdc2019'!$Q$8:$Q$1190)</f>
        <v>0</v>
      </c>
      <c r="E141" s="274"/>
      <c r="G141" s="292"/>
      <c r="H141" s="292"/>
      <c r="J141" s="286"/>
      <c r="L141" s="292"/>
      <c r="AD141" s="337">
        <f>SUMIF('pdc2019'!$G$8:$G$1182,'CE MINISTERIALE 2019 MOB'!$B141,'pdc2019'!$P$8:$P$1190)</f>
        <v>0</v>
      </c>
    </row>
    <row r="142" spans="1:30" s="275" customFormat="1" ht="24.95" customHeight="1">
      <c r="A142" s="304"/>
      <c r="B142" s="297" t="s">
        <v>394</v>
      </c>
      <c r="C142" s="298" t="s">
        <v>4661</v>
      </c>
      <c r="D142" s="337">
        <f>SUMIF('pdc2019'!$G$8:$G$1182,'CE MINISTERIALE 2019 MOB'!$B142,'pdc2019'!$Q$8:$Q$1190)</f>
        <v>10765671.370000001</v>
      </c>
      <c r="E142" s="274"/>
      <c r="G142" s="292"/>
      <c r="H142" s="292"/>
      <c r="J142" s="286"/>
      <c r="L142" s="292"/>
      <c r="AD142" s="337">
        <f>SUMIF('pdc2019'!$G$8:$G$1182,'CE MINISTERIALE 2019 MOB'!$B142,'pdc2019'!$P$8:$P$1190)</f>
        <v>9150305.0533333328</v>
      </c>
    </row>
    <row r="143" spans="1:30" s="275" customFormat="1" ht="25.5" customHeight="1">
      <c r="A143" s="304"/>
      <c r="B143" s="287" t="s">
        <v>395</v>
      </c>
      <c r="C143" s="288" t="s">
        <v>396</v>
      </c>
      <c r="D143" s="289">
        <f>+D144+D145+D146</f>
        <v>24775465.77</v>
      </c>
      <c r="E143" s="274"/>
      <c r="F143" s="291"/>
      <c r="G143" s="292"/>
      <c r="H143" s="292"/>
      <c r="J143" s="286"/>
      <c r="L143" s="292"/>
      <c r="AD143" s="289">
        <f>+AD144+AD145+AD146</f>
        <v>24086898.866666667</v>
      </c>
    </row>
    <row r="144" spans="1:30" s="275" customFormat="1" ht="25.5" customHeight="1">
      <c r="A144" s="304"/>
      <c r="B144" s="293" t="s">
        <v>397</v>
      </c>
      <c r="C144" s="294" t="s">
        <v>4662</v>
      </c>
      <c r="D144" s="337">
        <f>SUMIF('pdc2019'!$G$8:$G$1182,'CE MINISTERIALE 2019 MOB'!$B144,'pdc2019'!$Q$8:$Q$1190)</f>
        <v>23975465.77</v>
      </c>
      <c r="E144" s="274"/>
      <c r="G144" s="292"/>
      <c r="H144" s="292"/>
      <c r="J144" s="286"/>
      <c r="L144" s="292"/>
      <c r="AD144" s="337">
        <f>SUMIF('pdc2019'!$G$8:$G$1182,'CE MINISTERIALE 2019 MOB'!$B144,'pdc2019'!$P$8:$P$1190)</f>
        <v>23344563.573333334</v>
      </c>
    </row>
    <row r="145" spans="1:30" s="299" customFormat="1" ht="25.5" customHeight="1">
      <c r="A145" s="307"/>
      <c r="B145" s="293" t="s">
        <v>398</v>
      </c>
      <c r="C145" s="294" t="s">
        <v>399</v>
      </c>
      <c r="D145" s="337">
        <f>SUMIF('pdc2019'!$G$8:$G$1182,'CE MINISTERIALE 2019 MOB'!$B145,'pdc2019'!$Q$8:$Q$1190)</f>
        <v>250000</v>
      </c>
      <c r="E145" s="274"/>
      <c r="F145" s="275"/>
      <c r="G145" s="292"/>
      <c r="H145" s="292"/>
      <c r="J145" s="286"/>
      <c r="L145" s="292"/>
      <c r="AD145" s="337">
        <f>SUMIF('pdc2019'!$G$8:$G$1182,'CE MINISTERIALE 2019 MOB'!$B145,'pdc2019'!$P$8:$P$1190)</f>
        <v>293943.93333333335</v>
      </c>
    </row>
    <row r="146" spans="1:30" s="299" customFormat="1" ht="25.5" customHeight="1">
      <c r="A146" s="307"/>
      <c r="B146" s="293" t="s">
        <v>400</v>
      </c>
      <c r="C146" s="294" t="s">
        <v>401</v>
      </c>
      <c r="D146" s="337">
        <f>SUMIF('pdc2019'!$G$8:$G$1182,'CE MINISTERIALE 2019 MOB'!$B146,'pdc2019'!$Q$8:$Q$1190)</f>
        <v>550000</v>
      </c>
      <c r="E146" s="274"/>
      <c r="F146" s="275"/>
      <c r="G146" s="292"/>
      <c r="H146" s="292"/>
      <c r="J146" s="286"/>
      <c r="L146" s="292"/>
      <c r="AD146" s="337">
        <f>SUMIF('pdc2019'!$G$8:$G$1182,'CE MINISTERIALE 2019 MOB'!$B146,'pdc2019'!$P$8:$P$1190)</f>
        <v>448391.36000000004</v>
      </c>
    </row>
    <row r="147" spans="1:30" s="299" customFormat="1" ht="25.5" customHeight="1">
      <c r="A147" s="307"/>
      <c r="B147" s="287" t="s">
        <v>402</v>
      </c>
      <c r="C147" s="288" t="s">
        <v>403</v>
      </c>
      <c r="D147" s="289">
        <f>+D148+D149+D150+D151+D152+D153</f>
        <v>28746389.389999997</v>
      </c>
      <c r="E147" s="274"/>
      <c r="F147" s="291"/>
      <c r="G147" s="292"/>
      <c r="H147" s="292"/>
      <c r="J147" s="286"/>
      <c r="L147" s="292"/>
      <c r="AD147" s="289">
        <f>+AD148+AD149+AD150+AD151+AD152+AD153</f>
        <v>28746389.41333333</v>
      </c>
    </row>
    <row r="148" spans="1:30" s="299" customFormat="1" ht="25.5">
      <c r="A148" s="307"/>
      <c r="B148" s="293" t="s">
        <v>404</v>
      </c>
      <c r="C148" s="294" t="s">
        <v>204</v>
      </c>
      <c r="D148" s="337">
        <f>SUMIF('pdc2019'!$G$8:$G$1182,'CE MINISTERIALE 2019 MOB'!$B148,'pdc2019'!$Q$8:$Q$1190)</f>
        <v>3366749.88</v>
      </c>
      <c r="E148" s="274"/>
      <c r="F148" s="275"/>
      <c r="G148" s="292"/>
      <c r="H148" s="292"/>
      <c r="J148" s="286"/>
      <c r="L148" s="292"/>
      <c r="AD148" s="337">
        <f>SUMIF('pdc2019'!$G$8:$G$1182,'CE MINISTERIALE 2019 MOB'!$B148,'pdc2019'!$P$8:$P$1190)</f>
        <v>3366749.8800000004</v>
      </c>
    </row>
    <row r="149" spans="1:30" s="299" customFormat="1" ht="25.5" customHeight="1">
      <c r="A149" s="307"/>
      <c r="B149" s="293" t="s">
        <v>205</v>
      </c>
      <c r="C149" s="294" t="s">
        <v>206</v>
      </c>
      <c r="D149" s="337">
        <f>SUMIF('pdc2019'!$G$8:$G$1182,'CE MINISTERIALE 2019 MOB'!$B149,'pdc2019'!$Q$8:$Q$1190)</f>
        <v>23727010.299999997</v>
      </c>
      <c r="E149" s="274"/>
      <c r="F149" s="275"/>
      <c r="G149" s="292"/>
      <c r="H149" s="292"/>
      <c r="J149" s="286"/>
      <c r="L149" s="292"/>
      <c r="AD149" s="337">
        <f>SUMIF('pdc2019'!$G$8:$G$1182,'CE MINISTERIALE 2019 MOB'!$B149,'pdc2019'!$P$8:$P$1190)</f>
        <v>23727010.306666665</v>
      </c>
    </row>
    <row r="150" spans="1:30" s="299" customFormat="1" ht="25.5" customHeight="1">
      <c r="A150" s="307"/>
      <c r="B150" s="293" t="s">
        <v>207</v>
      </c>
      <c r="C150" s="294" t="s">
        <v>208</v>
      </c>
      <c r="D150" s="337">
        <f>SUMIF('pdc2019'!$G$8:$G$1182,'CE MINISTERIALE 2019 MOB'!$B150,'pdc2019'!$Q$8:$Q$1190)</f>
        <v>1305579.82</v>
      </c>
      <c r="E150" s="274"/>
      <c r="F150" s="275"/>
      <c r="G150" s="292"/>
      <c r="H150" s="292"/>
      <c r="J150" s="286"/>
      <c r="L150" s="292"/>
      <c r="AD150" s="337">
        <f>SUMIF('pdc2019'!$G$8:$G$1182,'CE MINISTERIALE 2019 MOB'!$B150,'pdc2019'!$P$8:$P$1190)</f>
        <v>1305579.8266666667</v>
      </c>
    </row>
    <row r="151" spans="1:30" s="299" customFormat="1" ht="25.5" customHeight="1">
      <c r="A151" s="307"/>
      <c r="B151" s="293" t="s">
        <v>209</v>
      </c>
      <c r="C151" s="294" t="s">
        <v>210</v>
      </c>
      <c r="D151" s="337">
        <f>SUMIF('pdc2019'!$G$8:$G$1182,'CE MINISTERIALE 2019 MOB'!$B151,'pdc2019'!$Q$8:$Q$1190)</f>
        <v>26786.69</v>
      </c>
      <c r="E151" s="274"/>
      <c r="F151" s="275"/>
      <c r="G151" s="292"/>
      <c r="H151" s="292"/>
      <c r="J151" s="286"/>
      <c r="L151" s="292"/>
      <c r="AD151" s="337">
        <f>SUMIF('pdc2019'!$G$8:$G$1182,'CE MINISTERIALE 2019 MOB'!$B151,'pdc2019'!$P$8:$P$1190)</f>
        <v>26786.693333333333</v>
      </c>
    </row>
    <row r="152" spans="1:30" s="299" customFormat="1" ht="25.5" customHeight="1">
      <c r="A152" s="307"/>
      <c r="B152" s="293" t="s">
        <v>211</v>
      </c>
      <c r="C152" s="294" t="s">
        <v>212</v>
      </c>
      <c r="D152" s="337">
        <f>SUMIF('pdc2019'!$G$8:$G$1182,'CE MINISTERIALE 2019 MOB'!$B152,'pdc2019'!$Q$8:$Q$1190)</f>
        <v>0</v>
      </c>
      <c r="E152" s="274"/>
      <c r="F152" s="275"/>
      <c r="G152" s="292"/>
      <c r="H152" s="292"/>
      <c r="J152" s="286"/>
      <c r="L152" s="292"/>
      <c r="AD152" s="337">
        <f>SUMIF('pdc2019'!$G$8:$G$1182,'CE MINISTERIALE 2019 MOB'!$B152,'pdc2019'!$P$8:$P$1190)</f>
        <v>0</v>
      </c>
    </row>
    <row r="153" spans="1:30" s="299" customFormat="1" ht="25.5">
      <c r="A153" s="307"/>
      <c r="B153" s="293" t="s">
        <v>213</v>
      </c>
      <c r="C153" s="294" t="s">
        <v>214</v>
      </c>
      <c r="D153" s="337">
        <f>SUMIF('pdc2019'!$G$8:$G$1182,'CE MINISTERIALE 2019 MOB'!$B153,'pdc2019'!$Q$8:$Q$1190)</f>
        <v>320262.7</v>
      </c>
      <c r="E153" s="274"/>
      <c r="F153" s="275"/>
      <c r="G153" s="292"/>
      <c r="H153" s="292"/>
      <c r="J153" s="286"/>
      <c r="L153" s="292"/>
      <c r="AD153" s="337">
        <f>SUMIF('pdc2019'!$G$8:$G$1182,'CE MINISTERIALE 2019 MOB'!$B153,'pdc2019'!$P$8:$P$1190)</f>
        <v>320262.70666666667</v>
      </c>
    </row>
    <row r="154" spans="1:30" s="299" customFormat="1" ht="24.95" customHeight="1">
      <c r="A154" s="307"/>
      <c r="B154" s="287" t="s">
        <v>215</v>
      </c>
      <c r="C154" s="288" t="s">
        <v>216</v>
      </c>
      <c r="D154" s="337">
        <f>SUMIF('pdc2019'!$G$8:$G$1182,'CE MINISTERIALE 2019 MOB'!$B154,'pdc2019'!$Q$8:$Q$1190)</f>
        <v>0</v>
      </c>
      <c r="E154" s="274"/>
      <c r="F154" s="275"/>
      <c r="G154" s="292"/>
      <c r="H154" s="292"/>
      <c r="J154" s="286"/>
      <c r="L154" s="292"/>
      <c r="AD154" s="337">
        <f>SUMIF('pdc2019'!$G$8:$G$1182,'CE MINISTERIALE 2019 MOB'!$B154,'pdc2019'!$P$8:$P$1190)</f>
        <v>0</v>
      </c>
    </row>
    <row r="155" spans="1:30" s="299" customFormat="1" ht="24.95" customHeight="1">
      <c r="A155" s="307"/>
      <c r="B155" s="287" t="s">
        <v>217</v>
      </c>
      <c r="C155" s="288" t="s">
        <v>218</v>
      </c>
      <c r="D155" s="289">
        <f>+D156+D157+D158</f>
        <v>5441250</v>
      </c>
      <c r="E155" s="274"/>
      <c r="F155" s="291"/>
      <c r="G155" s="292"/>
      <c r="H155" s="292"/>
      <c r="J155" s="286"/>
      <c r="L155" s="292"/>
      <c r="AD155" s="289">
        <f>+AD156+AD157+AD158</f>
        <v>4379554.5200000005</v>
      </c>
    </row>
    <row r="156" spans="1:30" s="299" customFormat="1" ht="24.95" customHeight="1">
      <c r="A156" s="307"/>
      <c r="B156" s="293" t="s">
        <v>219</v>
      </c>
      <c r="C156" s="294" t="s">
        <v>220</v>
      </c>
      <c r="D156" s="337">
        <f>SUMIF('pdc2019'!$G$8:$G$1182,'CE MINISTERIALE 2019 MOB'!$B156,'pdc2019'!$Q$8:$Q$1190)</f>
        <v>23750</v>
      </c>
      <c r="E156" s="274"/>
      <c r="F156" s="275"/>
      <c r="G156" s="292"/>
      <c r="H156" s="292"/>
      <c r="J156" s="286"/>
      <c r="L156" s="292"/>
      <c r="AD156" s="337">
        <f>SUMIF('pdc2019'!$G$8:$G$1182,'CE MINISTERIALE 2019 MOB'!$B156,'pdc2019'!$P$8:$P$1190)</f>
        <v>14168.48</v>
      </c>
    </row>
    <row r="157" spans="1:30" s="299" customFormat="1" ht="24.95" customHeight="1">
      <c r="A157" s="307"/>
      <c r="B157" s="293" t="s">
        <v>221</v>
      </c>
      <c r="C157" s="294" t="s">
        <v>222</v>
      </c>
      <c r="D157" s="337">
        <f>SUMIF('pdc2019'!$G$8:$G$1182,'CE MINISTERIALE 2019 MOB'!$B157,'pdc2019'!$Q$8:$Q$1190)</f>
        <v>1405000</v>
      </c>
      <c r="E157" s="274"/>
      <c r="F157" s="275"/>
      <c r="G157" s="292"/>
      <c r="H157" s="292"/>
      <c r="J157" s="286"/>
      <c r="L157" s="292"/>
      <c r="AD157" s="337">
        <f>SUMIF('pdc2019'!$G$8:$G$1182,'CE MINISTERIALE 2019 MOB'!$B157,'pdc2019'!$P$8:$P$1190)</f>
        <v>1361224.52</v>
      </c>
    </row>
    <row r="158" spans="1:30" s="299" customFormat="1" ht="24.95" customHeight="1">
      <c r="A158" s="307"/>
      <c r="B158" s="293" t="s">
        <v>223</v>
      </c>
      <c r="C158" s="294" t="s">
        <v>224</v>
      </c>
      <c r="D158" s="337">
        <f>SUMIF('pdc2019'!$G$8:$G$1182,'CE MINISTERIALE 2019 MOB'!$B158,'pdc2019'!$Q$8:$Q$1190)</f>
        <v>4012500</v>
      </c>
      <c r="E158" s="274"/>
      <c r="F158" s="275"/>
      <c r="G158" s="292"/>
      <c r="H158" s="292"/>
      <c r="J158" s="286"/>
      <c r="L158" s="292"/>
      <c r="AD158" s="337">
        <f>SUMIF('pdc2019'!$G$8:$G$1182,'CE MINISTERIALE 2019 MOB'!$B158,'pdc2019'!$P$8:$P$1190)</f>
        <v>3004161.5200000005</v>
      </c>
    </row>
    <row r="159" spans="1:30" s="299" customFormat="1" ht="24.95" customHeight="1">
      <c r="A159" s="307"/>
      <c r="B159" s="287" t="s">
        <v>225</v>
      </c>
      <c r="C159" s="288" t="s">
        <v>226</v>
      </c>
      <c r="D159" s="289">
        <f>+D155+D154+D147+D143+D122+D67+D61+D58+D27</f>
        <v>2001451033.6799998</v>
      </c>
      <c r="E159" s="274"/>
      <c r="F159" s="291"/>
      <c r="G159" s="292"/>
      <c r="H159" s="292"/>
      <c r="J159" s="286"/>
      <c r="L159" s="292"/>
      <c r="AD159" s="289">
        <f>+AD155+AD154+AD147+AD143+AD122+AD67+AD61+AD58+AD27</f>
        <v>1912232428.4400003</v>
      </c>
    </row>
    <row r="160" spans="1:30" s="299" customFormat="1" ht="24.95" customHeight="1">
      <c r="A160" s="307"/>
      <c r="B160" s="300"/>
      <c r="C160" s="309" t="s">
        <v>227</v>
      </c>
      <c r="D160" s="289"/>
      <c r="E160" s="274"/>
      <c r="F160" s="275"/>
      <c r="G160" s="292"/>
      <c r="H160" s="292"/>
      <c r="J160" s="286"/>
      <c r="L160" s="292"/>
      <c r="AD160" s="289"/>
    </row>
    <row r="161" spans="1:30" s="299" customFormat="1" ht="24.95" customHeight="1">
      <c r="A161" s="307"/>
      <c r="B161" s="287" t="s">
        <v>228</v>
      </c>
      <c r="C161" s="288" t="s">
        <v>229</v>
      </c>
      <c r="D161" s="289">
        <f>+D162+D193</f>
        <v>290986360.89999998</v>
      </c>
      <c r="E161" s="274"/>
      <c r="F161" s="291"/>
      <c r="G161" s="292"/>
      <c r="H161" s="292"/>
      <c r="J161" s="286"/>
      <c r="L161" s="292"/>
      <c r="AD161" s="289">
        <f>+AD162+AD193</f>
        <v>279446184.49333334</v>
      </c>
    </row>
    <row r="162" spans="1:30" s="299" customFormat="1" ht="24.95" customHeight="1">
      <c r="A162" s="307"/>
      <c r="B162" s="293" t="s">
        <v>230</v>
      </c>
      <c r="C162" s="294" t="s">
        <v>1074</v>
      </c>
      <c r="D162" s="289">
        <f>+D163+D171+D175+D179+D180+D181+D182+D183+D184+D184</f>
        <v>272269860.89999998</v>
      </c>
      <c r="E162" s="274"/>
      <c r="F162" s="291"/>
      <c r="G162" s="292"/>
      <c r="H162" s="292"/>
      <c r="J162" s="286"/>
      <c r="L162" s="292"/>
      <c r="AD162" s="289">
        <f>+AD163+AD171+AD175+AD179+AD180+AD181+AD182+AD183+AD184+AD184</f>
        <v>262559902.04000002</v>
      </c>
    </row>
    <row r="163" spans="1:30" s="299" customFormat="1" ht="24.95" customHeight="1">
      <c r="A163" s="307"/>
      <c r="B163" s="297" t="s">
        <v>1075</v>
      </c>
      <c r="C163" s="298" t="s">
        <v>1076</v>
      </c>
      <c r="D163" s="310">
        <f>SUM(D164:D167)</f>
        <v>155295369</v>
      </c>
      <c r="E163" s="274"/>
      <c r="F163" s="291"/>
      <c r="G163" s="292"/>
      <c r="H163" s="292"/>
      <c r="J163" s="286"/>
      <c r="L163" s="292"/>
      <c r="AD163" s="310">
        <f>SUM(AD164:AD167)</f>
        <v>154978346.67999998</v>
      </c>
    </row>
    <row r="164" spans="1:30" s="275" customFormat="1" ht="38.25">
      <c r="A164" s="304"/>
      <c r="B164" s="300" t="s">
        <v>1077</v>
      </c>
      <c r="C164" s="301" t="s">
        <v>4663</v>
      </c>
      <c r="D164" s="337">
        <f>SUMIF('pdc2019'!$G$8:$G$1182,'CE MINISTERIALE 2019 MOB'!$B164,'pdc2019'!$Q$8:$Q$1190)</f>
        <v>152445369</v>
      </c>
      <c r="E164" s="274"/>
      <c r="G164" s="292"/>
      <c r="H164" s="292"/>
      <c r="J164" s="286"/>
      <c r="L164" s="292"/>
      <c r="AD164" s="337">
        <f>SUMIF('pdc2019'!$G$8:$G$1182,'CE MINISTERIALE 2019 MOB'!$B164,'pdc2019'!$P$8:$P$1190)</f>
        <v>152647124.0933333</v>
      </c>
    </row>
    <row r="165" spans="1:30" s="275" customFormat="1" ht="24.95" customHeight="1">
      <c r="A165" s="304"/>
      <c r="B165" s="300" t="s">
        <v>1079</v>
      </c>
      <c r="C165" s="301" t="s">
        <v>1080</v>
      </c>
      <c r="D165" s="337">
        <f>SUMIF('pdc2019'!$G$8:$G$1182,'CE MINISTERIALE 2019 MOB'!$B165,'pdc2019'!$Q$8:$Q$1190)</f>
        <v>1350000</v>
      </c>
      <c r="E165" s="274"/>
      <c r="G165" s="292"/>
      <c r="H165" s="292"/>
      <c r="J165" s="286"/>
      <c r="L165" s="292"/>
      <c r="AD165" s="337">
        <f>SUMIF('pdc2019'!$G$8:$G$1182,'CE MINISTERIALE 2019 MOB'!$B165,'pdc2019'!$P$8:$P$1190)</f>
        <v>1415855.4533333334</v>
      </c>
    </row>
    <row r="166" spans="1:30" s="275" customFormat="1" ht="24.95" customHeight="1">
      <c r="A166" s="304"/>
      <c r="B166" s="300" t="s">
        <v>4664</v>
      </c>
      <c r="C166" s="301" t="s">
        <v>4665</v>
      </c>
      <c r="D166" s="337">
        <f>SUMIF('pdc2019'!$G$8:$G$1182,'CE MINISTERIALE 2019 MOB'!$B166,'pdc2019'!$Q$8:$Q$1190)</f>
        <v>1500000</v>
      </c>
      <c r="E166" s="274"/>
      <c r="G166" s="292"/>
      <c r="H166" s="292"/>
      <c r="J166" s="286"/>
      <c r="L166" s="292"/>
      <c r="AD166" s="337">
        <f>SUMIF('pdc2019'!$G$8:$G$1182,'CE MINISTERIALE 2019 MOB'!$B166,'pdc2019'!$P$8:$P$1190)</f>
        <v>915367.1333333333</v>
      </c>
    </row>
    <row r="167" spans="1:30" s="275" customFormat="1" ht="24.95" customHeight="1">
      <c r="A167" s="307"/>
      <c r="B167" s="300" t="s">
        <v>1081</v>
      </c>
      <c r="C167" s="301" t="s">
        <v>4666</v>
      </c>
      <c r="D167" s="310">
        <f>SUM(D168:D170)</f>
        <v>0</v>
      </c>
      <c r="E167" s="274"/>
      <c r="F167" s="291"/>
      <c r="G167" s="292"/>
      <c r="H167" s="292"/>
      <c r="J167" s="286"/>
      <c r="L167" s="292"/>
      <c r="AD167" s="310">
        <f>SUM(AD168:AD170)</f>
        <v>0</v>
      </c>
    </row>
    <row r="168" spans="1:30" s="274" customFormat="1" ht="38.25">
      <c r="A168" s="304" t="s">
        <v>304</v>
      </c>
      <c r="B168" s="300" t="s">
        <v>4667</v>
      </c>
      <c r="C168" s="301" t="s">
        <v>4668</v>
      </c>
      <c r="D168" s="337">
        <f>SUMIF('pdc2019'!$G$8:$G$1182,'CE MINISTERIALE 2019 MOB'!$B168,'pdc2019'!$Q$8:$Q$1190)</f>
        <v>0</v>
      </c>
      <c r="G168" s="292"/>
      <c r="H168" s="292"/>
      <c r="J168" s="286"/>
      <c r="L168" s="292"/>
      <c r="AD168" s="337">
        <f>SUMIF('pdc2019'!$G$8:$G$1182,'CE MINISTERIALE 2019 MOB'!$B168,'pdc2019'!$P$8:$P$1190)</f>
        <v>0</v>
      </c>
    </row>
    <row r="169" spans="1:30" s="274" customFormat="1" ht="38.25">
      <c r="A169" s="304" t="s">
        <v>1575</v>
      </c>
      <c r="B169" s="300" t="s">
        <v>4669</v>
      </c>
      <c r="C169" s="301" t="s">
        <v>4670</v>
      </c>
      <c r="D169" s="337">
        <f>SUMIF('pdc2019'!$G$8:$G$1182,'CE MINISTERIALE 2019 MOB'!$B169,'pdc2019'!$Q$8:$Q$1190)</f>
        <v>0</v>
      </c>
      <c r="G169" s="292"/>
      <c r="H169" s="292"/>
      <c r="J169" s="286"/>
      <c r="L169" s="292"/>
      <c r="AD169" s="337">
        <f>SUMIF('pdc2019'!$G$8:$G$1182,'CE MINISTERIALE 2019 MOB'!$B169,'pdc2019'!$P$8:$P$1190)</f>
        <v>0</v>
      </c>
    </row>
    <row r="170" spans="1:30" s="274" customFormat="1" ht="25.5">
      <c r="A170" s="304"/>
      <c r="B170" s="300" t="s">
        <v>4671</v>
      </c>
      <c r="C170" s="301" t="s">
        <v>4672</v>
      </c>
      <c r="D170" s="337">
        <f>SUMIF('pdc2019'!$G$8:$G$1182,'CE MINISTERIALE 2019 MOB'!$B170,'pdc2019'!$Q$8:$Q$1190)</f>
        <v>0</v>
      </c>
      <c r="G170" s="292"/>
      <c r="H170" s="292"/>
      <c r="J170" s="286"/>
      <c r="L170" s="292"/>
      <c r="AD170" s="337">
        <f>SUMIF('pdc2019'!$G$8:$G$1182,'CE MINISTERIALE 2019 MOB'!$B170,'pdc2019'!$P$8:$P$1190)</f>
        <v>0</v>
      </c>
    </row>
    <row r="171" spans="1:30" s="299" customFormat="1" ht="24.95" customHeight="1">
      <c r="A171" s="307"/>
      <c r="B171" s="297" t="s">
        <v>1082</v>
      </c>
      <c r="C171" s="298" t="s">
        <v>1083</v>
      </c>
      <c r="D171" s="310">
        <f>SUM(D172:D174)</f>
        <v>647583.25</v>
      </c>
      <c r="E171" s="274"/>
      <c r="F171" s="291"/>
      <c r="G171" s="292"/>
      <c r="H171" s="292"/>
      <c r="J171" s="286"/>
      <c r="L171" s="292"/>
      <c r="AD171" s="310">
        <f>SUM(AD172:AD174)</f>
        <v>611572.30666666664</v>
      </c>
    </row>
    <row r="172" spans="1:30" s="299" customFormat="1" ht="25.5">
      <c r="A172" s="307" t="s">
        <v>304</v>
      </c>
      <c r="B172" s="300" t="s">
        <v>1084</v>
      </c>
      <c r="C172" s="301" t="s">
        <v>1085</v>
      </c>
      <c r="D172" s="337">
        <f>SUMIF('pdc2019'!$G$8:$G$1182,'CE MINISTERIALE 2019 MOB'!$B172,'pdc2019'!$Q$8:$Q$1190)</f>
        <v>0</v>
      </c>
      <c r="E172" s="274"/>
      <c r="F172" s="275"/>
      <c r="G172" s="292"/>
      <c r="H172" s="292"/>
      <c r="J172" s="286"/>
      <c r="L172" s="292"/>
      <c r="AD172" s="337">
        <f>SUMIF('pdc2019'!$G$8:$G$1182,'CE MINISTERIALE 2019 MOB'!$B172,'pdc2019'!$P$8:$P$1190)</f>
        <v>0</v>
      </c>
    </row>
    <row r="173" spans="1:30" s="299" customFormat="1" ht="25.5">
      <c r="A173" s="307" t="s">
        <v>1575</v>
      </c>
      <c r="B173" s="300" t="s">
        <v>1086</v>
      </c>
      <c r="C173" s="301" t="s">
        <v>1087</v>
      </c>
      <c r="D173" s="337">
        <f>SUMIF('pdc2019'!$G$8:$G$1182,'CE MINISTERIALE 2019 MOB'!$B173,'pdc2019'!$Q$8:$Q$1190)</f>
        <v>647583.25</v>
      </c>
      <c r="E173" s="274"/>
      <c r="F173" s="275"/>
      <c r="G173" s="292"/>
      <c r="H173" s="292"/>
      <c r="J173" s="286"/>
      <c r="L173" s="292"/>
      <c r="AD173" s="337">
        <f>SUMIF('pdc2019'!$G$8:$G$1182,'CE MINISTERIALE 2019 MOB'!$B173,'pdc2019'!$P$8:$P$1190)</f>
        <v>611572.30666666664</v>
      </c>
    </row>
    <row r="174" spans="1:30" s="299" customFormat="1" ht="24.95" customHeight="1">
      <c r="A174" s="307"/>
      <c r="B174" s="300" t="s">
        <v>1088</v>
      </c>
      <c r="C174" s="301" t="s">
        <v>1089</v>
      </c>
      <c r="D174" s="337">
        <f>SUMIF('pdc2019'!$G$8:$G$1182,'CE MINISTERIALE 2019 MOB'!$B174,'pdc2019'!$Q$8:$Q$1190)</f>
        <v>0</v>
      </c>
      <c r="E174" s="274"/>
      <c r="F174" s="275"/>
      <c r="G174" s="292"/>
      <c r="H174" s="292"/>
      <c r="J174" s="286"/>
      <c r="L174" s="292"/>
      <c r="AD174" s="337">
        <f>SUMIF('pdc2019'!$G$8:$G$1182,'CE MINISTERIALE 2019 MOB'!$B174,'pdc2019'!$P$8:$P$1190)</f>
        <v>0</v>
      </c>
    </row>
    <row r="175" spans="1:30" s="299" customFormat="1" ht="24.95" customHeight="1">
      <c r="A175" s="307"/>
      <c r="B175" s="297" t="s">
        <v>1090</v>
      </c>
      <c r="C175" s="298" t="s">
        <v>1091</v>
      </c>
      <c r="D175" s="310">
        <f>SUM(D176:D178)</f>
        <v>100758500</v>
      </c>
      <c r="E175" s="308"/>
      <c r="F175" s="292"/>
      <c r="G175" s="292"/>
      <c r="H175" s="292"/>
      <c r="J175" s="286"/>
      <c r="L175" s="292"/>
      <c r="AD175" s="310">
        <f>SUM(AD176:AD178)</f>
        <v>95008286.280000001</v>
      </c>
    </row>
    <row r="176" spans="1:30" s="299" customFormat="1" ht="24.95" customHeight="1">
      <c r="A176" s="307"/>
      <c r="B176" s="300" t="s">
        <v>1092</v>
      </c>
      <c r="C176" s="301" t="s">
        <v>1093</v>
      </c>
      <c r="D176" s="337">
        <f>SUMIF('pdc2019'!$G$8:$G$1182,'CE MINISTERIALE 2019 MOB'!$B176,'pdc2019'!$Q$8:$Q$1190)</f>
        <v>70738000</v>
      </c>
      <c r="E176" s="274"/>
      <c r="F176" s="275"/>
      <c r="G176" s="292"/>
      <c r="H176" s="292"/>
      <c r="J176" s="286"/>
      <c r="L176" s="292"/>
      <c r="AD176" s="337">
        <f>SUMIF('pdc2019'!$G$8:$G$1182,'CE MINISTERIALE 2019 MOB'!$B176,'pdc2019'!$P$8:$P$1190)</f>
        <v>69443707.790000007</v>
      </c>
    </row>
    <row r="177" spans="1:30" s="299" customFormat="1" ht="24.95" customHeight="1">
      <c r="A177" s="307"/>
      <c r="B177" s="300" t="s">
        <v>1094</v>
      </c>
      <c r="C177" s="301" t="s">
        <v>1095</v>
      </c>
      <c r="D177" s="337">
        <f>SUMIF('pdc2019'!$G$8:$G$1182,'CE MINISTERIALE 2019 MOB'!$B177,'pdc2019'!$Q$8:$Q$1190)</f>
        <v>3700000</v>
      </c>
      <c r="E177" s="274"/>
      <c r="F177" s="275"/>
      <c r="G177" s="292"/>
      <c r="H177" s="292"/>
      <c r="J177" s="286"/>
      <c r="L177" s="292"/>
      <c r="AD177" s="337">
        <f>SUMIF('pdc2019'!$G$8:$G$1182,'CE MINISTERIALE 2019 MOB'!$B177,'pdc2019'!$P$8:$P$1190)</f>
        <v>3170488.1</v>
      </c>
    </row>
    <row r="178" spans="1:30" s="299" customFormat="1" ht="24.95" customHeight="1">
      <c r="A178" s="307"/>
      <c r="B178" s="300" t="s">
        <v>1096</v>
      </c>
      <c r="C178" s="301" t="s">
        <v>1097</v>
      </c>
      <c r="D178" s="337">
        <f>SUMIF('pdc2019'!$G$8:$G$1182,'CE MINISTERIALE 2019 MOB'!$B178,'pdc2019'!$Q$8:$Q$1190)</f>
        <v>26320500</v>
      </c>
      <c r="E178" s="274"/>
      <c r="F178" s="275"/>
      <c r="G178" s="292"/>
      <c r="H178" s="292"/>
      <c r="J178" s="286"/>
      <c r="L178" s="292"/>
      <c r="AD178" s="337">
        <f>SUMIF('pdc2019'!$G$8:$G$1182,'CE MINISTERIALE 2019 MOB'!$B178,'pdc2019'!$P$8:$P$1190)</f>
        <v>22394090.390000001</v>
      </c>
    </row>
    <row r="179" spans="1:30" s="299" customFormat="1" ht="24.95" customHeight="1">
      <c r="A179" s="307"/>
      <c r="B179" s="297" t="s">
        <v>1098</v>
      </c>
      <c r="C179" s="298" t="s">
        <v>1099</v>
      </c>
      <c r="D179" s="337">
        <f>SUMIF('pdc2019'!$G$8:$G$1182,'CE MINISTERIALE 2019 MOB'!$B179,'pdc2019'!$Q$8:$Q$1190)</f>
        <v>1200000</v>
      </c>
      <c r="E179" s="308"/>
      <c r="G179" s="292"/>
      <c r="H179" s="292"/>
      <c r="J179" s="286"/>
      <c r="L179" s="292"/>
      <c r="AD179" s="337">
        <f>SUMIF('pdc2019'!$G$8:$G$1182,'CE MINISTERIALE 2019 MOB'!$B179,'pdc2019'!$P$8:$P$1190)</f>
        <v>998686.97333333327</v>
      </c>
    </row>
    <row r="180" spans="1:30" s="299" customFormat="1" ht="24.95" customHeight="1">
      <c r="A180" s="307"/>
      <c r="B180" s="297" t="s">
        <v>1100</v>
      </c>
      <c r="C180" s="298" t="s">
        <v>1101</v>
      </c>
      <c r="D180" s="337">
        <f>SUMIF('pdc2019'!$G$8:$G$1182,'CE MINISTERIALE 2019 MOB'!$B180,'pdc2019'!$Q$8:$Q$1190)</f>
        <v>11625408.65</v>
      </c>
      <c r="E180" s="308"/>
      <c r="G180" s="292"/>
      <c r="H180" s="292"/>
      <c r="J180" s="286"/>
      <c r="L180" s="292"/>
      <c r="AD180" s="337">
        <f>SUMIF('pdc2019'!$G$8:$G$1182,'CE MINISTERIALE 2019 MOB'!$B180,'pdc2019'!$P$8:$P$1190)</f>
        <v>8505004.7999999989</v>
      </c>
    </row>
    <row r="181" spans="1:30" s="299" customFormat="1" ht="24.95" customHeight="1">
      <c r="A181" s="307"/>
      <c r="B181" s="297" t="s">
        <v>1102</v>
      </c>
      <c r="C181" s="298" t="s">
        <v>1103</v>
      </c>
      <c r="D181" s="337">
        <f>SUMIF('pdc2019'!$G$8:$G$1182,'CE MINISTERIALE 2019 MOB'!$B181,'pdc2019'!$Q$8:$Q$1190)</f>
        <v>150000</v>
      </c>
      <c r="E181" s="308"/>
      <c r="G181" s="292"/>
      <c r="H181" s="292"/>
      <c r="J181" s="286"/>
      <c r="L181" s="292"/>
      <c r="AD181" s="337">
        <f>SUMIF('pdc2019'!$G$8:$G$1182,'CE MINISTERIALE 2019 MOB'!$B181,'pdc2019'!$P$8:$P$1190)</f>
        <v>116687.46666666667</v>
      </c>
    </row>
    <row r="182" spans="1:30" s="299" customFormat="1" ht="24.95" customHeight="1">
      <c r="A182" s="307"/>
      <c r="B182" s="297" t="s">
        <v>1104</v>
      </c>
      <c r="C182" s="298" t="s">
        <v>1105</v>
      </c>
      <c r="D182" s="337">
        <f>SUMIF('pdc2019'!$G$8:$G$1182,'CE MINISTERIALE 2019 MOB'!$B182,'pdc2019'!$Q$8:$Q$1190)</f>
        <v>93000</v>
      </c>
      <c r="E182" s="308"/>
      <c r="G182" s="292"/>
      <c r="H182" s="292"/>
      <c r="J182" s="286"/>
      <c r="L182" s="292"/>
      <c r="AD182" s="337">
        <f>SUMIF('pdc2019'!$G$8:$G$1182,'CE MINISTERIALE 2019 MOB'!$B182,'pdc2019'!$P$8:$P$1190)</f>
        <v>12580.266666666668</v>
      </c>
    </row>
    <row r="183" spans="1:30" s="299" customFormat="1" ht="24.95" customHeight="1">
      <c r="A183" s="307"/>
      <c r="B183" s="297" t="s">
        <v>1106</v>
      </c>
      <c r="C183" s="298" t="s">
        <v>1107</v>
      </c>
      <c r="D183" s="337">
        <f>SUMIF('pdc2019'!$G$8:$G$1182,'CE MINISTERIALE 2019 MOB'!$B183,'pdc2019'!$Q$8:$Q$1190)</f>
        <v>2500000</v>
      </c>
      <c r="E183" s="308"/>
      <c r="G183" s="292"/>
      <c r="H183" s="292"/>
      <c r="J183" s="286"/>
      <c r="L183" s="292"/>
      <c r="AD183" s="337">
        <f>SUMIF('pdc2019'!$G$8:$G$1182,'CE MINISTERIALE 2019 MOB'!$B183,'pdc2019'!$P$8:$P$1190)</f>
        <v>2328737.2666666666</v>
      </c>
    </row>
    <row r="184" spans="1:30" s="299" customFormat="1" ht="24.95" customHeight="1">
      <c r="A184" s="307" t="s">
        <v>304</v>
      </c>
      <c r="B184" s="297" t="s">
        <v>1108</v>
      </c>
      <c r="C184" s="298" t="s">
        <v>1109</v>
      </c>
      <c r="D184" s="310">
        <f>SUM(D185:D192)</f>
        <v>0</v>
      </c>
      <c r="E184" s="308"/>
      <c r="J184" s="286"/>
      <c r="L184" s="292"/>
      <c r="AD184" s="310">
        <f>SUM(AD185:AD192)</f>
        <v>0</v>
      </c>
    </row>
    <row r="185" spans="1:30" s="308" customFormat="1" ht="24.95" customHeight="1">
      <c r="A185" s="307" t="s">
        <v>304</v>
      </c>
      <c r="B185" s="297" t="s">
        <v>4673</v>
      </c>
      <c r="C185" s="298" t="s">
        <v>4674</v>
      </c>
      <c r="D185" s="337">
        <f>SUMIF('pdc2019'!$G$8:$G$1182,'CE MINISTERIALE 2019 MOB'!$B185,'pdc2019'!$Q$8:$Q$1190)</f>
        <v>0</v>
      </c>
      <c r="J185" s="286"/>
      <c r="L185" s="292"/>
      <c r="AD185" s="337">
        <f>SUMIF('pdc2019'!$G$8:$G$1182,'CE MINISTERIALE 2019 MOB'!$B185,'pdc2019'!$P$8:$P$1190)</f>
        <v>0</v>
      </c>
    </row>
    <row r="186" spans="1:30" s="308" customFormat="1" ht="24.95" customHeight="1">
      <c r="A186" s="376"/>
      <c r="B186" s="311"/>
      <c r="C186" s="312"/>
      <c r="D186" s="313"/>
      <c r="J186" s="286"/>
      <c r="L186" s="292"/>
      <c r="AD186" s="313"/>
    </row>
    <row r="187" spans="1:30" s="308" customFormat="1" ht="24.95" customHeight="1">
      <c r="A187" s="307" t="s">
        <v>304</v>
      </c>
      <c r="B187" s="297" t="s">
        <v>4675</v>
      </c>
      <c r="C187" s="298" t="s">
        <v>4676</v>
      </c>
      <c r="D187" s="337">
        <f>SUMIF('pdc2019'!$G$8:$G$1182,'CE MINISTERIALE 2019 MOB'!$B187,'pdc2019'!$Q$8:$Q$1190)</f>
        <v>0</v>
      </c>
      <c r="J187" s="286"/>
      <c r="L187" s="292"/>
      <c r="AD187" s="337">
        <f>SUMIF('pdc2019'!$G$8:$G$1182,'CE MINISTERIALE 2019 MOB'!$B187,'pdc2019'!$P$8:$P$1190)</f>
        <v>0</v>
      </c>
    </row>
    <row r="188" spans="1:30" s="308" customFormat="1" ht="24.95" customHeight="1">
      <c r="A188" s="307" t="s">
        <v>304</v>
      </c>
      <c r="B188" s="297" t="s">
        <v>4677</v>
      </c>
      <c r="C188" s="298" t="s">
        <v>4678</v>
      </c>
      <c r="D188" s="337">
        <f>SUMIF('pdc2019'!$G$8:$G$1182,'CE MINISTERIALE 2019 MOB'!$B188,'pdc2019'!$Q$8:$Q$1190)</f>
        <v>0</v>
      </c>
      <c r="J188" s="286"/>
      <c r="L188" s="292"/>
      <c r="AD188" s="337">
        <f>SUMIF('pdc2019'!$G$8:$G$1182,'CE MINISTERIALE 2019 MOB'!$B188,'pdc2019'!$P$8:$P$1190)</f>
        <v>0</v>
      </c>
    </row>
    <row r="189" spans="1:30" s="308" customFormat="1" ht="24.95" customHeight="1">
      <c r="A189" s="307" t="s">
        <v>304</v>
      </c>
      <c r="B189" s="297" t="s">
        <v>4679</v>
      </c>
      <c r="C189" s="298" t="s">
        <v>4680</v>
      </c>
      <c r="D189" s="337">
        <f>SUMIF('pdc2019'!$G$8:$G$1182,'CE MINISTERIALE 2019 MOB'!$B189,'pdc2019'!$Q$8:$Q$1190)</f>
        <v>0</v>
      </c>
      <c r="J189" s="286"/>
      <c r="L189" s="292"/>
      <c r="AD189" s="337">
        <f>SUMIF('pdc2019'!$G$8:$G$1182,'CE MINISTERIALE 2019 MOB'!$B189,'pdc2019'!$P$8:$P$1190)</f>
        <v>0</v>
      </c>
    </row>
    <row r="190" spans="1:30" s="308" customFormat="1" ht="24.95" customHeight="1">
      <c r="A190" s="307" t="s">
        <v>304</v>
      </c>
      <c r="B190" s="297" t="s">
        <v>4681</v>
      </c>
      <c r="C190" s="298" t="s">
        <v>4682</v>
      </c>
      <c r="D190" s="337">
        <f>SUMIF('pdc2019'!$G$8:$G$1182,'CE MINISTERIALE 2019 MOB'!$B190,'pdc2019'!$Q$8:$Q$1190)</f>
        <v>0</v>
      </c>
      <c r="J190" s="286"/>
      <c r="L190" s="292"/>
      <c r="AD190" s="337">
        <f>SUMIF('pdc2019'!$G$8:$G$1182,'CE MINISTERIALE 2019 MOB'!$B190,'pdc2019'!$P$8:$P$1190)</f>
        <v>0</v>
      </c>
    </row>
    <row r="191" spans="1:30" s="308" customFormat="1" ht="24.95" customHeight="1">
      <c r="A191" s="307" t="s">
        <v>304</v>
      </c>
      <c r="B191" s="297" t="s">
        <v>4683</v>
      </c>
      <c r="C191" s="298" t="s">
        <v>4684</v>
      </c>
      <c r="D191" s="337">
        <f>SUMIF('pdc2019'!$G$8:$G$1182,'CE MINISTERIALE 2019 MOB'!$B191,'pdc2019'!$Q$8:$Q$1190)</f>
        <v>0</v>
      </c>
      <c r="J191" s="286"/>
      <c r="L191" s="292"/>
      <c r="AD191" s="337">
        <f>SUMIF('pdc2019'!$G$8:$G$1182,'CE MINISTERIALE 2019 MOB'!$B191,'pdc2019'!$P$8:$P$1190)</f>
        <v>0</v>
      </c>
    </row>
    <row r="192" spans="1:30" s="308" customFormat="1" ht="24.95" customHeight="1">
      <c r="A192" s="307" t="s">
        <v>304</v>
      </c>
      <c r="B192" s="297" t="s">
        <v>4685</v>
      </c>
      <c r="C192" s="298" t="s">
        <v>4686</v>
      </c>
      <c r="D192" s="337">
        <f>SUMIF('pdc2019'!$G$8:$G$1182,'CE MINISTERIALE 2019 MOB'!$B192,'pdc2019'!$Q$8:$Q$1190)</f>
        <v>0</v>
      </c>
      <c r="J192" s="286"/>
      <c r="L192" s="292"/>
      <c r="AD192" s="337">
        <f>SUMIF('pdc2019'!$G$8:$G$1182,'CE MINISTERIALE 2019 MOB'!$B192,'pdc2019'!$P$8:$P$1190)</f>
        <v>0</v>
      </c>
    </row>
    <row r="193" spans="1:30" s="299" customFormat="1" ht="24.95" customHeight="1">
      <c r="A193" s="307"/>
      <c r="B193" s="293" t="s">
        <v>1110</v>
      </c>
      <c r="C193" s="294" t="s">
        <v>1111</v>
      </c>
      <c r="D193" s="289">
        <f>SUM(D194:D200)</f>
        <v>18716500</v>
      </c>
      <c r="E193" s="274"/>
      <c r="F193" s="291"/>
      <c r="G193" s="292"/>
      <c r="H193" s="292"/>
      <c r="J193" s="286"/>
      <c r="L193" s="292"/>
      <c r="AD193" s="289">
        <f>SUM(AD194:AD200)</f>
        <v>16886282.453333333</v>
      </c>
    </row>
    <row r="194" spans="1:30" s="299" customFormat="1" ht="24.95" customHeight="1">
      <c r="A194" s="307"/>
      <c r="B194" s="297" t="s">
        <v>1112</v>
      </c>
      <c r="C194" s="298" t="s">
        <v>1113</v>
      </c>
      <c r="D194" s="337">
        <f>SUMIF('pdc2019'!$G$8:$G$1182,'CE MINISTERIALE 2019 MOB'!$B194,'pdc2019'!$Q$8:$Q$1190)</f>
        <v>6955000</v>
      </c>
      <c r="E194" s="274"/>
      <c r="F194" s="275"/>
      <c r="G194" s="292"/>
      <c r="H194" s="292"/>
      <c r="J194" s="286"/>
      <c r="L194" s="292"/>
      <c r="AD194" s="337">
        <f>SUMIF('pdc2019'!$G$8:$G$1182,'CE MINISTERIALE 2019 MOB'!$B194,'pdc2019'!$P$8:$P$1190)</f>
        <v>6810603.0933333337</v>
      </c>
    </row>
    <row r="195" spans="1:30" s="299" customFormat="1" ht="24.95" customHeight="1">
      <c r="A195" s="307"/>
      <c r="B195" s="297" t="s">
        <v>1114</v>
      </c>
      <c r="C195" s="298" t="s">
        <v>1115</v>
      </c>
      <c r="D195" s="337">
        <f>SUMIF('pdc2019'!$G$8:$G$1182,'CE MINISTERIALE 2019 MOB'!$B195,'pdc2019'!$Q$8:$Q$1190)</f>
        <v>3551500</v>
      </c>
      <c r="E195" s="274"/>
      <c r="F195" s="275"/>
      <c r="G195" s="292"/>
      <c r="H195" s="292"/>
      <c r="J195" s="286"/>
      <c r="L195" s="292"/>
      <c r="AD195" s="337">
        <f>SUMIF('pdc2019'!$G$8:$G$1182,'CE MINISTERIALE 2019 MOB'!$B195,'pdc2019'!$P$8:$P$1190)</f>
        <v>3013778.3066666666</v>
      </c>
    </row>
    <row r="196" spans="1:30" s="299" customFormat="1" ht="24.95" customHeight="1">
      <c r="A196" s="307"/>
      <c r="B196" s="297" t="s">
        <v>1116</v>
      </c>
      <c r="C196" s="298" t="s">
        <v>1713</v>
      </c>
      <c r="D196" s="337">
        <f>SUMIF('pdc2019'!$G$8:$G$1182,'CE MINISTERIALE 2019 MOB'!$B196,'pdc2019'!$Q$8:$Q$1190)</f>
        <v>1605000</v>
      </c>
      <c r="E196" s="274"/>
      <c r="F196" s="275"/>
      <c r="G196" s="292"/>
      <c r="H196" s="292"/>
      <c r="J196" s="286"/>
      <c r="L196" s="292"/>
      <c r="AD196" s="337">
        <f>SUMIF('pdc2019'!$G$8:$G$1182,'CE MINISTERIALE 2019 MOB'!$B196,'pdc2019'!$P$8:$P$1190)</f>
        <v>1522770.28</v>
      </c>
    </row>
    <row r="197" spans="1:30" s="299" customFormat="1" ht="24.95" customHeight="1">
      <c r="A197" s="307"/>
      <c r="B197" s="297" t="s">
        <v>1714</v>
      </c>
      <c r="C197" s="298" t="s">
        <v>1715</v>
      </c>
      <c r="D197" s="337">
        <f>SUMIF('pdc2019'!$G$8:$G$1182,'CE MINISTERIALE 2019 MOB'!$B197,'pdc2019'!$Q$8:$Q$1190)</f>
        <v>1850000</v>
      </c>
      <c r="E197" s="274"/>
      <c r="F197" s="275"/>
      <c r="G197" s="292"/>
      <c r="H197" s="292"/>
      <c r="J197" s="286"/>
      <c r="L197" s="292"/>
      <c r="AD197" s="337">
        <f>SUMIF('pdc2019'!$G$8:$G$1182,'CE MINISTERIALE 2019 MOB'!$B197,'pdc2019'!$P$8:$P$1190)</f>
        <v>1768409.8666666665</v>
      </c>
    </row>
    <row r="198" spans="1:30" s="299" customFormat="1" ht="24.95" customHeight="1">
      <c r="A198" s="307"/>
      <c r="B198" s="297" t="s">
        <v>1716</v>
      </c>
      <c r="C198" s="298" t="s">
        <v>1717</v>
      </c>
      <c r="D198" s="337">
        <f>SUMIF('pdc2019'!$G$8:$G$1182,'CE MINISTERIALE 2019 MOB'!$B198,'pdc2019'!$Q$8:$Q$1190)</f>
        <v>4270000</v>
      </c>
      <c r="E198" s="274"/>
      <c r="F198" s="275"/>
      <c r="G198" s="292"/>
      <c r="H198" s="292"/>
      <c r="J198" s="286"/>
      <c r="L198" s="292"/>
      <c r="AD198" s="337">
        <f>SUMIF('pdc2019'!$G$8:$G$1182,'CE MINISTERIALE 2019 MOB'!$B198,'pdc2019'!$P$8:$P$1190)</f>
        <v>3503045.8533333335</v>
      </c>
    </row>
    <row r="199" spans="1:30" s="299" customFormat="1" ht="24.95" customHeight="1">
      <c r="A199" s="307"/>
      <c r="B199" s="297" t="s">
        <v>1718</v>
      </c>
      <c r="C199" s="298" t="s">
        <v>1719</v>
      </c>
      <c r="D199" s="337">
        <f>SUMIF('pdc2019'!$G$8:$G$1182,'CE MINISTERIALE 2019 MOB'!$B199,'pdc2019'!$Q$8:$Q$1190)</f>
        <v>485000</v>
      </c>
      <c r="E199" s="274"/>
      <c r="F199" s="275"/>
      <c r="G199" s="292"/>
      <c r="H199" s="292"/>
      <c r="J199" s="286"/>
      <c r="L199" s="292"/>
      <c r="AD199" s="337">
        <f>SUMIF('pdc2019'!$G$8:$G$1182,'CE MINISTERIALE 2019 MOB'!$B199,'pdc2019'!$P$8:$P$1190)</f>
        <v>267675.05333333334</v>
      </c>
    </row>
    <row r="200" spans="1:30" s="299" customFormat="1" ht="25.5">
      <c r="A200" s="307" t="s">
        <v>304</v>
      </c>
      <c r="B200" s="297" t="s">
        <v>1720</v>
      </c>
      <c r="C200" s="298" t="s">
        <v>1721</v>
      </c>
      <c r="D200" s="337">
        <f>SUMIF('pdc2019'!$G$8:$G$1182,'CE MINISTERIALE 2019 MOB'!$B200,'pdc2019'!$Q$8:$Q$1190)</f>
        <v>0</v>
      </c>
      <c r="E200" s="274"/>
      <c r="F200" s="275"/>
      <c r="G200" s="292"/>
      <c r="H200" s="292"/>
      <c r="J200" s="286"/>
      <c r="L200" s="292"/>
      <c r="AD200" s="337">
        <f>SUMIF('pdc2019'!$G$8:$G$1182,'CE MINISTERIALE 2019 MOB'!$B200,'pdc2019'!$P$8:$P$1190)</f>
        <v>0</v>
      </c>
    </row>
    <row r="201" spans="1:30" s="299" customFormat="1" ht="24.95" customHeight="1">
      <c r="A201" s="307"/>
      <c r="B201" s="287" t="s">
        <v>1722</v>
      </c>
      <c r="C201" s="288" t="s">
        <v>1723</v>
      </c>
      <c r="D201" s="289">
        <f>+D202+D332</f>
        <v>600005560.80999994</v>
      </c>
      <c r="E201" s="274"/>
      <c r="F201" s="291"/>
      <c r="G201" s="292"/>
      <c r="H201" s="292"/>
      <c r="J201" s="286"/>
      <c r="L201" s="292"/>
      <c r="AD201" s="289">
        <f>+AD202+AD332</f>
        <v>543523712.77666664</v>
      </c>
    </row>
    <row r="202" spans="1:30" s="299" customFormat="1" ht="24.95" customHeight="1">
      <c r="A202" s="307"/>
      <c r="B202" s="293" t="s">
        <v>1724</v>
      </c>
      <c r="C202" s="294" t="s">
        <v>1725</v>
      </c>
      <c r="D202" s="289">
        <f>+D203+D211+D215+D234+D240+D245+D250+D260+D266+D273+D279+D284+D293+D301+D309+D323+D331</f>
        <v>489932025.28999996</v>
      </c>
      <c r="E202" s="274"/>
      <c r="F202" s="291"/>
      <c r="G202" s="292"/>
      <c r="H202" s="292"/>
      <c r="J202" s="286"/>
      <c r="L202" s="292"/>
      <c r="AD202" s="289">
        <f>+AD203+AD211+AD215+AD234+AD240+AD245+AD250+AD260+AD266+AD273+AD279+AD284+AD293+AD301+AD309+AD323+AD331</f>
        <v>444485649.77666664</v>
      </c>
    </row>
    <row r="203" spans="1:30" s="299" customFormat="1" ht="24.95" customHeight="1">
      <c r="A203" s="307"/>
      <c r="B203" s="293" t="s">
        <v>1726</v>
      </c>
      <c r="C203" s="294" t="s">
        <v>1727</v>
      </c>
      <c r="D203" s="289">
        <f>+D204+D209+D210</f>
        <v>82660905.069999993</v>
      </c>
      <c r="E203" s="274"/>
      <c r="F203" s="291"/>
      <c r="G203" s="292"/>
      <c r="H203" s="292"/>
      <c r="J203" s="286"/>
      <c r="L203" s="292"/>
      <c r="AD203" s="289">
        <f>+AD204+AD209+AD210</f>
        <v>72279403.959999993</v>
      </c>
    </row>
    <row r="204" spans="1:30" s="299" customFormat="1" ht="24.95" customHeight="1">
      <c r="A204" s="307"/>
      <c r="B204" s="297" t="s">
        <v>1728</v>
      </c>
      <c r="C204" s="298" t="s">
        <v>1078</v>
      </c>
      <c r="D204" s="289">
        <f>SUM(D205:D208)</f>
        <v>82474445</v>
      </c>
      <c r="E204" s="274"/>
      <c r="F204" s="291"/>
      <c r="G204" s="292"/>
      <c r="H204" s="292"/>
      <c r="J204" s="286"/>
      <c r="L204" s="292"/>
      <c r="AD204" s="289">
        <f>SUM(AD205:AD208)</f>
        <v>72092943.893333331</v>
      </c>
    </row>
    <row r="205" spans="1:30" s="299" customFormat="1" ht="24.95" customHeight="1">
      <c r="A205" s="307"/>
      <c r="B205" s="297" t="s">
        <v>1729</v>
      </c>
      <c r="C205" s="298" t="s">
        <v>1730</v>
      </c>
      <c r="D205" s="337">
        <f>SUMIF('pdc2019'!$G$8:$G$1182,'CE MINISTERIALE 2019 MOB'!$B205,'pdc2019'!$Q$8:$Q$1190)</f>
        <v>55330000</v>
      </c>
      <c r="E205" s="274"/>
      <c r="F205" s="275"/>
      <c r="G205" s="292"/>
      <c r="H205" s="292"/>
      <c r="J205" s="286"/>
      <c r="L205" s="292"/>
      <c r="AD205" s="337">
        <f>SUMIF('pdc2019'!$G$8:$G$1182,'CE MINISTERIALE 2019 MOB'!$B205,'pdc2019'!$P$8:$P$1190)</f>
        <v>48865469.199999996</v>
      </c>
    </row>
    <row r="206" spans="1:30" s="299" customFormat="1" ht="24.95" customHeight="1">
      <c r="A206" s="307"/>
      <c r="B206" s="297" t="s">
        <v>1731</v>
      </c>
      <c r="C206" s="298" t="s">
        <v>1732</v>
      </c>
      <c r="D206" s="337">
        <f>SUMIF('pdc2019'!$G$8:$G$1182,'CE MINISTERIALE 2019 MOB'!$B206,'pdc2019'!$Q$8:$Q$1190)</f>
        <v>13697495</v>
      </c>
      <c r="E206" s="274"/>
      <c r="F206" s="275"/>
      <c r="G206" s="292"/>
      <c r="H206" s="292"/>
      <c r="J206" s="286"/>
      <c r="L206" s="292"/>
      <c r="AD206" s="337">
        <f>SUMIF('pdc2019'!$G$8:$G$1182,'CE MINISTERIALE 2019 MOB'!$B206,'pdc2019'!$P$8:$P$1190)</f>
        <v>12294521.880000001</v>
      </c>
    </row>
    <row r="207" spans="1:30" s="299" customFormat="1" ht="24.95" customHeight="1">
      <c r="A207" s="307"/>
      <c r="B207" s="297" t="s">
        <v>1733</v>
      </c>
      <c r="C207" s="298" t="s">
        <v>1734</v>
      </c>
      <c r="D207" s="337">
        <f>SUMIF('pdc2019'!$G$8:$G$1182,'CE MINISTERIALE 2019 MOB'!$B207,'pdc2019'!$Q$8:$Q$1190)</f>
        <v>10100650</v>
      </c>
      <c r="E207" s="274"/>
      <c r="F207" s="275"/>
      <c r="G207" s="292"/>
      <c r="H207" s="292"/>
      <c r="J207" s="286"/>
      <c r="L207" s="292"/>
      <c r="AD207" s="337">
        <f>SUMIF('pdc2019'!$G$8:$G$1182,'CE MINISTERIALE 2019 MOB'!$B207,'pdc2019'!$P$8:$P$1190)</f>
        <v>9435000</v>
      </c>
    </row>
    <row r="208" spans="1:30" s="299" customFormat="1" ht="25.5">
      <c r="A208" s="307"/>
      <c r="B208" s="297" t="s">
        <v>1735</v>
      </c>
      <c r="C208" s="298" t="s">
        <v>1736</v>
      </c>
      <c r="D208" s="337">
        <f>SUMIF('pdc2019'!$G$8:$G$1182,'CE MINISTERIALE 2019 MOB'!$B208,'pdc2019'!$Q$8:$Q$1190)</f>
        <v>3346300</v>
      </c>
      <c r="E208" s="274"/>
      <c r="F208" s="275"/>
      <c r="G208" s="292"/>
      <c r="H208" s="292"/>
      <c r="J208" s="286"/>
      <c r="L208" s="292"/>
      <c r="AD208" s="337">
        <f>SUMIF('pdc2019'!$G$8:$G$1182,'CE MINISTERIALE 2019 MOB'!$B208,'pdc2019'!$P$8:$P$1190)</f>
        <v>1497952.8133333335</v>
      </c>
    </row>
    <row r="209" spans="1:30" s="299" customFormat="1" ht="25.5">
      <c r="A209" s="307" t="s">
        <v>304</v>
      </c>
      <c r="B209" s="297" t="s">
        <v>1737</v>
      </c>
      <c r="C209" s="298" t="s">
        <v>1738</v>
      </c>
      <c r="D209" s="337">
        <f>SUMIF('pdc2019'!$G$8:$G$1182,'CE MINISTERIALE 2019 MOB'!$B209,'pdc2019'!$Q$8:$Q$1190)</f>
        <v>0</v>
      </c>
      <c r="E209" s="274"/>
      <c r="F209" s="275"/>
      <c r="G209" s="292"/>
      <c r="H209" s="292"/>
      <c r="J209" s="286"/>
      <c r="L209" s="292"/>
      <c r="AD209" s="337">
        <f>SUMIF('pdc2019'!$G$8:$G$1182,'CE MINISTERIALE 2019 MOB'!$B209,'pdc2019'!$P$8:$P$1190)</f>
        <v>0</v>
      </c>
    </row>
    <row r="210" spans="1:30" s="299" customFormat="1" ht="25.5">
      <c r="A210" s="307" t="s">
        <v>1575</v>
      </c>
      <c r="B210" s="297" t="s">
        <v>1739</v>
      </c>
      <c r="C210" s="298" t="s">
        <v>1740</v>
      </c>
      <c r="D210" s="337">
        <f>SUMIF('pdc2019'!$G$8:$G$1182,'CE MINISTERIALE 2019 MOB'!$B210,'pdc2019'!$Q$8:$Q$1190)</f>
        <v>186460.07</v>
      </c>
      <c r="E210" s="274"/>
      <c r="F210" s="275"/>
      <c r="G210" s="292"/>
      <c r="H210" s="292"/>
      <c r="J210" s="286"/>
      <c r="L210" s="292"/>
      <c r="AD210" s="337">
        <f>SUMIF('pdc2019'!$G$8:$G$1182,'CE MINISTERIALE 2019 MOB'!$B210,'pdc2019'!$P$8:$P$1190)</f>
        <v>186460.06666666665</v>
      </c>
    </row>
    <row r="211" spans="1:30" s="299" customFormat="1" ht="24.95" customHeight="1">
      <c r="A211" s="307"/>
      <c r="B211" s="293" t="s">
        <v>1321</v>
      </c>
      <c r="C211" s="294" t="s">
        <v>1322</v>
      </c>
      <c r="D211" s="289">
        <f>+D212+D213+D214</f>
        <v>55436802.850000001</v>
      </c>
      <c r="E211" s="274"/>
      <c r="F211" s="291"/>
      <c r="G211" s="292"/>
      <c r="H211" s="292"/>
      <c r="J211" s="286"/>
      <c r="L211" s="292"/>
      <c r="AD211" s="289">
        <f>+AD212+AD213+AD214</f>
        <v>49326334.693333335</v>
      </c>
    </row>
    <row r="212" spans="1:30" s="299" customFormat="1" ht="24.95" customHeight="1">
      <c r="A212" s="307"/>
      <c r="B212" s="297" t="s">
        <v>1323</v>
      </c>
      <c r="C212" s="298" t="s">
        <v>1324</v>
      </c>
      <c r="D212" s="337">
        <f>SUMIF('pdc2019'!$G$8:$G$1182,'CE MINISTERIALE 2019 MOB'!$B212,'pdc2019'!$Q$8:$Q$1190)</f>
        <v>54838000</v>
      </c>
      <c r="E212" s="274"/>
      <c r="F212" s="275"/>
      <c r="G212" s="292"/>
      <c r="H212" s="292"/>
      <c r="J212" s="286"/>
      <c r="L212" s="292"/>
      <c r="AD212" s="337">
        <f>SUMIF('pdc2019'!$G$8:$G$1182,'CE MINISTERIALE 2019 MOB'!$B212,'pdc2019'!$P$8:$P$1190)</f>
        <v>48727531.840000004</v>
      </c>
    </row>
    <row r="213" spans="1:30" s="299" customFormat="1" ht="25.5">
      <c r="A213" s="307" t="s">
        <v>304</v>
      </c>
      <c r="B213" s="297" t="s">
        <v>1325</v>
      </c>
      <c r="C213" s="298" t="s">
        <v>1326</v>
      </c>
      <c r="D213" s="337">
        <f>SUMIF('pdc2019'!$G$8:$G$1182,'CE MINISTERIALE 2019 MOB'!$B213,'pdc2019'!$Q$8:$Q$1190)</f>
        <v>0</v>
      </c>
      <c r="E213" s="274"/>
      <c r="F213" s="275"/>
      <c r="G213" s="292"/>
      <c r="H213" s="292"/>
      <c r="J213" s="286"/>
      <c r="L213" s="292"/>
      <c r="AD213" s="337">
        <f>SUMIF('pdc2019'!$G$8:$G$1182,'CE MINISTERIALE 2019 MOB'!$B213,'pdc2019'!$P$8:$P$1190)</f>
        <v>0</v>
      </c>
    </row>
    <row r="214" spans="1:30" s="275" customFormat="1" ht="24.95" customHeight="1">
      <c r="A214" s="304" t="s">
        <v>1575</v>
      </c>
      <c r="B214" s="297" t="s">
        <v>1327</v>
      </c>
      <c r="C214" s="298" t="s">
        <v>1328</v>
      </c>
      <c r="D214" s="337">
        <f>SUMIF('pdc2019'!$G$8:$G$1182,'CE MINISTERIALE 2019 MOB'!$B214,'pdc2019'!$Q$8:$Q$1190)</f>
        <v>598802.85</v>
      </c>
      <c r="E214" s="274"/>
      <c r="G214" s="292"/>
      <c r="H214" s="292"/>
      <c r="J214" s="286"/>
      <c r="L214" s="292"/>
      <c r="AD214" s="337">
        <f>SUMIF('pdc2019'!$G$8:$G$1182,'CE MINISTERIALE 2019 MOB'!$B214,'pdc2019'!$P$8:$P$1190)</f>
        <v>598802.85333333339</v>
      </c>
    </row>
    <row r="215" spans="1:30" s="275" customFormat="1" ht="24.95" customHeight="1">
      <c r="A215" s="304"/>
      <c r="B215" s="293" t="s">
        <v>1329</v>
      </c>
      <c r="C215" s="294" t="s">
        <v>1330</v>
      </c>
      <c r="D215" s="289">
        <f>+D216+D217+D218+D219+D220+D221+D222+D223+D232+D233</f>
        <v>32653279.699999999</v>
      </c>
      <c r="E215" s="274"/>
      <c r="F215" s="291"/>
      <c r="G215" s="292"/>
      <c r="H215" s="292"/>
      <c r="J215" s="286"/>
      <c r="L215" s="292"/>
      <c r="AD215" s="289">
        <f>+AD216+AD217+AD218+AD219+AD220+AD221+AD222+AD223+AD232+AD233</f>
        <v>26202665.640000001</v>
      </c>
    </row>
    <row r="216" spans="1:30" s="275" customFormat="1" ht="25.5">
      <c r="A216" s="304" t="s">
        <v>304</v>
      </c>
      <c r="B216" s="297" t="s">
        <v>1331</v>
      </c>
      <c r="C216" s="298" t="s">
        <v>1332</v>
      </c>
      <c r="D216" s="337">
        <f>SUMIF('pdc2019'!$G$8:$G$1182,'CE MINISTERIALE 2019 MOB'!$B216,'pdc2019'!$Q$8:$Q$1190)</f>
        <v>0</v>
      </c>
      <c r="E216" s="274"/>
      <c r="G216" s="292"/>
      <c r="H216" s="292"/>
      <c r="J216" s="286"/>
      <c r="L216" s="292"/>
      <c r="AD216" s="337">
        <f>SUMIF('pdc2019'!$G$8:$G$1182,'CE MINISTERIALE 2019 MOB'!$B216,'pdc2019'!$P$8:$P$1190)</f>
        <v>0</v>
      </c>
    </row>
    <row r="217" spans="1:30" s="274" customFormat="1" ht="38.25">
      <c r="A217" s="304" t="s">
        <v>304</v>
      </c>
      <c r="B217" s="297" t="s">
        <v>4687</v>
      </c>
      <c r="C217" s="298" t="s">
        <v>4688</v>
      </c>
      <c r="D217" s="337">
        <f>SUMIF('pdc2019'!$G$8:$G$1182,'CE MINISTERIALE 2019 MOB'!$B217,'pdc2019'!$Q$8:$Q$1190)</f>
        <v>0</v>
      </c>
      <c r="G217" s="292"/>
      <c r="H217" s="292"/>
      <c r="J217" s="286"/>
      <c r="L217" s="292"/>
      <c r="AD217" s="337">
        <f>SUMIF('pdc2019'!$G$8:$G$1182,'CE MINISTERIALE 2019 MOB'!$B217,'pdc2019'!$P$8:$P$1190)</f>
        <v>0</v>
      </c>
    </row>
    <row r="218" spans="1:30" s="275" customFormat="1" ht="18.75">
      <c r="A218" s="304"/>
      <c r="B218" s="297" t="s">
        <v>1333</v>
      </c>
      <c r="C218" s="298" t="s">
        <v>4689</v>
      </c>
      <c r="D218" s="337">
        <f>SUMIF('pdc2019'!$G$8:$G$1182,'CE MINISTERIALE 2019 MOB'!$B218,'pdc2019'!$Q$8:$Q$1190)</f>
        <v>0</v>
      </c>
      <c r="E218" s="274"/>
      <c r="G218" s="292"/>
      <c r="H218" s="292"/>
      <c r="J218" s="286"/>
      <c r="L218" s="292"/>
      <c r="AD218" s="337">
        <f>SUMIF('pdc2019'!$G$8:$G$1182,'CE MINISTERIALE 2019 MOB'!$B218,'pdc2019'!$P$8:$P$1190)</f>
        <v>0</v>
      </c>
    </row>
    <row r="219" spans="1:30" s="274" customFormat="1" ht="25.5">
      <c r="A219" s="304"/>
      <c r="B219" s="297" t="s">
        <v>4690</v>
      </c>
      <c r="C219" s="298" t="s">
        <v>4691</v>
      </c>
      <c r="D219" s="337">
        <f>SUMIF('pdc2019'!$G$8:$G$1182,'CE MINISTERIALE 2019 MOB'!$B219,'pdc2019'!$Q$8:$Q$1190)</f>
        <v>0</v>
      </c>
      <c r="G219" s="292"/>
      <c r="H219" s="292"/>
      <c r="J219" s="286"/>
      <c r="L219" s="292"/>
      <c r="AD219" s="337">
        <f>SUMIF('pdc2019'!$G$8:$G$1182,'CE MINISTERIALE 2019 MOB'!$B219,'pdc2019'!$P$8:$P$1190)</f>
        <v>0</v>
      </c>
    </row>
    <row r="220" spans="1:30" s="275" customFormat="1" ht="24.95" customHeight="1">
      <c r="A220" s="304" t="s">
        <v>1575</v>
      </c>
      <c r="B220" s="297" t="s">
        <v>1334</v>
      </c>
      <c r="C220" s="298" t="s">
        <v>4692</v>
      </c>
      <c r="D220" s="337">
        <f>SUMIF('pdc2019'!$G$8:$G$1182,'CE MINISTERIALE 2019 MOB'!$B220,'pdc2019'!$Q$8:$Q$1190)</f>
        <v>4039591.4800000004</v>
      </c>
      <c r="E220" s="274"/>
      <c r="G220" s="292"/>
      <c r="H220" s="292"/>
      <c r="J220" s="286"/>
      <c r="L220" s="292"/>
      <c r="AD220" s="337">
        <f>SUMIF('pdc2019'!$G$8:$G$1182,'CE MINISTERIALE 2019 MOB'!$B220,'pdc2019'!$P$8:$P$1190)</f>
        <v>4039591.4800000004</v>
      </c>
    </row>
    <row r="221" spans="1:30" s="274" customFormat="1" ht="25.5">
      <c r="A221" s="304" t="s">
        <v>1575</v>
      </c>
      <c r="B221" s="297" t="s">
        <v>4693</v>
      </c>
      <c r="C221" s="298" t="s">
        <v>4694</v>
      </c>
      <c r="D221" s="337">
        <f>SUMIF('pdc2019'!$G$8:$G$1182,'CE MINISTERIALE 2019 MOB'!$B221,'pdc2019'!$Q$8:$Q$1190)</f>
        <v>31764.880000000001</v>
      </c>
      <c r="G221" s="292"/>
      <c r="H221" s="292"/>
      <c r="J221" s="286"/>
      <c r="L221" s="292"/>
      <c r="AD221" s="337">
        <f>SUMIF('pdc2019'!$G$8:$G$1182,'CE MINISTERIALE 2019 MOB'!$B221,'pdc2019'!$P$8:$P$1190)</f>
        <v>31764.880000000001</v>
      </c>
    </row>
    <row r="222" spans="1:30" s="275" customFormat="1" ht="24.95" customHeight="1">
      <c r="A222" s="304"/>
      <c r="B222" s="297" t="s">
        <v>1335</v>
      </c>
      <c r="C222" s="298" t="s">
        <v>4695</v>
      </c>
      <c r="D222" s="337">
        <f>SUMIF('pdc2019'!$G$8:$G$1182,'CE MINISTERIALE 2019 MOB'!$B222,'pdc2019'!$Q$8:$Q$1190)</f>
        <v>991000</v>
      </c>
      <c r="E222" s="274"/>
      <c r="G222" s="292"/>
      <c r="H222" s="292"/>
      <c r="J222" s="286"/>
      <c r="L222" s="292"/>
      <c r="AD222" s="337">
        <f>SUMIF('pdc2019'!$G$8:$G$1182,'CE MINISTERIALE 2019 MOB'!$B222,'pdc2019'!$P$8:$P$1190)</f>
        <v>952624.22666666668</v>
      </c>
    </row>
    <row r="223" spans="1:30" s="275" customFormat="1" ht="24.95" customHeight="1">
      <c r="A223" s="304"/>
      <c r="B223" s="297" t="s">
        <v>1336</v>
      </c>
      <c r="C223" s="298" t="s">
        <v>4696</v>
      </c>
      <c r="D223" s="289">
        <f>SUM(D224:D231)</f>
        <v>27190923.34</v>
      </c>
      <c r="E223" s="274"/>
      <c r="F223" s="291"/>
      <c r="G223" s="292"/>
      <c r="H223" s="292"/>
      <c r="J223" s="286"/>
      <c r="L223" s="292"/>
      <c r="AD223" s="289">
        <f>SUM(AD224:AD231)</f>
        <v>20323690.453333333</v>
      </c>
    </row>
    <row r="224" spans="1:30" s="275" customFormat="1" ht="25.5">
      <c r="A224" s="304"/>
      <c r="B224" s="300" t="s">
        <v>1337</v>
      </c>
      <c r="C224" s="301" t="s">
        <v>4697</v>
      </c>
      <c r="D224" s="337">
        <f>SUMIF('pdc2019'!$G$8:$G$1182,'CE MINISTERIALE 2019 MOB'!$B224,'pdc2019'!$Q$8:$Q$1190)</f>
        <v>430000</v>
      </c>
      <c r="E224" s="274"/>
      <c r="G224" s="292"/>
      <c r="H224" s="292"/>
      <c r="J224" s="286"/>
      <c r="L224" s="292"/>
      <c r="AD224" s="337">
        <f>SUMIF('pdc2019'!$G$8:$G$1182,'CE MINISTERIALE 2019 MOB'!$B224,'pdc2019'!$P$8:$P$1190)</f>
        <v>287577.33333333331</v>
      </c>
    </row>
    <row r="225" spans="1:30" s="275" customFormat="1" ht="25.5">
      <c r="A225" s="304"/>
      <c r="B225" s="300" t="s">
        <v>4698</v>
      </c>
      <c r="C225" s="301" t="s">
        <v>4699</v>
      </c>
      <c r="D225" s="337">
        <f>SUMIF('pdc2019'!$G$8:$G$1182,'CE MINISTERIALE 2019 MOB'!$B225,'pdc2019'!$Q$8:$Q$1190)</f>
        <v>0</v>
      </c>
      <c r="E225" s="274"/>
      <c r="G225" s="292"/>
      <c r="H225" s="292"/>
      <c r="J225" s="286"/>
      <c r="L225" s="292"/>
      <c r="AD225" s="337">
        <f>SUMIF('pdc2019'!$G$8:$G$1182,'CE MINISTERIALE 2019 MOB'!$B225,'pdc2019'!$P$8:$P$1190)</f>
        <v>0</v>
      </c>
    </row>
    <row r="226" spans="1:30" s="275" customFormat="1" ht="25.5">
      <c r="A226" s="304"/>
      <c r="B226" s="300" t="s">
        <v>1338</v>
      </c>
      <c r="C226" s="301" t="s">
        <v>4700</v>
      </c>
      <c r="D226" s="337">
        <f>SUMIF('pdc2019'!$G$8:$G$1182,'CE MINISTERIALE 2019 MOB'!$B226,'pdc2019'!$Q$8:$Q$1190)</f>
        <v>0</v>
      </c>
      <c r="E226" s="274"/>
      <c r="G226" s="292"/>
      <c r="H226" s="292"/>
      <c r="J226" s="286"/>
      <c r="L226" s="292"/>
      <c r="AD226" s="337">
        <f>SUMIF('pdc2019'!$G$8:$G$1182,'CE MINISTERIALE 2019 MOB'!$B226,'pdc2019'!$P$8:$P$1190)</f>
        <v>0</v>
      </c>
    </row>
    <row r="227" spans="1:30" s="275" customFormat="1" ht="38.25">
      <c r="A227" s="304"/>
      <c r="B227" s="300" t="s">
        <v>4701</v>
      </c>
      <c r="C227" s="301" t="s">
        <v>4702</v>
      </c>
      <c r="D227" s="337">
        <f>SUMIF('pdc2019'!$G$8:$G$1182,'CE MINISTERIALE 2019 MOB'!$B227,'pdc2019'!$Q$8:$Q$1190)</f>
        <v>0</v>
      </c>
      <c r="E227" s="274"/>
      <c r="G227" s="292"/>
      <c r="H227" s="292"/>
      <c r="J227" s="286"/>
      <c r="L227" s="292"/>
      <c r="AD227" s="337">
        <f>SUMIF('pdc2019'!$G$8:$G$1182,'CE MINISTERIALE 2019 MOB'!$B227,'pdc2019'!$P$8:$P$1190)</f>
        <v>0</v>
      </c>
    </row>
    <row r="228" spans="1:30" s="275" customFormat="1" ht="25.5">
      <c r="A228" s="304"/>
      <c r="B228" s="300" t="s">
        <v>1339</v>
      </c>
      <c r="C228" s="301" t="s">
        <v>4703</v>
      </c>
      <c r="D228" s="337">
        <f>SUMIF('pdc2019'!$G$8:$G$1182,'CE MINISTERIALE 2019 MOB'!$B228,'pdc2019'!$Q$8:$Q$1190)</f>
        <v>14531751.15</v>
      </c>
      <c r="E228" s="274"/>
      <c r="G228" s="292"/>
      <c r="H228" s="292"/>
      <c r="J228" s="286"/>
      <c r="L228" s="292"/>
      <c r="AD228" s="337">
        <f>SUMIF('pdc2019'!$G$8:$G$1182,'CE MINISTERIALE 2019 MOB'!$B228,'pdc2019'!$P$8:$P$1190)</f>
        <v>8602392.3733333331</v>
      </c>
    </row>
    <row r="229" spans="1:30" s="275" customFormat="1" ht="25.5">
      <c r="A229" s="304"/>
      <c r="B229" s="300" t="s">
        <v>4704</v>
      </c>
      <c r="C229" s="301" t="s">
        <v>4705</v>
      </c>
      <c r="D229" s="337">
        <f>SUMIF('pdc2019'!$G$8:$G$1182,'CE MINISTERIALE 2019 MOB'!$B229,'pdc2019'!$Q$8:$Q$1190)</f>
        <v>0</v>
      </c>
      <c r="E229" s="274"/>
      <c r="G229" s="292"/>
      <c r="H229" s="292"/>
      <c r="J229" s="286"/>
      <c r="L229" s="292"/>
      <c r="AD229" s="337">
        <f>SUMIF('pdc2019'!$G$8:$G$1182,'CE MINISTERIALE 2019 MOB'!$B229,'pdc2019'!$P$8:$P$1190)</f>
        <v>0</v>
      </c>
    </row>
    <row r="230" spans="1:30" s="275" customFormat="1" ht="25.5">
      <c r="A230" s="304"/>
      <c r="B230" s="300" t="s">
        <v>1340</v>
      </c>
      <c r="C230" s="301" t="s">
        <v>4706</v>
      </c>
      <c r="D230" s="337">
        <f>SUMIF('pdc2019'!$G$8:$G$1182,'CE MINISTERIALE 2019 MOB'!$B230,'pdc2019'!$Q$8:$Q$1190)</f>
        <v>12229172.189999999</v>
      </c>
      <c r="E230" s="274"/>
      <c r="G230" s="292"/>
      <c r="H230" s="292"/>
      <c r="J230" s="286"/>
      <c r="L230" s="292"/>
      <c r="AD230" s="337">
        <f>SUMIF('pdc2019'!$G$8:$G$1182,'CE MINISTERIALE 2019 MOB'!$B230,'pdc2019'!$P$8:$P$1190)</f>
        <v>11433720.746666666</v>
      </c>
    </row>
    <row r="231" spans="1:30" s="275" customFormat="1" ht="25.5">
      <c r="A231" s="304"/>
      <c r="B231" s="300" t="s">
        <v>4707</v>
      </c>
      <c r="C231" s="301" t="s">
        <v>4708</v>
      </c>
      <c r="D231" s="337">
        <f>SUMIF('pdc2019'!$G$8:$G$1182,'CE MINISTERIALE 2019 MOB'!$B231,'pdc2019'!$Q$8:$Q$1190)</f>
        <v>0</v>
      </c>
      <c r="E231" s="274"/>
      <c r="G231" s="292"/>
      <c r="H231" s="292"/>
      <c r="J231" s="286"/>
      <c r="L231" s="292"/>
      <c r="AD231" s="337">
        <f>SUMIF('pdc2019'!$G$8:$G$1182,'CE MINISTERIALE 2019 MOB'!$B231,'pdc2019'!$P$8:$P$1190)</f>
        <v>0</v>
      </c>
    </row>
    <row r="232" spans="1:30" s="275" customFormat="1" ht="25.5">
      <c r="A232" s="304"/>
      <c r="B232" s="297" t="s">
        <v>1341</v>
      </c>
      <c r="C232" s="298" t="s">
        <v>4709</v>
      </c>
      <c r="D232" s="337">
        <f>SUMIF('pdc2019'!$G$8:$G$1182,'CE MINISTERIALE 2019 MOB'!$B232,'pdc2019'!$Q$8:$Q$1190)</f>
        <v>400000</v>
      </c>
      <c r="E232" s="274"/>
      <c r="G232" s="292"/>
      <c r="H232" s="292"/>
      <c r="J232" s="286"/>
      <c r="L232" s="292"/>
      <c r="AD232" s="337">
        <f>SUMIF('pdc2019'!$G$8:$G$1182,'CE MINISTERIALE 2019 MOB'!$B232,'pdc2019'!$P$8:$P$1190)</f>
        <v>854994.6</v>
      </c>
    </row>
    <row r="233" spans="1:30" s="275" customFormat="1" ht="38.25">
      <c r="A233" s="304"/>
      <c r="B233" s="300" t="s">
        <v>4710</v>
      </c>
      <c r="C233" s="301" t="s">
        <v>4711</v>
      </c>
      <c r="D233" s="337">
        <f>SUMIF('pdc2019'!$G$8:$G$1182,'CE MINISTERIALE 2019 MOB'!$B233,'pdc2019'!$Q$8:$Q$1190)</f>
        <v>0</v>
      </c>
      <c r="E233" s="274"/>
      <c r="G233" s="292"/>
      <c r="H233" s="292"/>
      <c r="J233" s="286"/>
      <c r="L233" s="292"/>
      <c r="AD233" s="337">
        <f>SUMIF('pdc2019'!$G$8:$G$1182,'CE MINISTERIALE 2019 MOB'!$B233,'pdc2019'!$P$8:$P$1190)</f>
        <v>0</v>
      </c>
    </row>
    <row r="234" spans="1:30" s="299" customFormat="1" ht="25.5">
      <c r="A234" s="307"/>
      <c r="B234" s="293" t="s">
        <v>1342</v>
      </c>
      <c r="C234" s="294" t="s">
        <v>1343</v>
      </c>
      <c r="D234" s="289">
        <f>SUM(D235:D239)</f>
        <v>7266078</v>
      </c>
      <c r="E234" s="274"/>
      <c r="F234" s="291"/>
      <c r="G234" s="292"/>
      <c r="H234" s="292"/>
      <c r="J234" s="286"/>
      <c r="L234" s="292"/>
      <c r="AD234" s="289">
        <f>SUM(AD235:AD239)</f>
        <v>6601035.2666666666</v>
      </c>
    </row>
    <row r="235" spans="1:30" s="299" customFormat="1" ht="25.5">
      <c r="A235" s="307" t="s">
        <v>304</v>
      </c>
      <c r="B235" s="297" t="s">
        <v>1344</v>
      </c>
      <c r="C235" s="298" t="s">
        <v>1345</v>
      </c>
      <c r="D235" s="337">
        <f>SUMIF('pdc2019'!$G$8:$G$1182,'CE MINISTERIALE 2019 MOB'!$B235,'pdc2019'!$Q$8:$Q$1190)</f>
        <v>0</v>
      </c>
      <c r="E235" s="274"/>
      <c r="F235" s="275"/>
      <c r="G235" s="292"/>
      <c r="H235" s="292"/>
      <c r="J235" s="286"/>
      <c r="L235" s="292"/>
      <c r="AD235" s="337">
        <f>SUMIF('pdc2019'!$G$8:$G$1182,'CE MINISTERIALE 2019 MOB'!$B235,'pdc2019'!$P$8:$P$1190)</f>
        <v>0</v>
      </c>
    </row>
    <row r="236" spans="1:30" s="299" customFormat="1" ht="18.75">
      <c r="A236" s="307"/>
      <c r="B236" s="297" t="s">
        <v>1346</v>
      </c>
      <c r="C236" s="298" t="s">
        <v>1347</v>
      </c>
      <c r="D236" s="337">
        <f>SUMIF('pdc2019'!$G$8:$G$1182,'CE MINISTERIALE 2019 MOB'!$B236,'pdc2019'!$Q$8:$Q$1190)</f>
        <v>0</v>
      </c>
      <c r="E236" s="274"/>
      <c r="F236" s="275"/>
      <c r="G236" s="292"/>
      <c r="H236" s="292"/>
      <c r="J236" s="286"/>
      <c r="L236" s="292"/>
      <c r="AD236" s="337">
        <f>SUMIF('pdc2019'!$G$8:$G$1182,'CE MINISTERIALE 2019 MOB'!$B236,'pdc2019'!$P$8:$P$1190)</f>
        <v>0</v>
      </c>
    </row>
    <row r="237" spans="1:30" s="299" customFormat="1" ht="25.5">
      <c r="A237" s="307" t="s">
        <v>1580</v>
      </c>
      <c r="B237" s="297" t="s">
        <v>1348</v>
      </c>
      <c r="C237" s="298" t="s">
        <v>41</v>
      </c>
      <c r="D237" s="337">
        <f>SUMIF('pdc2019'!$G$8:$G$1182,'CE MINISTERIALE 2019 MOB'!$B237,'pdc2019'!$Q$8:$Q$1190)</f>
        <v>0</v>
      </c>
      <c r="E237" s="274"/>
      <c r="F237" s="275"/>
      <c r="G237" s="292"/>
      <c r="H237" s="292"/>
      <c r="J237" s="286"/>
      <c r="L237" s="292"/>
      <c r="AD237" s="337">
        <f>SUMIF('pdc2019'!$G$8:$G$1182,'CE MINISTERIALE 2019 MOB'!$B237,'pdc2019'!$P$8:$P$1190)</f>
        <v>0</v>
      </c>
    </row>
    <row r="238" spans="1:30" s="299" customFormat="1" ht="24.95" customHeight="1">
      <c r="A238" s="307"/>
      <c r="B238" s="297" t="s">
        <v>42</v>
      </c>
      <c r="C238" s="298" t="s">
        <v>43</v>
      </c>
      <c r="D238" s="337">
        <f>SUMIF('pdc2019'!$G$8:$G$1182,'CE MINISTERIALE 2019 MOB'!$B238,'pdc2019'!$Q$8:$Q$1190)</f>
        <v>7192078</v>
      </c>
      <c r="E238" s="274"/>
      <c r="F238" s="275"/>
      <c r="G238" s="292"/>
      <c r="H238" s="292"/>
      <c r="J238" s="286"/>
      <c r="L238" s="292"/>
      <c r="AD238" s="337">
        <f>SUMIF('pdc2019'!$G$8:$G$1182,'CE MINISTERIALE 2019 MOB'!$B238,'pdc2019'!$P$8:$P$1190)</f>
        <v>6528035.2666666666</v>
      </c>
    </row>
    <row r="239" spans="1:30" s="299" customFormat="1" ht="24.95" customHeight="1">
      <c r="A239" s="307"/>
      <c r="B239" s="297" t="s">
        <v>44</v>
      </c>
      <c r="C239" s="298" t="s">
        <v>45</v>
      </c>
      <c r="D239" s="337">
        <f>SUMIF('pdc2019'!$G$8:$G$1182,'CE MINISTERIALE 2019 MOB'!$B239,'pdc2019'!$Q$8:$Q$1190)</f>
        <v>74000</v>
      </c>
      <c r="E239" s="274"/>
      <c r="F239" s="275"/>
      <c r="G239" s="292"/>
      <c r="H239" s="292"/>
      <c r="J239" s="286"/>
      <c r="L239" s="292"/>
      <c r="AD239" s="337">
        <f>SUMIF('pdc2019'!$G$8:$G$1182,'CE MINISTERIALE 2019 MOB'!$B239,'pdc2019'!$P$8:$P$1190)</f>
        <v>73000</v>
      </c>
    </row>
    <row r="240" spans="1:30" s="299" customFormat="1" ht="25.5">
      <c r="A240" s="307"/>
      <c r="B240" s="293" t="s">
        <v>46</v>
      </c>
      <c r="C240" s="294" t="s">
        <v>47</v>
      </c>
      <c r="D240" s="289">
        <f>SUM(D241:D244)</f>
        <v>27373750</v>
      </c>
      <c r="E240" s="274"/>
      <c r="F240" s="291"/>
      <c r="G240" s="292"/>
      <c r="H240" s="292"/>
      <c r="J240" s="286"/>
      <c r="L240" s="292"/>
      <c r="AD240" s="289">
        <f>SUM(AD241:AD244)</f>
        <v>27131094.159999996</v>
      </c>
    </row>
    <row r="241" spans="1:30" s="299" customFormat="1" ht="25.5">
      <c r="A241" s="307" t="s">
        <v>304</v>
      </c>
      <c r="B241" s="297" t="s">
        <v>48</v>
      </c>
      <c r="C241" s="298" t="s">
        <v>49</v>
      </c>
      <c r="D241" s="337">
        <f>SUMIF('pdc2019'!$G$8:$G$1182,'CE MINISTERIALE 2019 MOB'!$B241,'pdc2019'!$Q$8:$Q$1190)</f>
        <v>0</v>
      </c>
      <c r="E241" s="274"/>
      <c r="F241" s="275"/>
      <c r="G241" s="292"/>
      <c r="H241" s="292"/>
      <c r="J241" s="286"/>
      <c r="L241" s="292"/>
      <c r="AD241" s="337">
        <f>SUMIF('pdc2019'!$G$8:$G$1182,'CE MINISTERIALE 2019 MOB'!$B241,'pdc2019'!$P$8:$P$1190)</f>
        <v>0</v>
      </c>
    </row>
    <row r="242" spans="1:30" s="299" customFormat="1" ht="24.95" customHeight="1">
      <c r="A242" s="307"/>
      <c r="B242" s="297" t="s">
        <v>50</v>
      </c>
      <c r="C242" s="298" t="s">
        <v>51</v>
      </c>
      <c r="D242" s="337">
        <f>SUMIF('pdc2019'!$G$8:$G$1182,'CE MINISTERIALE 2019 MOB'!$B242,'pdc2019'!$Q$8:$Q$1190)</f>
        <v>1102750</v>
      </c>
      <c r="E242" s="274"/>
      <c r="F242" s="275"/>
      <c r="G242" s="292"/>
      <c r="H242" s="292"/>
      <c r="J242" s="286"/>
      <c r="L242" s="292"/>
      <c r="AD242" s="337">
        <f>SUMIF('pdc2019'!$G$8:$G$1182,'CE MINISTERIALE 2019 MOB'!$B242,'pdc2019'!$P$8:$P$1190)</f>
        <v>965227.77333333343</v>
      </c>
    </row>
    <row r="243" spans="1:30" s="275" customFormat="1" ht="24.95" customHeight="1">
      <c r="A243" s="304" t="s">
        <v>1575</v>
      </c>
      <c r="B243" s="297" t="s">
        <v>52</v>
      </c>
      <c r="C243" s="298" t="s">
        <v>53</v>
      </c>
      <c r="D243" s="337">
        <f>SUMIF('pdc2019'!$G$8:$G$1182,'CE MINISTERIALE 2019 MOB'!$B243,'pdc2019'!$Q$8:$Q$1190)</f>
        <v>0</v>
      </c>
      <c r="E243" s="274"/>
      <c r="G243" s="292"/>
      <c r="H243" s="292"/>
      <c r="J243" s="286"/>
      <c r="L243" s="292"/>
      <c r="AD243" s="337">
        <f>SUMIF('pdc2019'!$G$8:$G$1182,'CE MINISTERIALE 2019 MOB'!$B243,'pdc2019'!$P$8:$P$1190)</f>
        <v>0</v>
      </c>
    </row>
    <row r="244" spans="1:30" s="275" customFormat="1" ht="24.95" customHeight="1">
      <c r="A244" s="304"/>
      <c r="B244" s="297" t="s">
        <v>54</v>
      </c>
      <c r="C244" s="298" t="s">
        <v>55</v>
      </c>
      <c r="D244" s="337">
        <f>SUMIF('pdc2019'!$G$8:$G$1182,'CE MINISTERIALE 2019 MOB'!$B244,'pdc2019'!$Q$8:$Q$1190)</f>
        <v>26271000</v>
      </c>
      <c r="E244" s="274"/>
      <c r="G244" s="292"/>
      <c r="H244" s="292"/>
      <c r="J244" s="286"/>
      <c r="L244" s="292"/>
      <c r="AD244" s="337">
        <f>SUMIF('pdc2019'!$G$8:$G$1182,'CE MINISTERIALE 2019 MOB'!$B244,'pdc2019'!$P$8:$P$1190)</f>
        <v>26165866.386666663</v>
      </c>
    </row>
    <row r="245" spans="1:30" s="275" customFormat="1" ht="25.5">
      <c r="A245" s="304"/>
      <c r="B245" s="293" t="s">
        <v>56</v>
      </c>
      <c r="C245" s="294" t="s">
        <v>57</v>
      </c>
      <c r="D245" s="289">
        <f>SUM(D246:D249)</f>
        <v>11263000</v>
      </c>
      <c r="E245" s="274"/>
      <c r="F245" s="291"/>
      <c r="G245" s="292"/>
      <c r="H245" s="292"/>
      <c r="J245" s="286"/>
      <c r="L245" s="292"/>
      <c r="AD245" s="289">
        <f>SUM(AD246:AD249)</f>
        <v>11155694.013333334</v>
      </c>
    </row>
    <row r="246" spans="1:30" s="275" customFormat="1" ht="25.5">
      <c r="A246" s="304" t="s">
        <v>304</v>
      </c>
      <c r="B246" s="297" t="s">
        <v>58</v>
      </c>
      <c r="C246" s="298" t="s">
        <v>59</v>
      </c>
      <c r="D246" s="337">
        <f>SUMIF('pdc2019'!$G$8:$G$1182,'CE MINISTERIALE 2019 MOB'!$B246,'pdc2019'!$Q$8:$Q$1190)</f>
        <v>0</v>
      </c>
      <c r="E246" s="274"/>
      <c r="G246" s="292"/>
      <c r="H246" s="292"/>
      <c r="J246" s="286"/>
      <c r="L246" s="292"/>
      <c r="AD246" s="337">
        <f>SUMIF('pdc2019'!$G$8:$G$1182,'CE MINISTERIALE 2019 MOB'!$B246,'pdc2019'!$P$8:$P$1190)</f>
        <v>0</v>
      </c>
    </row>
    <row r="247" spans="1:30" s="275" customFormat="1" ht="24.95" customHeight="1">
      <c r="A247" s="304"/>
      <c r="B247" s="297" t="s">
        <v>60</v>
      </c>
      <c r="C247" s="298" t="s">
        <v>61</v>
      </c>
      <c r="D247" s="337">
        <f>SUMIF('pdc2019'!$G$8:$G$1182,'CE MINISTERIALE 2019 MOB'!$B247,'pdc2019'!$Q$8:$Q$1190)</f>
        <v>0</v>
      </c>
      <c r="E247" s="274"/>
      <c r="G247" s="292"/>
      <c r="H247" s="292"/>
      <c r="J247" s="286"/>
      <c r="L247" s="292"/>
      <c r="AD247" s="337">
        <f>SUMIF('pdc2019'!$G$8:$G$1182,'CE MINISTERIALE 2019 MOB'!$B247,'pdc2019'!$P$8:$P$1190)</f>
        <v>0</v>
      </c>
    </row>
    <row r="248" spans="1:30" s="275" customFormat="1" ht="24.95" customHeight="1">
      <c r="A248" s="304" t="s">
        <v>1575</v>
      </c>
      <c r="B248" s="297" t="s">
        <v>62</v>
      </c>
      <c r="C248" s="298" t="s">
        <v>63</v>
      </c>
      <c r="D248" s="337">
        <f>SUMIF('pdc2019'!$G$8:$G$1182,'CE MINISTERIALE 2019 MOB'!$B248,'pdc2019'!$Q$8:$Q$1190)</f>
        <v>0</v>
      </c>
      <c r="E248" s="274"/>
      <c r="G248" s="292"/>
      <c r="H248" s="292"/>
      <c r="J248" s="286"/>
      <c r="L248" s="292"/>
      <c r="AD248" s="337">
        <f>SUMIF('pdc2019'!$G$8:$G$1182,'CE MINISTERIALE 2019 MOB'!$B248,'pdc2019'!$P$8:$P$1190)</f>
        <v>0</v>
      </c>
    </row>
    <row r="249" spans="1:30" s="275" customFormat="1" ht="24.95" customHeight="1">
      <c r="A249" s="304"/>
      <c r="B249" s="297" t="s">
        <v>64</v>
      </c>
      <c r="C249" s="298" t="s">
        <v>65</v>
      </c>
      <c r="D249" s="337">
        <f>SUMIF('pdc2019'!$G$8:$G$1182,'CE MINISTERIALE 2019 MOB'!$B249,'pdc2019'!$Q$8:$Q$1190)</f>
        <v>11263000</v>
      </c>
      <c r="E249" s="274"/>
      <c r="G249" s="292"/>
      <c r="H249" s="292"/>
      <c r="J249" s="286"/>
      <c r="L249" s="292"/>
      <c r="AD249" s="337">
        <f>SUMIF('pdc2019'!$G$8:$G$1182,'CE MINISTERIALE 2019 MOB'!$B249,'pdc2019'!$P$8:$P$1190)</f>
        <v>11155694.013333334</v>
      </c>
    </row>
    <row r="250" spans="1:30" s="275" customFormat="1" ht="25.5">
      <c r="A250" s="304"/>
      <c r="B250" s="293" t="s">
        <v>66</v>
      </c>
      <c r="C250" s="294" t="s">
        <v>67</v>
      </c>
      <c r="D250" s="289">
        <f>SUM(D251:D254,D259)</f>
        <v>61557232.170000002</v>
      </c>
      <c r="E250" s="274"/>
      <c r="F250" s="291"/>
      <c r="G250" s="292"/>
      <c r="H250" s="292"/>
      <c r="J250" s="286"/>
      <c r="L250" s="292"/>
      <c r="AD250" s="289">
        <f>SUM(AD251:AD254,AD259)</f>
        <v>60352621.986666664</v>
      </c>
    </row>
    <row r="251" spans="1:30" s="275" customFormat="1" ht="24.95" customHeight="1">
      <c r="A251" s="304" t="s">
        <v>304</v>
      </c>
      <c r="B251" s="297" t="s">
        <v>68</v>
      </c>
      <c r="C251" s="298" t="s">
        <v>69</v>
      </c>
      <c r="D251" s="337">
        <f>SUMIF('pdc2019'!$G$8:$G$1182,'CE MINISTERIALE 2019 MOB'!$B251,'pdc2019'!$Q$8:$Q$1190)</f>
        <v>0</v>
      </c>
      <c r="E251" s="274"/>
      <c r="G251" s="292"/>
      <c r="H251" s="292"/>
      <c r="J251" s="286"/>
      <c r="L251" s="292"/>
      <c r="AD251" s="337">
        <f>SUMIF('pdc2019'!$G$8:$G$1182,'CE MINISTERIALE 2019 MOB'!$B251,'pdc2019'!$P$8:$P$1190)</f>
        <v>0</v>
      </c>
    </row>
    <row r="252" spans="1:30" s="275" customFormat="1" ht="24.95" customHeight="1">
      <c r="A252" s="304"/>
      <c r="B252" s="297" t="s">
        <v>70</v>
      </c>
      <c r="C252" s="298" t="s">
        <v>71</v>
      </c>
      <c r="D252" s="337">
        <f>SUMIF('pdc2019'!$G$8:$G$1182,'CE MINISTERIALE 2019 MOB'!$B252,'pdc2019'!$Q$8:$Q$1190)</f>
        <v>0</v>
      </c>
      <c r="E252" s="274"/>
      <c r="G252" s="292"/>
      <c r="H252" s="292"/>
      <c r="J252" s="286"/>
      <c r="L252" s="292"/>
      <c r="AD252" s="337">
        <f>SUMIF('pdc2019'!$G$8:$G$1182,'CE MINISTERIALE 2019 MOB'!$B252,'pdc2019'!$P$8:$P$1190)</f>
        <v>0</v>
      </c>
    </row>
    <row r="253" spans="1:30" s="275" customFormat="1" ht="24.95" customHeight="1">
      <c r="A253" s="304" t="s">
        <v>1575</v>
      </c>
      <c r="B253" s="297" t="s">
        <v>72</v>
      </c>
      <c r="C253" s="298" t="s">
        <v>73</v>
      </c>
      <c r="D253" s="337">
        <f>SUMIF('pdc2019'!$G$8:$G$1182,'CE MINISTERIALE 2019 MOB'!$B253,'pdc2019'!$Q$8:$Q$1190)</f>
        <v>20492458.390000001</v>
      </c>
      <c r="E253" s="274"/>
      <c r="G253" s="292"/>
      <c r="H253" s="292"/>
      <c r="J253" s="286"/>
      <c r="L253" s="292"/>
      <c r="AD253" s="337">
        <f>SUMIF('pdc2019'!$G$8:$G$1182,'CE MINISTERIALE 2019 MOB'!$B253,'pdc2019'!$P$8:$P$1190)</f>
        <v>19785048.506666668</v>
      </c>
    </row>
    <row r="254" spans="1:30" s="275" customFormat="1" ht="24.95" customHeight="1">
      <c r="A254" s="304"/>
      <c r="B254" s="297" t="s">
        <v>74</v>
      </c>
      <c r="C254" s="298" t="s">
        <v>75</v>
      </c>
      <c r="D254" s="289">
        <f>SUM(D255:D258)</f>
        <v>40564773.780000001</v>
      </c>
      <c r="E254" s="274"/>
      <c r="F254" s="291"/>
      <c r="G254" s="292"/>
      <c r="H254" s="292"/>
      <c r="J254" s="286"/>
      <c r="L254" s="292"/>
      <c r="AD254" s="289">
        <f>SUM(AD255:AD258)</f>
        <v>40044797.773333333</v>
      </c>
    </row>
    <row r="255" spans="1:30" s="275" customFormat="1" ht="25.5">
      <c r="A255" s="304"/>
      <c r="B255" s="300" t="s">
        <v>76</v>
      </c>
      <c r="C255" s="301" t="s">
        <v>77</v>
      </c>
      <c r="D255" s="337">
        <f>SUMIF('pdc2019'!$G$8:$G$1182,'CE MINISTERIALE 2019 MOB'!$B255,'pdc2019'!$Q$8:$Q$1190)</f>
        <v>0</v>
      </c>
      <c r="E255" s="274"/>
      <c r="G255" s="292"/>
      <c r="H255" s="292"/>
      <c r="J255" s="286"/>
      <c r="L255" s="292"/>
      <c r="AD255" s="337">
        <f>SUMIF('pdc2019'!$G$8:$G$1182,'CE MINISTERIALE 2019 MOB'!$B255,'pdc2019'!$P$8:$P$1190)</f>
        <v>0</v>
      </c>
    </row>
    <row r="256" spans="1:30" s="275" customFormat="1" ht="25.5">
      <c r="A256" s="304"/>
      <c r="B256" s="300" t="s">
        <v>78</v>
      </c>
      <c r="C256" s="301" t="s">
        <v>583</v>
      </c>
      <c r="D256" s="337">
        <f>SUMIF('pdc2019'!$G$8:$G$1182,'CE MINISTERIALE 2019 MOB'!$B256,'pdc2019'!$Q$8:$Q$1190)</f>
        <v>0</v>
      </c>
      <c r="E256" s="274"/>
      <c r="G256" s="292"/>
      <c r="H256" s="292"/>
      <c r="J256" s="286"/>
      <c r="L256" s="292"/>
      <c r="AD256" s="337">
        <f>SUMIF('pdc2019'!$G$8:$G$1182,'CE MINISTERIALE 2019 MOB'!$B256,'pdc2019'!$P$8:$P$1190)</f>
        <v>0</v>
      </c>
    </row>
    <row r="257" spans="1:30" s="275" customFormat="1" ht="25.5">
      <c r="A257" s="304"/>
      <c r="B257" s="300" t="s">
        <v>584</v>
      </c>
      <c r="C257" s="301" t="s">
        <v>585</v>
      </c>
      <c r="D257" s="337">
        <f>SUMIF('pdc2019'!$G$8:$G$1182,'CE MINISTERIALE 2019 MOB'!$B257,'pdc2019'!$Q$8:$Q$1190)</f>
        <v>40564773.780000001</v>
      </c>
      <c r="E257" s="274"/>
      <c r="G257" s="292"/>
      <c r="H257" s="292"/>
      <c r="J257" s="286"/>
      <c r="L257" s="292"/>
      <c r="AD257" s="337">
        <f>SUMIF('pdc2019'!$G$8:$G$1182,'CE MINISTERIALE 2019 MOB'!$B257,'pdc2019'!$P$8:$P$1190)</f>
        <v>40044797.773333333</v>
      </c>
    </row>
    <row r="258" spans="1:30" s="275" customFormat="1" ht="25.5">
      <c r="A258" s="304"/>
      <c r="B258" s="300" t="s">
        <v>586</v>
      </c>
      <c r="C258" s="301" t="s">
        <v>587</v>
      </c>
      <c r="D258" s="337">
        <f>SUMIF('pdc2019'!$G$8:$G$1182,'CE MINISTERIALE 2019 MOB'!$B258,'pdc2019'!$Q$8:$Q$1190)</f>
        <v>0</v>
      </c>
      <c r="E258" s="274"/>
      <c r="G258" s="292"/>
      <c r="H258" s="292"/>
      <c r="J258" s="286"/>
      <c r="L258" s="292"/>
      <c r="AD258" s="337">
        <f>SUMIF('pdc2019'!$G$8:$G$1182,'CE MINISTERIALE 2019 MOB'!$B258,'pdc2019'!$P$8:$P$1190)</f>
        <v>0</v>
      </c>
    </row>
    <row r="259" spans="1:30" s="275" customFormat="1" ht="25.5">
      <c r="A259" s="304"/>
      <c r="B259" s="297" t="s">
        <v>588</v>
      </c>
      <c r="C259" s="298" t="s">
        <v>589</v>
      </c>
      <c r="D259" s="337">
        <f>SUMIF('pdc2019'!$G$8:$G$1182,'CE MINISTERIALE 2019 MOB'!$B259,'pdc2019'!$Q$8:$Q$1190)</f>
        <v>500000</v>
      </c>
      <c r="E259" s="274"/>
      <c r="G259" s="292"/>
      <c r="H259" s="292"/>
      <c r="J259" s="286"/>
      <c r="L259" s="292"/>
      <c r="AD259" s="337">
        <f>SUMIF('pdc2019'!$G$8:$G$1182,'CE MINISTERIALE 2019 MOB'!$B259,'pdc2019'!$P$8:$P$1190)</f>
        <v>522775.70666666672</v>
      </c>
    </row>
    <row r="260" spans="1:30" s="275" customFormat="1" ht="25.5">
      <c r="A260" s="304"/>
      <c r="B260" s="293" t="s">
        <v>590</v>
      </c>
      <c r="C260" s="294" t="s">
        <v>591</v>
      </c>
      <c r="D260" s="289">
        <f>SUM(D261:D265)</f>
        <v>13004622.6</v>
      </c>
      <c r="E260" s="274"/>
      <c r="F260" s="291"/>
      <c r="G260" s="292"/>
      <c r="H260" s="292"/>
      <c r="J260" s="286"/>
      <c r="L260" s="292"/>
      <c r="AD260" s="289">
        <f>SUM(AD261:AD265)</f>
        <v>9582722.5066666678</v>
      </c>
    </row>
    <row r="261" spans="1:30" s="275" customFormat="1" ht="25.5">
      <c r="A261" s="304" t="s">
        <v>304</v>
      </c>
      <c r="B261" s="297" t="s">
        <v>592</v>
      </c>
      <c r="C261" s="298" t="s">
        <v>593</v>
      </c>
      <c r="D261" s="337">
        <f>SUMIF('pdc2019'!$G$8:$G$1182,'CE MINISTERIALE 2019 MOB'!$B261,'pdc2019'!$Q$8:$Q$1190)</f>
        <v>0</v>
      </c>
      <c r="E261" s="274"/>
      <c r="G261" s="292"/>
      <c r="H261" s="292"/>
      <c r="J261" s="286"/>
      <c r="L261" s="292"/>
      <c r="AD261" s="337">
        <f>SUMIF('pdc2019'!$G$8:$G$1182,'CE MINISTERIALE 2019 MOB'!$B261,'pdc2019'!$P$8:$P$1190)</f>
        <v>0</v>
      </c>
    </row>
    <row r="262" spans="1:30" s="299" customFormat="1" ht="18.75">
      <c r="A262" s="307"/>
      <c r="B262" s="297" t="s">
        <v>594</v>
      </c>
      <c r="C262" s="298" t="s">
        <v>595</v>
      </c>
      <c r="D262" s="337">
        <f>SUMIF('pdc2019'!$G$8:$G$1182,'CE MINISTERIALE 2019 MOB'!$B262,'pdc2019'!$Q$8:$Q$1190)</f>
        <v>1350000</v>
      </c>
      <c r="E262" s="274"/>
      <c r="F262" s="275"/>
      <c r="G262" s="292"/>
      <c r="H262" s="292"/>
      <c r="J262" s="286"/>
      <c r="L262" s="292"/>
      <c r="AD262" s="337">
        <f>SUMIF('pdc2019'!$G$8:$G$1182,'CE MINISTERIALE 2019 MOB'!$B262,'pdc2019'!$P$8:$P$1190)</f>
        <v>1408645.4266666668</v>
      </c>
    </row>
    <row r="263" spans="1:30" s="299" customFormat="1" ht="25.5">
      <c r="A263" s="307" t="s">
        <v>1580</v>
      </c>
      <c r="B263" s="297" t="s">
        <v>596</v>
      </c>
      <c r="C263" s="298" t="s">
        <v>597</v>
      </c>
      <c r="D263" s="337">
        <f>SUMIF('pdc2019'!$G$8:$G$1182,'CE MINISTERIALE 2019 MOB'!$B263,'pdc2019'!$Q$8:$Q$1190)</f>
        <v>1200000</v>
      </c>
      <c r="E263" s="274"/>
      <c r="F263" s="275"/>
      <c r="G263" s="292"/>
      <c r="H263" s="292"/>
      <c r="J263" s="286"/>
      <c r="L263" s="292"/>
      <c r="AD263" s="337">
        <f>SUMIF('pdc2019'!$G$8:$G$1182,'CE MINISTERIALE 2019 MOB'!$B263,'pdc2019'!$P$8:$P$1190)</f>
        <v>1104389.7333333334</v>
      </c>
    </row>
    <row r="264" spans="1:30" s="299" customFormat="1" ht="24.95" customHeight="1">
      <c r="A264" s="307"/>
      <c r="B264" s="297" t="s">
        <v>598</v>
      </c>
      <c r="C264" s="298" t="s">
        <v>599</v>
      </c>
      <c r="D264" s="337">
        <f>SUMIF('pdc2019'!$G$8:$G$1182,'CE MINISTERIALE 2019 MOB'!$B264,'pdc2019'!$Q$8:$Q$1190)</f>
        <v>3354622.6</v>
      </c>
      <c r="E264" s="274"/>
      <c r="F264" s="275"/>
      <c r="G264" s="292"/>
      <c r="H264" s="292"/>
      <c r="J264" s="286"/>
      <c r="L264" s="292"/>
      <c r="AD264" s="337">
        <f>SUMIF('pdc2019'!$G$8:$G$1182,'CE MINISTERIALE 2019 MOB'!$B264,'pdc2019'!$P$8:$P$1190)</f>
        <v>2316178.48</v>
      </c>
    </row>
    <row r="265" spans="1:30" s="299" customFormat="1" ht="24.95" customHeight="1">
      <c r="A265" s="307"/>
      <c r="B265" s="297" t="s">
        <v>600</v>
      </c>
      <c r="C265" s="298" t="s">
        <v>601</v>
      </c>
      <c r="D265" s="337">
        <f>SUMIF('pdc2019'!$G$8:$G$1182,'CE MINISTERIALE 2019 MOB'!$B265,'pdc2019'!$Q$8:$Q$1190)</f>
        <v>7100000</v>
      </c>
      <c r="E265" s="274"/>
      <c r="F265" s="275"/>
      <c r="G265" s="292"/>
      <c r="H265" s="292"/>
      <c r="J265" s="286"/>
      <c r="L265" s="292"/>
      <c r="AD265" s="337">
        <f>SUMIF('pdc2019'!$G$8:$G$1182,'CE MINISTERIALE 2019 MOB'!$B265,'pdc2019'!$P$8:$P$1190)</f>
        <v>4753508.8666666662</v>
      </c>
    </row>
    <row r="266" spans="1:30" s="299" customFormat="1" ht="25.5">
      <c r="A266" s="307"/>
      <c r="B266" s="293" t="s">
        <v>602</v>
      </c>
      <c r="C266" s="294" t="s">
        <v>603</v>
      </c>
      <c r="D266" s="289">
        <f>SUM(D267:D272)</f>
        <v>7818423.1299999999</v>
      </c>
      <c r="E266" s="274"/>
      <c r="F266" s="291"/>
      <c r="G266" s="292"/>
      <c r="H266" s="292"/>
      <c r="J266" s="286"/>
      <c r="L266" s="292"/>
      <c r="AD266" s="289">
        <f>SUM(AD267:AD272)</f>
        <v>6032663.8799999999</v>
      </c>
    </row>
    <row r="267" spans="1:30" s="299" customFormat="1" ht="25.5">
      <c r="A267" s="307" t="s">
        <v>304</v>
      </c>
      <c r="B267" s="297" t="s">
        <v>604</v>
      </c>
      <c r="C267" s="298" t="s">
        <v>605</v>
      </c>
      <c r="D267" s="337">
        <f>SUMIF('pdc2019'!$G$8:$G$1182,'CE MINISTERIALE 2019 MOB'!$B267,'pdc2019'!$Q$8:$Q$1190)</f>
        <v>0</v>
      </c>
      <c r="E267" s="274"/>
      <c r="F267" s="275"/>
      <c r="G267" s="292"/>
      <c r="H267" s="292"/>
      <c r="J267" s="286"/>
      <c r="L267" s="292"/>
      <c r="AD267" s="337">
        <f>SUMIF('pdc2019'!$G$8:$G$1182,'CE MINISTERIALE 2019 MOB'!$B267,'pdc2019'!$P$8:$P$1190)</f>
        <v>0</v>
      </c>
    </row>
    <row r="268" spans="1:30" s="299" customFormat="1" ht="24.95" customHeight="1">
      <c r="A268" s="307"/>
      <c r="B268" s="297" t="s">
        <v>606</v>
      </c>
      <c r="C268" s="298" t="s">
        <v>607</v>
      </c>
      <c r="D268" s="337">
        <f>SUMIF('pdc2019'!$G$8:$G$1182,'CE MINISTERIALE 2019 MOB'!$B268,'pdc2019'!$Q$8:$Q$1190)</f>
        <v>115000</v>
      </c>
      <c r="E268" s="274"/>
      <c r="F268" s="275"/>
      <c r="G268" s="292"/>
      <c r="H268" s="292"/>
      <c r="J268" s="286"/>
      <c r="L268" s="292"/>
      <c r="AD268" s="337">
        <f>SUMIF('pdc2019'!$G$8:$G$1182,'CE MINISTERIALE 2019 MOB'!$B268,'pdc2019'!$P$8:$P$1190)</f>
        <v>117851.65333333334</v>
      </c>
    </row>
    <row r="269" spans="1:30" s="299" customFormat="1" ht="24.95" customHeight="1">
      <c r="A269" s="307" t="s">
        <v>1575</v>
      </c>
      <c r="B269" s="297" t="s">
        <v>608</v>
      </c>
      <c r="C269" s="298" t="s">
        <v>609</v>
      </c>
      <c r="D269" s="337">
        <f>SUMIF('pdc2019'!$G$8:$G$1182,'CE MINISTERIALE 2019 MOB'!$B269,'pdc2019'!$Q$8:$Q$1190)</f>
        <v>2603423.13</v>
      </c>
      <c r="E269" s="274"/>
      <c r="F269" s="275"/>
      <c r="G269" s="292"/>
      <c r="H269" s="292"/>
      <c r="J269" s="286"/>
      <c r="L269" s="292"/>
      <c r="AD269" s="337">
        <f>SUMIF('pdc2019'!$G$8:$G$1182,'CE MINISTERIALE 2019 MOB'!$B269,'pdc2019'!$P$8:$P$1190)</f>
        <v>2603423.1333333333</v>
      </c>
    </row>
    <row r="270" spans="1:30" s="299" customFormat="1" ht="24.95" customHeight="1">
      <c r="A270" s="307"/>
      <c r="B270" s="297" t="s">
        <v>610</v>
      </c>
      <c r="C270" s="298" t="s">
        <v>611</v>
      </c>
      <c r="D270" s="337">
        <f>SUMIF('pdc2019'!$G$8:$G$1182,'CE MINISTERIALE 2019 MOB'!$B270,'pdc2019'!$Q$8:$Q$1190)</f>
        <v>5100000</v>
      </c>
      <c r="E270" s="274"/>
      <c r="F270" s="275"/>
      <c r="G270" s="292"/>
      <c r="H270" s="292"/>
      <c r="J270" s="286"/>
      <c r="L270" s="292"/>
      <c r="AD270" s="337">
        <f>SUMIF('pdc2019'!$G$8:$G$1182,'CE MINISTERIALE 2019 MOB'!$B270,'pdc2019'!$P$8:$P$1190)</f>
        <v>3311389.0933333333</v>
      </c>
    </row>
    <row r="271" spans="1:30" s="299" customFormat="1" ht="24.95" customHeight="1">
      <c r="A271" s="307"/>
      <c r="B271" s="297" t="s">
        <v>612</v>
      </c>
      <c r="C271" s="298" t="s">
        <v>613</v>
      </c>
      <c r="D271" s="337">
        <f>SUMIF('pdc2019'!$G$8:$G$1182,'CE MINISTERIALE 2019 MOB'!$B271,'pdc2019'!$Q$8:$Q$1190)</f>
        <v>0</v>
      </c>
      <c r="E271" s="274"/>
      <c r="F271" s="275"/>
      <c r="G271" s="292"/>
      <c r="H271" s="292"/>
      <c r="J271" s="286"/>
      <c r="L271" s="292"/>
      <c r="AD271" s="337">
        <f>SUMIF('pdc2019'!$G$8:$G$1182,'CE MINISTERIALE 2019 MOB'!$B271,'pdc2019'!$P$8:$P$1190)</f>
        <v>0</v>
      </c>
    </row>
    <row r="272" spans="1:30" s="299" customFormat="1" ht="25.5">
      <c r="A272" s="307"/>
      <c r="B272" s="297" t="s">
        <v>614</v>
      </c>
      <c r="C272" s="298" t="s">
        <v>615</v>
      </c>
      <c r="D272" s="337">
        <f>SUMIF('pdc2019'!$G$8:$G$1182,'CE MINISTERIALE 2019 MOB'!$B272,'pdc2019'!$Q$8:$Q$1190)</f>
        <v>0</v>
      </c>
      <c r="E272" s="274"/>
      <c r="F272" s="275"/>
      <c r="G272" s="292"/>
      <c r="H272" s="292"/>
      <c r="J272" s="286"/>
      <c r="L272" s="292"/>
      <c r="AD272" s="337">
        <f>SUMIF('pdc2019'!$G$8:$G$1182,'CE MINISTERIALE 2019 MOB'!$B272,'pdc2019'!$P$8:$P$1190)</f>
        <v>0</v>
      </c>
    </row>
    <row r="273" spans="1:30" s="299" customFormat="1" ht="24.95" customHeight="1">
      <c r="A273" s="307"/>
      <c r="B273" s="293" t="s">
        <v>616</v>
      </c>
      <c r="C273" s="294" t="s">
        <v>617</v>
      </c>
      <c r="D273" s="289">
        <f>SUM(D274:D278)</f>
        <v>679698.37</v>
      </c>
      <c r="E273" s="274"/>
      <c r="F273" s="291"/>
      <c r="G273" s="292"/>
      <c r="H273" s="292"/>
      <c r="J273" s="286"/>
      <c r="L273" s="292"/>
      <c r="AD273" s="289">
        <f>SUM(AD274:AD278)</f>
        <v>655697.21333333338</v>
      </c>
    </row>
    <row r="274" spans="1:30" s="299" customFormat="1" ht="24.95" customHeight="1">
      <c r="A274" s="307" t="s">
        <v>304</v>
      </c>
      <c r="B274" s="297" t="s">
        <v>618</v>
      </c>
      <c r="C274" s="298" t="s">
        <v>619</v>
      </c>
      <c r="D274" s="337">
        <f>SUMIF('pdc2019'!$G$8:$G$1182,'CE MINISTERIALE 2019 MOB'!$B274,'pdc2019'!$Q$8:$Q$1190)</f>
        <v>0</v>
      </c>
      <c r="E274" s="274"/>
      <c r="F274" s="275"/>
      <c r="G274" s="292"/>
      <c r="H274" s="292"/>
      <c r="J274" s="286"/>
      <c r="L274" s="292"/>
      <c r="AD274" s="337">
        <f>SUMIF('pdc2019'!$G$8:$G$1182,'CE MINISTERIALE 2019 MOB'!$B274,'pdc2019'!$P$8:$P$1190)</f>
        <v>0</v>
      </c>
    </row>
    <row r="275" spans="1:30" s="299" customFormat="1" ht="24.95" customHeight="1">
      <c r="A275" s="307"/>
      <c r="B275" s="297" t="s">
        <v>620</v>
      </c>
      <c r="C275" s="298" t="s">
        <v>621</v>
      </c>
      <c r="D275" s="337">
        <f>SUMIF('pdc2019'!$G$8:$G$1182,'CE MINISTERIALE 2019 MOB'!$B275,'pdc2019'!$Q$8:$Q$1190)</f>
        <v>0</v>
      </c>
      <c r="E275" s="274"/>
      <c r="F275" s="275"/>
      <c r="G275" s="292"/>
      <c r="H275" s="292"/>
      <c r="J275" s="286"/>
      <c r="L275" s="292"/>
      <c r="AD275" s="337">
        <f>SUMIF('pdc2019'!$G$8:$G$1182,'CE MINISTERIALE 2019 MOB'!$B275,'pdc2019'!$P$8:$P$1190)</f>
        <v>0</v>
      </c>
    </row>
    <row r="276" spans="1:30" s="299" customFormat="1" ht="24.95" customHeight="1">
      <c r="A276" s="307" t="s">
        <v>1575</v>
      </c>
      <c r="B276" s="297" t="s">
        <v>622</v>
      </c>
      <c r="C276" s="298" t="s">
        <v>623</v>
      </c>
      <c r="D276" s="337">
        <f>SUMIF('pdc2019'!$G$8:$G$1182,'CE MINISTERIALE 2019 MOB'!$B276,'pdc2019'!$Q$8:$Q$1190)</f>
        <v>618907.37</v>
      </c>
      <c r="E276" s="274"/>
      <c r="F276" s="275"/>
      <c r="G276" s="292"/>
      <c r="H276" s="292"/>
      <c r="J276" s="286"/>
      <c r="L276" s="292"/>
      <c r="AD276" s="337">
        <f>SUMIF('pdc2019'!$G$8:$G$1182,'CE MINISTERIALE 2019 MOB'!$B276,'pdc2019'!$P$8:$P$1190)</f>
        <v>618907.37333333341</v>
      </c>
    </row>
    <row r="277" spans="1:30" s="299" customFormat="1" ht="24.95" customHeight="1">
      <c r="A277" s="307"/>
      <c r="B277" s="297" t="s">
        <v>624</v>
      </c>
      <c r="C277" s="298" t="s">
        <v>630</v>
      </c>
      <c r="D277" s="337">
        <f>SUMIF('pdc2019'!$G$8:$G$1182,'CE MINISTERIALE 2019 MOB'!$B277,'pdc2019'!$Q$8:$Q$1190)</f>
        <v>60791</v>
      </c>
      <c r="E277" s="274"/>
      <c r="F277" s="275"/>
      <c r="G277" s="292"/>
      <c r="H277" s="292"/>
      <c r="J277" s="286"/>
      <c r="L277" s="292"/>
      <c r="AD277" s="337">
        <f>SUMIF('pdc2019'!$G$8:$G$1182,'CE MINISTERIALE 2019 MOB'!$B277,'pdc2019'!$P$8:$P$1190)</f>
        <v>36789.840000000004</v>
      </c>
    </row>
    <row r="278" spans="1:30" s="299" customFormat="1" ht="24.95" customHeight="1">
      <c r="A278" s="307"/>
      <c r="B278" s="297" t="s">
        <v>631</v>
      </c>
      <c r="C278" s="298" t="s">
        <v>632</v>
      </c>
      <c r="D278" s="337">
        <f>SUMIF('pdc2019'!$G$8:$G$1182,'CE MINISTERIALE 2019 MOB'!$B278,'pdc2019'!$Q$8:$Q$1190)</f>
        <v>0</v>
      </c>
      <c r="E278" s="274"/>
      <c r="F278" s="275"/>
      <c r="G278" s="292"/>
      <c r="H278" s="292"/>
      <c r="J278" s="286"/>
      <c r="L278" s="292"/>
      <c r="AD278" s="337">
        <f>SUMIF('pdc2019'!$G$8:$G$1182,'CE MINISTERIALE 2019 MOB'!$B278,'pdc2019'!$P$8:$P$1190)</f>
        <v>0</v>
      </c>
    </row>
    <row r="279" spans="1:30" s="299" customFormat="1" ht="24.95" customHeight="1">
      <c r="A279" s="307"/>
      <c r="B279" s="293" t="s">
        <v>633</v>
      </c>
      <c r="C279" s="294" t="s">
        <v>634</v>
      </c>
      <c r="D279" s="289">
        <f>SUM(D280:D283)</f>
        <v>52876833.149999999</v>
      </c>
      <c r="E279" s="274"/>
      <c r="F279" s="291"/>
      <c r="G279" s="292"/>
      <c r="H279" s="292"/>
      <c r="J279" s="286"/>
      <c r="L279" s="292"/>
      <c r="AD279" s="289">
        <f>SUM(AD280:AD283)</f>
        <v>52681718.866666667</v>
      </c>
    </row>
    <row r="280" spans="1:30" s="299" customFormat="1" ht="25.5">
      <c r="A280" s="307" t="s">
        <v>304</v>
      </c>
      <c r="B280" s="297" t="s">
        <v>635</v>
      </c>
      <c r="C280" s="298" t="s">
        <v>636</v>
      </c>
      <c r="D280" s="337">
        <f>SUMIF('pdc2019'!$G$8:$G$1182,'CE MINISTERIALE 2019 MOB'!$B280,'pdc2019'!$Q$8:$Q$1190)</f>
        <v>0</v>
      </c>
      <c r="E280" s="274"/>
      <c r="F280" s="275"/>
      <c r="G280" s="292"/>
      <c r="H280" s="292"/>
      <c r="J280" s="286"/>
      <c r="L280" s="292"/>
      <c r="AD280" s="337">
        <f>SUMIF('pdc2019'!$G$8:$G$1182,'CE MINISTERIALE 2019 MOB'!$B280,'pdc2019'!$P$8:$P$1190)</f>
        <v>0</v>
      </c>
    </row>
    <row r="281" spans="1:30" s="299" customFormat="1" ht="24.95" customHeight="1">
      <c r="A281" s="307"/>
      <c r="B281" s="297" t="s">
        <v>637</v>
      </c>
      <c r="C281" s="298" t="s">
        <v>638</v>
      </c>
      <c r="D281" s="337">
        <f>SUMIF('pdc2019'!$G$8:$G$1182,'CE MINISTERIALE 2019 MOB'!$B281,'pdc2019'!$Q$8:$Q$1190)</f>
        <v>0</v>
      </c>
      <c r="E281" s="274"/>
      <c r="F281" s="275"/>
      <c r="G281" s="292"/>
      <c r="H281" s="292"/>
      <c r="J281" s="286"/>
      <c r="L281" s="292"/>
      <c r="AD281" s="337">
        <f>SUMIF('pdc2019'!$G$8:$G$1182,'CE MINISTERIALE 2019 MOB'!$B281,'pdc2019'!$P$8:$P$1190)</f>
        <v>0</v>
      </c>
    </row>
    <row r="282" spans="1:30" s="299" customFormat="1" ht="24.95" customHeight="1">
      <c r="A282" s="307" t="s">
        <v>1575</v>
      </c>
      <c r="B282" s="297" t="s">
        <v>639</v>
      </c>
      <c r="C282" s="298" t="s">
        <v>640</v>
      </c>
      <c r="D282" s="337">
        <f>SUMIF('pdc2019'!$G$8:$G$1182,'CE MINISTERIALE 2019 MOB'!$B282,'pdc2019'!$Q$8:$Q$1190)</f>
        <v>876833.15</v>
      </c>
      <c r="E282" s="274"/>
      <c r="F282" s="275"/>
      <c r="G282" s="292"/>
      <c r="H282" s="292"/>
      <c r="J282" s="286"/>
      <c r="L282" s="292"/>
      <c r="AD282" s="337">
        <f>SUMIF('pdc2019'!$G$8:$G$1182,'CE MINISTERIALE 2019 MOB'!$B282,'pdc2019'!$P$8:$P$1190)</f>
        <v>876833.14666666661</v>
      </c>
    </row>
    <row r="283" spans="1:30" s="299" customFormat="1" ht="24.95" customHeight="1">
      <c r="A283" s="307"/>
      <c r="B283" s="297" t="s">
        <v>641</v>
      </c>
      <c r="C283" s="298" t="s">
        <v>642</v>
      </c>
      <c r="D283" s="337">
        <f>SUMIF('pdc2019'!$G$8:$G$1182,'CE MINISTERIALE 2019 MOB'!$B283,'pdc2019'!$Q$8:$Q$1190)</f>
        <v>52000000</v>
      </c>
      <c r="E283" s="274"/>
      <c r="F283" s="275"/>
      <c r="G283" s="292"/>
      <c r="H283" s="292"/>
      <c r="J283" s="286"/>
      <c r="L283" s="292"/>
      <c r="AD283" s="337">
        <f>SUMIF('pdc2019'!$G$8:$G$1182,'CE MINISTERIALE 2019 MOB'!$B283,'pdc2019'!$P$8:$P$1190)</f>
        <v>51804885.719999999</v>
      </c>
    </row>
    <row r="284" spans="1:30" s="299" customFormat="1" ht="25.5">
      <c r="A284" s="307"/>
      <c r="B284" s="293" t="s">
        <v>643</v>
      </c>
      <c r="C284" s="294" t="s">
        <v>644</v>
      </c>
      <c r="D284" s="289">
        <f>+D285+D288+D290+D291+D292+D289</f>
        <v>86230698.739999995</v>
      </c>
      <c r="E284" s="274"/>
      <c r="F284" s="291"/>
      <c r="G284" s="292"/>
      <c r="H284" s="292"/>
      <c r="J284" s="286"/>
      <c r="L284" s="292"/>
      <c r="AD284" s="289">
        <f>+AD285+AD288+AD290+AD291+AD292+AD289</f>
        <v>78189713.466666669</v>
      </c>
    </row>
    <row r="285" spans="1:30" s="299" customFormat="1" ht="25.5">
      <c r="A285" s="307" t="s">
        <v>304</v>
      </c>
      <c r="B285" s="297" t="s">
        <v>645</v>
      </c>
      <c r="C285" s="298" t="s">
        <v>646</v>
      </c>
      <c r="D285" s="289">
        <f>+D286+D287</f>
        <v>0</v>
      </c>
      <c r="E285" s="274"/>
      <c r="F285" s="291"/>
      <c r="G285" s="292"/>
      <c r="H285" s="292"/>
      <c r="J285" s="286"/>
      <c r="L285" s="292"/>
      <c r="AD285" s="289">
        <f>+AD286+AD287</f>
        <v>0</v>
      </c>
    </row>
    <row r="286" spans="1:30" s="275" customFormat="1" ht="24.95" customHeight="1">
      <c r="A286" s="304" t="s">
        <v>304</v>
      </c>
      <c r="B286" s="300" t="s">
        <v>4712</v>
      </c>
      <c r="C286" s="301" t="s">
        <v>4713</v>
      </c>
      <c r="D286" s="337">
        <f>SUMIF('pdc2019'!$G$8:$G$1182,'CE MINISTERIALE 2019 MOB'!$B286,'pdc2019'!$Q$8:$Q$1190)</f>
        <v>0</v>
      </c>
      <c r="E286" s="274"/>
      <c r="G286" s="292"/>
      <c r="H286" s="292"/>
      <c r="J286" s="286"/>
      <c r="L286" s="292"/>
      <c r="AD286" s="337">
        <f>SUMIF('pdc2019'!$G$8:$G$1182,'CE MINISTERIALE 2019 MOB'!$B286,'pdc2019'!$P$8:$P$1190)</f>
        <v>0</v>
      </c>
    </row>
    <row r="287" spans="1:30" s="275" customFormat="1" ht="25.5">
      <c r="A287" s="304" t="s">
        <v>304</v>
      </c>
      <c r="B287" s="300" t="s">
        <v>4714</v>
      </c>
      <c r="C287" s="301" t="s">
        <v>4715</v>
      </c>
      <c r="D287" s="337">
        <f>SUMIF('pdc2019'!$G$8:$G$1182,'CE MINISTERIALE 2019 MOB'!$B287,'pdc2019'!$Q$8:$Q$1190)</f>
        <v>0</v>
      </c>
      <c r="E287" s="274"/>
      <c r="G287" s="292"/>
      <c r="H287" s="292"/>
      <c r="J287" s="286"/>
      <c r="L287" s="292"/>
      <c r="AD287" s="337">
        <f>SUMIF('pdc2019'!$G$8:$G$1182,'CE MINISTERIALE 2019 MOB'!$B287,'pdc2019'!$P$8:$P$1190)</f>
        <v>0</v>
      </c>
    </row>
    <row r="288" spans="1:30" s="299" customFormat="1" ht="24.95" customHeight="1">
      <c r="A288" s="307"/>
      <c r="B288" s="297" t="s">
        <v>647</v>
      </c>
      <c r="C288" s="298" t="s">
        <v>648</v>
      </c>
      <c r="D288" s="337">
        <f>SUMIF('pdc2019'!$G$8:$G$1182,'CE MINISTERIALE 2019 MOB'!$B288,'pdc2019'!$Q$8:$Q$1190)</f>
        <v>35462025.640000001</v>
      </c>
      <c r="E288" s="274"/>
      <c r="F288" s="275"/>
      <c r="G288" s="292"/>
      <c r="H288" s="292"/>
      <c r="J288" s="286"/>
      <c r="L288" s="292"/>
      <c r="AD288" s="337">
        <f>SUMIF('pdc2019'!$G$8:$G$1182,'CE MINISTERIALE 2019 MOB'!$B288,'pdc2019'!$P$8:$P$1190)</f>
        <v>32298019.52</v>
      </c>
    </row>
    <row r="289" spans="1:30" s="299" customFormat="1" ht="38.25">
      <c r="A289" s="307" t="s">
        <v>1575</v>
      </c>
      <c r="B289" s="297" t="s">
        <v>4716</v>
      </c>
      <c r="C289" s="298" t="s">
        <v>4717</v>
      </c>
      <c r="D289" s="337">
        <f>SUMIF('pdc2019'!$G$8:$G$1182,'CE MINISTERIALE 2019 MOB'!$B289,'pdc2019'!$Q$8:$Q$1190)</f>
        <v>68728.740000000005</v>
      </c>
      <c r="E289" s="274"/>
      <c r="F289" s="275"/>
      <c r="G289" s="292"/>
      <c r="H289" s="292"/>
      <c r="J289" s="286"/>
      <c r="L289" s="292"/>
      <c r="AD289" s="337">
        <f>SUMIF('pdc2019'!$G$8:$G$1182,'CE MINISTERIALE 2019 MOB'!$B289,'pdc2019'!$P$8:$P$1190)</f>
        <v>68728.746666666659</v>
      </c>
    </row>
    <row r="290" spans="1:30" s="299" customFormat="1" ht="25.5">
      <c r="A290" s="307" t="s">
        <v>1580</v>
      </c>
      <c r="B290" s="297" t="s">
        <v>649</v>
      </c>
      <c r="C290" s="298" t="s">
        <v>4718</v>
      </c>
      <c r="D290" s="337">
        <f>SUMIF('pdc2019'!$G$8:$G$1182,'CE MINISTERIALE 2019 MOB'!$B290,'pdc2019'!$Q$8:$Q$1190)</f>
        <v>240000</v>
      </c>
      <c r="E290" s="274"/>
      <c r="F290" s="275"/>
      <c r="G290" s="292"/>
      <c r="H290" s="292"/>
      <c r="J290" s="286"/>
      <c r="L290" s="292"/>
      <c r="AD290" s="337">
        <f>SUMIF('pdc2019'!$G$8:$G$1182,'CE MINISTERIALE 2019 MOB'!$B290,'pdc2019'!$P$8:$P$1190)</f>
        <v>209081.47999999998</v>
      </c>
    </row>
    <row r="291" spans="1:30" s="299" customFormat="1" ht="24.95" customHeight="1">
      <c r="A291" s="307"/>
      <c r="B291" s="297" t="s">
        <v>650</v>
      </c>
      <c r="C291" s="298" t="s">
        <v>4719</v>
      </c>
      <c r="D291" s="337">
        <f>SUMIF('pdc2019'!$G$8:$G$1182,'CE MINISTERIALE 2019 MOB'!$B291,'pdc2019'!$Q$8:$Q$1190)</f>
        <v>46249944.359999999</v>
      </c>
      <c r="E291" s="274"/>
      <c r="F291" s="275"/>
      <c r="G291" s="292"/>
      <c r="H291" s="292"/>
      <c r="J291" s="286"/>
      <c r="L291" s="292"/>
      <c r="AD291" s="337">
        <f>SUMIF('pdc2019'!$G$8:$G$1182,'CE MINISTERIALE 2019 MOB'!$B291,'pdc2019'!$P$8:$P$1190)</f>
        <v>41942402.946666673</v>
      </c>
    </row>
    <row r="292" spans="1:30" s="299" customFormat="1" ht="24.95" customHeight="1">
      <c r="A292" s="307"/>
      <c r="B292" s="297" t="s">
        <v>651</v>
      </c>
      <c r="C292" s="298" t="s">
        <v>4720</v>
      </c>
      <c r="D292" s="337">
        <f>SUMIF('pdc2019'!$G$8:$G$1182,'CE MINISTERIALE 2019 MOB'!$B292,'pdc2019'!$Q$8:$Q$1190)</f>
        <v>4210000</v>
      </c>
      <c r="E292" s="274"/>
      <c r="F292" s="275"/>
      <c r="G292" s="292"/>
      <c r="H292" s="292"/>
      <c r="J292" s="286"/>
      <c r="L292" s="292"/>
      <c r="AD292" s="337">
        <f>SUMIF('pdc2019'!$G$8:$G$1182,'CE MINISTERIALE 2019 MOB'!$B292,'pdc2019'!$P$8:$P$1190)</f>
        <v>3671480.7733333334</v>
      </c>
    </row>
    <row r="293" spans="1:30" s="299" customFormat="1" ht="25.5">
      <c r="A293" s="307"/>
      <c r="B293" s="293" t="s">
        <v>652</v>
      </c>
      <c r="C293" s="294" t="s">
        <v>653</v>
      </c>
      <c r="D293" s="289">
        <f>SUM(D294:D300)</f>
        <v>3256524.19</v>
      </c>
      <c r="E293" s="274"/>
      <c r="F293" s="291"/>
      <c r="G293" s="292"/>
      <c r="H293" s="292"/>
      <c r="J293" s="286"/>
      <c r="L293" s="292"/>
      <c r="AD293" s="289">
        <f>SUM(AD294:AD300)</f>
        <v>3167883.91</v>
      </c>
    </row>
    <row r="294" spans="1:30" s="299" customFormat="1" ht="25.5">
      <c r="A294" s="307"/>
      <c r="B294" s="297" t="s">
        <v>654</v>
      </c>
      <c r="C294" s="298" t="s">
        <v>655</v>
      </c>
      <c r="D294" s="337">
        <f>SUMIF('pdc2019'!$G$8:$G$1182,'CE MINISTERIALE 2019 MOB'!$B294,'pdc2019'!$Q$8:$Q$1190)</f>
        <v>0</v>
      </c>
      <c r="E294" s="274"/>
      <c r="F294" s="275"/>
      <c r="G294" s="292"/>
      <c r="H294" s="292"/>
      <c r="J294" s="286"/>
      <c r="L294" s="292"/>
      <c r="AD294" s="337">
        <f>SUMIF('pdc2019'!$G$8:$G$1182,'CE MINISTERIALE 2019 MOB'!$B294,'pdc2019'!$P$8:$P$1190)</f>
        <v>0</v>
      </c>
    </row>
    <row r="295" spans="1:30" s="299" customFormat="1" ht="25.5">
      <c r="A295" s="307"/>
      <c r="B295" s="297" t="s">
        <v>656</v>
      </c>
      <c r="C295" s="298" t="s">
        <v>657</v>
      </c>
      <c r="D295" s="337">
        <f>SUMIF('pdc2019'!$G$8:$G$1182,'CE MINISTERIALE 2019 MOB'!$B295,'pdc2019'!$Q$8:$Q$1190)</f>
        <v>3220690.19</v>
      </c>
      <c r="E295" s="274"/>
      <c r="F295" s="275"/>
      <c r="G295" s="292"/>
      <c r="H295" s="292"/>
      <c r="J295" s="286"/>
      <c r="L295" s="292"/>
      <c r="AD295" s="337">
        <f>SUMIF('pdc2019'!$G$8:$G$1182,'CE MINISTERIALE 2019 MOB'!$B295,'pdc2019'!$P$8:$P$1190)</f>
        <v>3132049.91</v>
      </c>
    </row>
    <row r="296" spans="1:30" s="299" customFormat="1" ht="25.5">
      <c r="A296" s="307"/>
      <c r="B296" s="297" t="s">
        <v>658</v>
      </c>
      <c r="C296" s="298" t="s">
        <v>320</v>
      </c>
      <c r="D296" s="337">
        <f>SUMIF('pdc2019'!$G$8:$G$1182,'CE MINISTERIALE 2019 MOB'!$B296,'pdc2019'!$Q$8:$Q$1190)</f>
        <v>0</v>
      </c>
      <c r="E296" s="274"/>
      <c r="F296" s="275"/>
      <c r="G296" s="292"/>
      <c r="H296" s="292"/>
      <c r="J296" s="286"/>
      <c r="L296" s="292"/>
      <c r="AD296" s="337">
        <f>SUMIF('pdc2019'!$G$8:$G$1182,'CE MINISTERIALE 2019 MOB'!$B296,'pdc2019'!$P$8:$P$1190)</f>
        <v>0</v>
      </c>
    </row>
    <row r="297" spans="1:30" s="299" customFormat="1" ht="38.25">
      <c r="A297" s="307"/>
      <c r="B297" s="297" t="s">
        <v>321</v>
      </c>
      <c r="C297" s="298" t="s">
        <v>322</v>
      </c>
      <c r="D297" s="337">
        <f>SUMIF('pdc2019'!$G$8:$G$1182,'CE MINISTERIALE 2019 MOB'!$B297,'pdc2019'!$Q$8:$Q$1190)</f>
        <v>16472</v>
      </c>
      <c r="E297" s="274"/>
      <c r="F297" s="275"/>
      <c r="G297" s="292"/>
      <c r="H297" s="292"/>
      <c r="J297" s="286"/>
      <c r="L297" s="292"/>
      <c r="AD297" s="337">
        <f>SUMIF('pdc2019'!$G$8:$G$1182,'CE MINISTERIALE 2019 MOB'!$B297,'pdc2019'!$P$8:$P$1190)</f>
        <v>16472</v>
      </c>
    </row>
    <row r="298" spans="1:30" s="299" customFormat="1" ht="51">
      <c r="A298" s="307" t="s">
        <v>304</v>
      </c>
      <c r="B298" s="297" t="s">
        <v>323</v>
      </c>
      <c r="C298" s="298" t="s">
        <v>324</v>
      </c>
      <c r="D298" s="337">
        <f>SUMIF('pdc2019'!$G$8:$G$1182,'CE MINISTERIALE 2019 MOB'!$B298,'pdc2019'!$Q$8:$Q$1190)</f>
        <v>0</v>
      </c>
      <c r="E298" s="274"/>
      <c r="F298" s="275"/>
      <c r="G298" s="292"/>
      <c r="H298" s="292"/>
      <c r="J298" s="286"/>
      <c r="L298" s="292"/>
      <c r="AD298" s="337">
        <f>SUMIF('pdc2019'!$G$8:$G$1182,'CE MINISTERIALE 2019 MOB'!$B298,'pdc2019'!$P$8:$P$1190)</f>
        <v>0</v>
      </c>
    </row>
    <row r="299" spans="1:30" s="299" customFormat="1" ht="25.5">
      <c r="A299" s="307"/>
      <c r="B299" s="297" t="s">
        <v>325</v>
      </c>
      <c r="C299" s="298" t="s">
        <v>326</v>
      </c>
      <c r="D299" s="337">
        <f>SUMIF('pdc2019'!$G$8:$G$1182,'CE MINISTERIALE 2019 MOB'!$B299,'pdc2019'!$Q$8:$Q$1190)</f>
        <v>19362</v>
      </c>
      <c r="E299" s="274"/>
      <c r="F299" s="275"/>
      <c r="G299" s="292"/>
      <c r="H299" s="292"/>
      <c r="J299" s="286"/>
      <c r="L299" s="292"/>
      <c r="AD299" s="337">
        <f>SUMIF('pdc2019'!$G$8:$G$1182,'CE MINISTERIALE 2019 MOB'!$B299,'pdc2019'!$P$8:$P$1190)</f>
        <v>19362</v>
      </c>
    </row>
    <row r="300" spans="1:30" s="299" customFormat="1" ht="38.25">
      <c r="A300" s="307" t="s">
        <v>304</v>
      </c>
      <c r="B300" s="297" t="s">
        <v>327</v>
      </c>
      <c r="C300" s="298" t="s">
        <v>328</v>
      </c>
      <c r="D300" s="337">
        <f>SUMIF('pdc2019'!$G$8:$G$1182,'CE MINISTERIALE 2019 MOB'!$B300,'pdc2019'!$Q$8:$Q$1190)</f>
        <v>0</v>
      </c>
      <c r="E300" s="274"/>
      <c r="F300" s="275"/>
      <c r="G300" s="292"/>
      <c r="H300" s="292"/>
      <c r="J300" s="286"/>
      <c r="L300" s="292"/>
      <c r="AD300" s="337">
        <f>SUMIF('pdc2019'!$G$8:$G$1182,'CE MINISTERIALE 2019 MOB'!$B300,'pdc2019'!$P$8:$P$1190)</f>
        <v>0</v>
      </c>
    </row>
    <row r="301" spans="1:30" s="299" customFormat="1" ht="24.95" customHeight="1">
      <c r="A301" s="307"/>
      <c r="B301" s="293" t="s">
        <v>329</v>
      </c>
      <c r="C301" s="294" t="s">
        <v>330</v>
      </c>
      <c r="D301" s="289">
        <f>SUM(D302:D308)</f>
        <v>5418000</v>
      </c>
      <c r="E301" s="274"/>
      <c r="F301" s="291"/>
      <c r="G301" s="292"/>
      <c r="H301" s="292"/>
      <c r="J301" s="286"/>
      <c r="L301" s="292"/>
      <c r="AD301" s="289">
        <f>SUM(AD302:AD308)</f>
        <v>3067874.2</v>
      </c>
    </row>
    <row r="302" spans="1:30" s="299" customFormat="1" ht="24.95" customHeight="1">
      <c r="A302" s="307"/>
      <c r="B302" s="297" t="s">
        <v>331</v>
      </c>
      <c r="C302" s="298" t="s">
        <v>332</v>
      </c>
      <c r="D302" s="337">
        <f>SUMIF('pdc2019'!$G$8:$G$1182,'CE MINISTERIALE 2019 MOB'!$B302,'pdc2019'!$Q$8:$Q$1190)</f>
        <v>50000</v>
      </c>
      <c r="E302" s="274"/>
      <c r="F302" s="275"/>
      <c r="G302" s="292"/>
      <c r="H302" s="292"/>
      <c r="J302" s="286"/>
      <c r="L302" s="292"/>
      <c r="AD302" s="337">
        <f>SUMIF('pdc2019'!$G$8:$G$1182,'CE MINISTERIALE 2019 MOB'!$B302,'pdc2019'!$P$8:$P$1190)</f>
        <v>33628.333333333336</v>
      </c>
    </row>
    <row r="303" spans="1:30" s="299" customFormat="1" ht="24.95" customHeight="1">
      <c r="A303" s="307"/>
      <c r="B303" s="297" t="s">
        <v>333</v>
      </c>
      <c r="C303" s="298" t="s">
        <v>334</v>
      </c>
      <c r="D303" s="337">
        <f>SUMIF('pdc2019'!$G$8:$G$1182,'CE MINISTERIALE 2019 MOB'!$B303,'pdc2019'!$Q$8:$Q$1190)</f>
        <v>330000</v>
      </c>
      <c r="E303" s="274"/>
      <c r="F303" s="275"/>
      <c r="G303" s="292"/>
      <c r="H303" s="292"/>
      <c r="J303" s="286"/>
      <c r="L303" s="292"/>
      <c r="AD303" s="337">
        <f>SUMIF('pdc2019'!$G$8:$G$1182,'CE MINISTERIALE 2019 MOB'!$B303,'pdc2019'!$P$8:$P$1190)</f>
        <v>353049.78666666668</v>
      </c>
    </row>
    <row r="304" spans="1:30" s="299" customFormat="1" ht="25.5">
      <c r="A304" s="307"/>
      <c r="B304" s="297" t="s">
        <v>335</v>
      </c>
      <c r="C304" s="298" t="s">
        <v>336</v>
      </c>
      <c r="D304" s="337">
        <f>SUMIF('pdc2019'!$G$8:$G$1182,'CE MINISTERIALE 2019 MOB'!$B304,'pdc2019'!$Q$8:$Q$1190)</f>
        <v>0</v>
      </c>
      <c r="E304" s="274"/>
      <c r="F304" s="275"/>
      <c r="G304" s="292"/>
      <c r="H304" s="292"/>
      <c r="J304" s="286"/>
      <c r="L304" s="292"/>
      <c r="AD304" s="337">
        <f>SUMIF('pdc2019'!$G$8:$G$1182,'CE MINISTERIALE 2019 MOB'!$B304,'pdc2019'!$P$8:$P$1190)</f>
        <v>0</v>
      </c>
    </row>
    <row r="305" spans="1:30" s="299" customFormat="1" ht="24.95" customHeight="1">
      <c r="A305" s="307"/>
      <c r="B305" s="297" t="s">
        <v>337</v>
      </c>
      <c r="C305" s="298" t="s">
        <v>338</v>
      </c>
      <c r="D305" s="337">
        <f>SUMIF('pdc2019'!$G$8:$G$1182,'CE MINISTERIALE 2019 MOB'!$B305,'pdc2019'!$Q$8:$Q$1190)</f>
        <v>0</v>
      </c>
      <c r="E305" s="274"/>
      <c r="F305" s="275"/>
      <c r="G305" s="292"/>
      <c r="H305" s="292"/>
      <c r="J305" s="286"/>
      <c r="L305" s="292"/>
      <c r="AD305" s="337">
        <f>SUMIF('pdc2019'!$G$8:$G$1182,'CE MINISTERIALE 2019 MOB'!$B305,'pdc2019'!$P$8:$P$1190)</f>
        <v>0</v>
      </c>
    </row>
    <row r="306" spans="1:30" s="299" customFormat="1" ht="24.95" customHeight="1">
      <c r="A306" s="307"/>
      <c r="B306" s="297" t="s">
        <v>339</v>
      </c>
      <c r="C306" s="298" t="s">
        <v>340</v>
      </c>
      <c r="D306" s="337">
        <f>SUMIF('pdc2019'!$G$8:$G$1182,'CE MINISTERIALE 2019 MOB'!$B306,'pdc2019'!$Q$8:$Q$1190)</f>
        <v>5038000</v>
      </c>
      <c r="E306" s="274"/>
      <c r="F306" s="275"/>
      <c r="G306" s="292"/>
      <c r="H306" s="292"/>
      <c r="J306" s="286"/>
      <c r="L306" s="292"/>
      <c r="AD306" s="337">
        <f>SUMIF('pdc2019'!$G$8:$G$1182,'CE MINISTERIALE 2019 MOB'!$B306,'pdc2019'!$P$8:$P$1190)</f>
        <v>2681196.08</v>
      </c>
    </row>
    <row r="307" spans="1:30" s="299" customFormat="1" ht="24.95" customHeight="1">
      <c r="A307" s="307" t="s">
        <v>304</v>
      </c>
      <c r="B307" s="297" t="s">
        <v>341</v>
      </c>
      <c r="C307" s="298" t="s">
        <v>1292</v>
      </c>
      <c r="D307" s="337">
        <f>SUMIF('pdc2019'!$G$8:$G$1182,'CE MINISTERIALE 2019 MOB'!$B307,'pdc2019'!$Q$8:$Q$1190)</f>
        <v>0</v>
      </c>
      <c r="E307" s="274"/>
      <c r="F307" s="275"/>
      <c r="G307" s="292"/>
      <c r="H307" s="292"/>
      <c r="J307" s="286"/>
      <c r="L307" s="292"/>
      <c r="AD307" s="337">
        <f>SUMIF('pdc2019'!$G$8:$G$1182,'CE MINISTERIALE 2019 MOB'!$B307,'pdc2019'!$P$8:$P$1190)</f>
        <v>0</v>
      </c>
    </row>
    <row r="308" spans="1:30" s="308" customFormat="1" ht="24.95" customHeight="1">
      <c r="A308" s="307" t="s">
        <v>304</v>
      </c>
      <c r="B308" s="297" t="s">
        <v>4721</v>
      </c>
      <c r="C308" s="298" t="s">
        <v>4722</v>
      </c>
      <c r="D308" s="337">
        <f>SUMIF('pdc2019'!$G$8:$G$1182,'CE MINISTERIALE 2019 MOB'!$B308,'pdc2019'!$Q$8:$Q$1190)</f>
        <v>0</v>
      </c>
      <c r="E308" s="274"/>
      <c r="F308" s="274"/>
      <c r="G308" s="314"/>
      <c r="H308" s="314"/>
      <c r="J308" s="286"/>
      <c r="L308" s="292"/>
      <c r="AD308" s="337">
        <f>SUMIF('pdc2019'!$G$8:$G$1182,'CE MINISTERIALE 2019 MOB'!$B308,'pdc2019'!$P$8:$P$1190)</f>
        <v>0</v>
      </c>
    </row>
    <row r="309" spans="1:30" s="299" customFormat="1" ht="25.5">
      <c r="A309" s="307"/>
      <c r="B309" s="293" t="s">
        <v>1293</v>
      </c>
      <c r="C309" s="294" t="s">
        <v>1294</v>
      </c>
      <c r="D309" s="289">
        <f>SUM(D310:D312,D319)</f>
        <v>1403187</v>
      </c>
      <c r="E309" s="274"/>
      <c r="F309" s="291"/>
      <c r="G309" s="292"/>
      <c r="H309" s="292"/>
      <c r="J309" s="286"/>
      <c r="L309" s="292"/>
      <c r="AD309" s="289">
        <f>SUM(AD310:AD312,AD319)</f>
        <v>1457187</v>
      </c>
    </row>
    <row r="310" spans="1:30" s="275" customFormat="1" ht="25.5">
      <c r="A310" s="304" t="s">
        <v>304</v>
      </c>
      <c r="B310" s="297" t="s">
        <v>1295</v>
      </c>
      <c r="C310" s="298" t="s">
        <v>4723</v>
      </c>
      <c r="D310" s="337">
        <f>SUMIF('pdc2019'!$G$8:$G$1182,'CE MINISTERIALE 2019 MOB'!$B310,'pdc2019'!$Q$8:$Q$1190)</f>
        <v>0</v>
      </c>
      <c r="E310" s="274"/>
      <c r="G310" s="292"/>
      <c r="H310" s="292"/>
      <c r="J310" s="286"/>
      <c r="L310" s="292"/>
      <c r="AD310" s="337">
        <f>SUMIF('pdc2019'!$G$8:$G$1182,'CE MINISTERIALE 2019 MOB'!$B310,'pdc2019'!$P$8:$P$1190)</f>
        <v>0</v>
      </c>
    </row>
    <row r="311" spans="1:30" s="275" customFormat="1" ht="25.5">
      <c r="A311" s="304"/>
      <c r="B311" s="297" t="s">
        <v>1296</v>
      </c>
      <c r="C311" s="298" t="s">
        <v>4724</v>
      </c>
      <c r="D311" s="337">
        <f>SUMIF('pdc2019'!$G$8:$G$1182,'CE MINISTERIALE 2019 MOB'!$B311,'pdc2019'!$Q$8:$Q$1190)</f>
        <v>0</v>
      </c>
      <c r="E311" s="274"/>
      <c r="G311" s="292"/>
      <c r="H311" s="292"/>
      <c r="J311" s="286"/>
      <c r="L311" s="292"/>
      <c r="AD311" s="337">
        <f>SUMIF('pdc2019'!$G$8:$G$1182,'CE MINISTERIALE 2019 MOB'!$B311,'pdc2019'!$P$8:$P$1190)</f>
        <v>0</v>
      </c>
    </row>
    <row r="312" spans="1:30" s="275" customFormat="1" ht="25.5">
      <c r="A312" s="304"/>
      <c r="B312" s="297" t="s">
        <v>1297</v>
      </c>
      <c r="C312" s="298" t="s">
        <v>4725</v>
      </c>
      <c r="D312" s="289">
        <f>SUM(D313:D318)</f>
        <v>1403187</v>
      </c>
      <c r="E312" s="274"/>
      <c r="F312" s="291"/>
      <c r="G312" s="292"/>
      <c r="H312" s="292"/>
      <c r="J312" s="286"/>
      <c r="L312" s="292"/>
      <c r="AD312" s="289">
        <f>SUM(AD313:AD318)</f>
        <v>1457187</v>
      </c>
    </row>
    <row r="313" spans="1:30" s="275" customFormat="1" ht="25.5">
      <c r="A313" s="304"/>
      <c r="B313" s="300" t="s">
        <v>1298</v>
      </c>
      <c r="C313" s="301" t="s">
        <v>1299</v>
      </c>
      <c r="D313" s="337">
        <f>SUMIF('pdc2019'!$G$8:$G$1182,'CE MINISTERIALE 2019 MOB'!$B313,'pdc2019'!$Q$8:$Q$1190)</f>
        <v>0</v>
      </c>
      <c r="E313" s="274"/>
      <c r="G313" s="292"/>
      <c r="H313" s="292"/>
      <c r="J313" s="286"/>
      <c r="L313" s="292"/>
      <c r="AD313" s="337">
        <f>SUMIF('pdc2019'!$G$8:$G$1182,'CE MINISTERIALE 2019 MOB'!$B313,'pdc2019'!$P$8:$P$1190)</f>
        <v>0</v>
      </c>
    </row>
    <row r="314" spans="1:30" s="275" customFormat="1" ht="25.5">
      <c r="A314" s="304"/>
      <c r="B314" s="300" t="s">
        <v>1300</v>
      </c>
      <c r="C314" s="301" t="s">
        <v>1301</v>
      </c>
      <c r="D314" s="337">
        <f>SUMIF('pdc2019'!$G$8:$G$1182,'CE MINISTERIALE 2019 MOB'!$B314,'pdc2019'!$Q$8:$Q$1190)</f>
        <v>553919</v>
      </c>
      <c r="E314" s="274"/>
      <c r="G314" s="292"/>
      <c r="H314" s="292"/>
      <c r="J314" s="286"/>
      <c r="L314" s="292"/>
      <c r="AD314" s="337">
        <f>SUMIF('pdc2019'!$G$8:$G$1182,'CE MINISTERIALE 2019 MOB'!$B314,'pdc2019'!$P$8:$P$1190)</f>
        <v>547919</v>
      </c>
    </row>
    <row r="315" spans="1:30" s="275" customFormat="1" ht="25.5">
      <c r="A315" s="304"/>
      <c r="B315" s="300" t="s">
        <v>1302</v>
      </c>
      <c r="C315" s="301" t="s">
        <v>4726</v>
      </c>
      <c r="D315" s="337">
        <f>SUMIF('pdc2019'!$G$8:$G$1182,'CE MINISTERIALE 2019 MOB'!$B315,'pdc2019'!$Q$8:$Q$1190)</f>
        <v>0</v>
      </c>
      <c r="E315" s="274"/>
      <c r="G315" s="292"/>
      <c r="H315" s="292"/>
      <c r="J315" s="286"/>
      <c r="L315" s="292"/>
      <c r="AD315" s="337">
        <f>SUMIF('pdc2019'!$G$8:$G$1182,'CE MINISTERIALE 2019 MOB'!$B315,'pdc2019'!$P$8:$P$1190)</f>
        <v>0</v>
      </c>
    </row>
    <row r="316" spans="1:30" s="275" customFormat="1" ht="25.5">
      <c r="A316" s="304"/>
      <c r="B316" s="300" t="s">
        <v>1303</v>
      </c>
      <c r="C316" s="301" t="s">
        <v>1304</v>
      </c>
      <c r="D316" s="337">
        <f>SUMIF('pdc2019'!$G$8:$G$1182,'CE MINISTERIALE 2019 MOB'!$B316,'pdc2019'!$Q$8:$Q$1190)</f>
        <v>0</v>
      </c>
      <c r="E316" s="274"/>
      <c r="G316" s="292"/>
      <c r="H316" s="292"/>
      <c r="J316" s="286"/>
      <c r="L316" s="292"/>
      <c r="AD316" s="337">
        <f>SUMIF('pdc2019'!$G$8:$G$1182,'CE MINISTERIALE 2019 MOB'!$B316,'pdc2019'!$P$8:$P$1190)</f>
        <v>0</v>
      </c>
    </row>
    <row r="317" spans="1:30" s="275" customFormat="1" ht="24.95" customHeight="1">
      <c r="A317" s="304"/>
      <c r="B317" s="300" t="s">
        <v>1305</v>
      </c>
      <c r="C317" s="301" t="s">
        <v>1306</v>
      </c>
      <c r="D317" s="337">
        <f>SUMIF('pdc2019'!$G$8:$G$1182,'CE MINISTERIALE 2019 MOB'!$B317,'pdc2019'!$Q$8:$Q$1190)</f>
        <v>560000</v>
      </c>
      <c r="E317" s="274"/>
      <c r="G317" s="292"/>
      <c r="H317" s="292"/>
      <c r="J317" s="286"/>
      <c r="L317" s="292"/>
      <c r="AD317" s="337">
        <f>SUMIF('pdc2019'!$G$8:$G$1182,'CE MINISTERIALE 2019 MOB'!$B317,'pdc2019'!$P$8:$P$1190)</f>
        <v>620000</v>
      </c>
    </row>
    <row r="318" spans="1:30" s="275" customFormat="1" ht="25.5">
      <c r="A318" s="304"/>
      <c r="B318" s="300" t="s">
        <v>1307</v>
      </c>
      <c r="C318" s="301" t="s">
        <v>1308</v>
      </c>
      <c r="D318" s="337">
        <f>SUMIF('pdc2019'!$G$8:$G$1182,'CE MINISTERIALE 2019 MOB'!$B318,'pdc2019'!$Q$8:$Q$1190)</f>
        <v>289268</v>
      </c>
      <c r="E318" s="274"/>
      <c r="G318" s="292"/>
      <c r="H318" s="292"/>
      <c r="J318" s="286"/>
      <c r="L318" s="292"/>
      <c r="AD318" s="337">
        <f>SUMIF('pdc2019'!$G$8:$G$1182,'CE MINISTERIALE 2019 MOB'!$B318,'pdc2019'!$P$8:$P$1190)</f>
        <v>289268</v>
      </c>
    </row>
    <row r="319" spans="1:30" s="275" customFormat="1" ht="25.5">
      <c r="A319" s="304"/>
      <c r="B319" s="297" t="s">
        <v>1309</v>
      </c>
      <c r="C319" s="298" t="s">
        <v>1310</v>
      </c>
      <c r="D319" s="289">
        <f>SUM(D320:D322)</f>
        <v>0</v>
      </c>
      <c r="E319" s="274"/>
      <c r="F319" s="291"/>
      <c r="G319" s="292"/>
      <c r="H319" s="292"/>
      <c r="J319" s="286"/>
      <c r="L319" s="292"/>
      <c r="AD319" s="289">
        <f>SUM(AD320:AD322)</f>
        <v>0</v>
      </c>
    </row>
    <row r="320" spans="1:30" s="275" customFormat="1" ht="25.5">
      <c r="A320" s="304" t="s">
        <v>304</v>
      </c>
      <c r="B320" s="300" t="s">
        <v>1311</v>
      </c>
      <c r="C320" s="301" t="s">
        <v>1312</v>
      </c>
      <c r="D320" s="337">
        <f>SUMIF('pdc2019'!$G$8:$G$1182,'CE MINISTERIALE 2019 MOB'!$B320,'pdc2019'!$Q$8:$Q$1190)</f>
        <v>0</v>
      </c>
      <c r="E320" s="274"/>
      <c r="G320" s="292"/>
      <c r="H320" s="292"/>
      <c r="J320" s="286"/>
      <c r="L320" s="292"/>
      <c r="AD320" s="337">
        <f>SUMIF('pdc2019'!$G$8:$G$1182,'CE MINISTERIALE 2019 MOB'!$B320,'pdc2019'!$P$8:$P$1190)</f>
        <v>0</v>
      </c>
    </row>
    <row r="321" spans="1:30" s="275" customFormat="1" ht="25.5">
      <c r="A321" s="304"/>
      <c r="B321" s="300" t="s">
        <v>1313</v>
      </c>
      <c r="C321" s="301" t="s">
        <v>1314</v>
      </c>
      <c r="D321" s="337">
        <f>SUMIF('pdc2019'!$G$8:$G$1182,'CE MINISTERIALE 2019 MOB'!$B321,'pdc2019'!$Q$8:$Q$1190)</f>
        <v>0</v>
      </c>
      <c r="E321" s="274"/>
      <c r="G321" s="292"/>
      <c r="H321" s="292"/>
      <c r="J321" s="286"/>
      <c r="L321" s="292"/>
      <c r="AD321" s="337">
        <f>SUMIF('pdc2019'!$G$8:$G$1182,'CE MINISTERIALE 2019 MOB'!$B321,'pdc2019'!$P$8:$P$1190)</f>
        <v>0</v>
      </c>
    </row>
    <row r="322" spans="1:30" s="275" customFormat="1" ht="25.5">
      <c r="A322" s="304" t="s">
        <v>1580</v>
      </c>
      <c r="B322" s="300" t="s">
        <v>1315</v>
      </c>
      <c r="C322" s="301" t="s">
        <v>1316</v>
      </c>
      <c r="D322" s="337">
        <f>SUMIF('pdc2019'!$G$8:$G$1182,'CE MINISTERIALE 2019 MOB'!$B322,'pdc2019'!$Q$8:$Q$1190)</f>
        <v>0</v>
      </c>
      <c r="E322" s="274"/>
      <c r="G322" s="292"/>
      <c r="H322" s="292"/>
      <c r="J322" s="286"/>
      <c r="L322" s="292"/>
      <c r="AD322" s="337">
        <f>SUMIF('pdc2019'!$G$8:$G$1182,'CE MINISTERIALE 2019 MOB'!$B322,'pdc2019'!$P$8:$P$1190)</f>
        <v>0</v>
      </c>
    </row>
    <row r="323" spans="1:30" s="275" customFormat="1" ht="25.5">
      <c r="A323" s="304"/>
      <c r="B323" s="293" t="s">
        <v>2074</v>
      </c>
      <c r="C323" s="294" t="s">
        <v>2075</v>
      </c>
      <c r="D323" s="289">
        <f>SUM(D324:D330)</f>
        <v>41032990.32</v>
      </c>
      <c r="E323" s="274"/>
      <c r="F323" s="291"/>
      <c r="G323" s="292"/>
      <c r="H323" s="292"/>
      <c r="J323" s="286"/>
      <c r="L323" s="292"/>
      <c r="AD323" s="289">
        <f>SUM(AD324:AD330)</f>
        <v>36601339.013333336</v>
      </c>
    </row>
    <row r="324" spans="1:30" s="275" customFormat="1" ht="38.25">
      <c r="A324" s="304" t="s">
        <v>304</v>
      </c>
      <c r="B324" s="297" t="s">
        <v>2076</v>
      </c>
      <c r="C324" s="298" t="s">
        <v>2077</v>
      </c>
      <c r="D324" s="337">
        <f>SUMIF('pdc2019'!$G$8:$G$1182,'CE MINISTERIALE 2019 MOB'!$B324,'pdc2019'!$Q$8:$Q$1190)</f>
        <v>0</v>
      </c>
      <c r="E324" s="274"/>
      <c r="G324" s="292"/>
      <c r="H324" s="292"/>
      <c r="J324" s="286"/>
      <c r="L324" s="292"/>
      <c r="AD324" s="337">
        <f>SUMIF('pdc2019'!$G$8:$G$1182,'CE MINISTERIALE 2019 MOB'!$B324,'pdc2019'!$P$8:$P$1190)</f>
        <v>0</v>
      </c>
    </row>
    <row r="325" spans="1:30" s="275" customFormat="1" ht="25.5">
      <c r="A325" s="304"/>
      <c r="B325" s="297" t="s">
        <v>2078</v>
      </c>
      <c r="C325" s="298" t="s">
        <v>181</v>
      </c>
      <c r="D325" s="337">
        <f>SUMIF('pdc2019'!$G$8:$G$1182,'CE MINISTERIALE 2019 MOB'!$B325,'pdc2019'!$Q$8:$Q$1190)</f>
        <v>0</v>
      </c>
      <c r="E325" s="274"/>
      <c r="G325" s="292"/>
      <c r="H325" s="292"/>
      <c r="J325" s="286"/>
      <c r="L325" s="292"/>
      <c r="AD325" s="337">
        <f>SUMIF('pdc2019'!$G$8:$G$1182,'CE MINISTERIALE 2019 MOB'!$B325,'pdc2019'!$P$8:$P$1190)</f>
        <v>0</v>
      </c>
    </row>
    <row r="326" spans="1:30" s="275" customFormat="1" ht="25.5">
      <c r="A326" s="304" t="s">
        <v>1580</v>
      </c>
      <c r="B326" s="297" t="s">
        <v>182</v>
      </c>
      <c r="C326" s="298" t="s">
        <v>183</v>
      </c>
      <c r="D326" s="337">
        <f>SUMIF('pdc2019'!$G$8:$G$1182,'CE MINISTERIALE 2019 MOB'!$B326,'pdc2019'!$Q$8:$Q$1190)</f>
        <v>5174000</v>
      </c>
      <c r="E326" s="274"/>
      <c r="G326" s="292"/>
      <c r="H326" s="292"/>
      <c r="J326" s="286"/>
      <c r="L326" s="292"/>
      <c r="AD326" s="337">
        <f>SUMIF('pdc2019'!$G$8:$G$1182,'CE MINISTERIALE 2019 MOB'!$B326,'pdc2019'!$P$8:$P$1190)</f>
        <v>3947443.2</v>
      </c>
    </row>
    <row r="327" spans="1:30" s="275" customFormat="1" ht="24.95" customHeight="1">
      <c r="A327" s="304"/>
      <c r="B327" s="297" t="s">
        <v>184</v>
      </c>
      <c r="C327" s="298" t="s">
        <v>185</v>
      </c>
      <c r="D327" s="337">
        <f>SUMIF('pdc2019'!$G$8:$G$1182,'CE MINISTERIALE 2019 MOB'!$B327,'pdc2019'!$Q$8:$Q$1190)</f>
        <v>3345048</v>
      </c>
      <c r="E327" s="274"/>
      <c r="G327" s="292"/>
      <c r="H327" s="292"/>
      <c r="J327" s="286"/>
      <c r="L327" s="292"/>
      <c r="AD327" s="337">
        <f>SUMIF('pdc2019'!$G$8:$G$1182,'CE MINISTERIALE 2019 MOB'!$B327,'pdc2019'!$P$8:$P$1190)</f>
        <v>2379222.9866666668</v>
      </c>
    </row>
    <row r="328" spans="1:30" s="299" customFormat="1" ht="25.5">
      <c r="A328" s="307"/>
      <c r="B328" s="297" t="s">
        <v>186</v>
      </c>
      <c r="C328" s="298" t="s">
        <v>859</v>
      </c>
      <c r="D328" s="337">
        <f>SUMIF('pdc2019'!$G$8:$G$1182,'CE MINISTERIALE 2019 MOB'!$B328,'pdc2019'!$Q$8:$Q$1190)</f>
        <v>6613942.3200000003</v>
      </c>
      <c r="E328" s="274"/>
      <c r="F328" s="275"/>
      <c r="G328" s="292"/>
      <c r="H328" s="292"/>
      <c r="J328" s="286"/>
      <c r="L328" s="292"/>
      <c r="AD328" s="337">
        <f>SUMIF('pdc2019'!$G$8:$G$1182,'CE MINISTERIALE 2019 MOB'!$B328,'pdc2019'!$P$8:$P$1190)</f>
        <v>6555893.1066666665</v>
      </c>
    </row>
    <row r="329" spans="1:30" s="299" customFormat="1" ht="25.5">
      <c r="A329" s="307" t="s">
        <v>304</v>
      </c>
      <c r="B329" s="297" t="s">
        <v>4727</v>
      </c>
      <c r="C329" s="298" t="s">
        <v>4728</v>
      </c>
      <c r="D329" s="337">
        <f>SUMIF('pdc2019'!$G$8:$G$1182,'CE MINISTERIALE 2019 MOB'!$B329,'pdc2019'!$Q$8:$Q$1190)</f>
        <v>0</v>
      </c>
      <c r="E329" s="274"/>
      <c r="F329" s="275"/>
      <c r="G329" s="292"/>
      <c r="H329" s="292"/>
      <c r="J329" s="286"/>
      <c r="L329" s="292"/>
      <c r="AD329" s="337">
        <f>SUMIF('pdc2019'!$G$8:$G$1182,'CE MINISTERIALE 2019 MOB'!$B329,'pdc2019'!$P$8:$P$1190)</f>
        <v>0</v>
      </c>
    </row>
    <row r="330" spans="1:30" s="299" customFormat="1" ht="25.5">
      <c r="A330" s="307" t="s">
        <v>1580</v>
      </c>
      <c r="B330" s="297" t="s">
        <v>4729</v>
      </c>
      <c r="C330" s="298" t="s">
        <v>4730</v>
      </c>
      <c r="D330" s="337">
        <f>SUMIF('pdc2019'!$G$8:$G$1182,'CE MINISTERIALE 2019 MOB'!$B330,'pdc2019'!$Q$8:$Q$1190)</f>
        <v>25900000</v>
      </c>
      <c r="E330" s="274"/>
      <c r="F330" s="275"/>
      <c r="G330" s="292"/>
      <c r="H330" s="292"/>
      <c r="J330" s="286"/>
      <c r="L330" s="292"/>
      <c r="AD330" s="337">
        <f>SUMIF('pdc2019'!$G$8:$G$1182,'CE MINISTERIALE 2019 MOB'!$B330,'pdc2019'!$P$8:$P$1190)</f>
        <v>23718779.719999999</v>
      </c>
    </row>
    <row r="331" spans="1:30" s="299" customFormat="1" ht="25.5">
      <c r="A331" s="374" t="s">
        <v>1575</v>
      </c>
      <c r="B331" s="293" t="s">
        <v>860</v>
      </c>
      <c r="C331" s="294" t="s">
        <v>4731</v>
      </c>
      <c r="D331" s="337">
        <f>SUMIF('pdc2019'!$G$8:$G$1182,'CE MINISTERIALE 2019 MOB'!$B331,'pdc2019'!$Q$8:$Q$1190)</f>
        <v>0</v>
      </c>
      <c r="E331" s="274"/>
      <c r="F331" s="275"/>
      <c r="G331" s="292"/>
      <c r="H331" s="292"/>
      <c r="J331" s="286"/>
      <c r="L331" s="292"/>
      <c r="AD331" s="337">
        <f>SUMIF('pdc2019'!$G$8:$G$1182,'CE MINISTERIALE 2019 MOB'!$B331,'pdc2019'!$P$8:$P$1190)</f>
        <v>0</v>
      </c>
    </row>
    <row r="332" spans="1:30" s="299" customFormat="1" ht="24.95" customHeight="1">
      <c r="A332" s="307"/>
      <c r="B332" s="293" t="s">
        <v>861</v>
      </c>
      <c r="C332" s="294" t="s">
        <v>862</v>
      </c>
      <c r="D332" s="289">
        <f>+D333+D353+D367</f>
        <v>110073535.52</v>
      </c>
      <c r="E332" s="274"/>
      <c r="F332" s="275"/>
      <c r="G332" s="292"/>
      <c r="H332" s="292"/>
      <c r="J332" s="286"/>
      <c r="L332" s="292"/>
      <c r="AD332" s="289">
        <f>+AD333+AD353+AD367</f>
        <v>99038063</v>
      </c>
    </row>
    <row r="333" spans="1:30" s="299" customFormat="1" ht="24.95" customHeight="1">
      <c r="A333" s="307"/>
      <c r="B333" s="293" t="s">
        <v>863</v>
      </c>
      <c r="C333" s="294" t="s">
        <v>864</v>
      </c>
      <c r="D333" s="289">
        <f>+D334+D335+D336+D339+D340+D341+D342+D343+D344+D345+D346+D349</f>
        <v>101846549.52</v>
      </c>
      <c r="E333" s="274"/>
      <c r="F333" s="291"/>
      <c r="G333" s="292"/>
      <c r="H333" s="292"/>
      <c r="J333" s="286"/>
      <c r="L333" s="292"/>
      <c r="AD333" s="289">
        <f>+AD334+AD335+AD336+AD339+AD340+AD341+AD342+AD343+AD344+AD345+AD346+AD349</f>
        <v>91057222.626666665</v>
      </c>
    </row>
    <row r="334" spans="1:30" s="299" customFormat="1" ht="24.95" customHeight="1">
      <c r="A334" s="307"/>
      <c r="B334" s="297" t="s">
        <v>865</v>
      </c>
      <c r="C334" s="298" t="s">
        <v>866</v>
      </c>
      <c r="D334" s="337">
        <f>SUMIF('pdc2019'!$G$8:$G$1182,'CE MINISTERIALE 2019 MOB'!$B334,'pdc2019'!$Q$8:$Q$1190)</f>
        <v>10400000</v>
      </c>
      <c r="E334" s="274"/>
      <c r="F334" s="275"/>
      <c r="G334" s="292"/>
      <c r="H334" s="292"/>
      <c r="J334" s="286"/>
      <c r="L334" s="292"/>
      <c r="AD334" s="337">
        <f>SUMIF('pdc2019'!$G$8:$G$1182,'CE MINISTERIALE 2019 MOB'!$B334,'pdc2019'!$P$8:$P$1190)</f>
        <v>9408582.2666666675</v>
      </c>
    </row>
    <row r="335" spans="1:30" s="299" customFormat="1" ht="24.95" customHeight="1">
      <c r="A335" s="307"/>
      <c r="B335" s="297" t="s">
        <v>867</v>
      </c>
      <c r="C335" s="298" t="s">
        <v>868</v>
      </c>
      <c r="D335" s="337">
        <f>SUMIF('pdc2019'!$G$8:$G$1182,'CE MINISTERIALE 2019 MOB'!$B335,'pdc2019'!$Q$8:$Q$1190)</f>
        <v>19500000</v>
      </c>
      <c r="E335" s="274"/>
      <c r="F335" s="275"/>
      <c r="G335" s="292"/>
      <c r="H335" s="292"/>
      <c r="J335" s="286"/>
      <c r="L335" s="292"/>
      <c r="AD335" s="337">
        <f>SUMIF('pdc2019'!$G$8:$G$1182,'CE MINISTERIALE 2019 MOB'!$B335,'pdc2019'!$P$8:$P$1190)</f>
        <v>20052290.120000001</v>
      </c>
    </row>
    <row r="336" spans="1:30" s="299" customFormat="1" ht="24.95" customHeight="1">
      <c r="A336" s="307"/>
      <c r="B336" s="297" t="s">
        <v>869</v>
      </c>
      <c r="C336" s="298" t="s">
        <v>870</v>
      </c>
      <c r="D336" s="289">
        <f>+D337+D338</f>
        <v>1617004</v>
      </c>
      <c r="E336" s="274"/>
      <c r="F336" s="291"/>
      <c r="G336" s="292"/>
      <c r="H336" s="292"/>
      <c r="J336" s="286"/>
      <c r="L336" s="292"/>
      <c r="AD336" s="289">
        <f>+AD337+AD338</f>
        <v>1437405.99</v>
      </c>
    </row>
    <row r="337" spans="1:30" s="308" customFormat="1" ht="24.95" customHeight="1">
      <c r="A337" s="307"/>
      <c r="B337" s="297" t="s">
        <v>4732</v>
      </c>
      <c r="C337" s="298" t="s">
        <v>4733</v>
      </c>
      <c r="D337" s="337">
        <f>SUMIF('pdc2019'!$G$8:$G$1182,'CE MINISTERIALE 2019 MOB'!$B337,'pdc2019'!$Q$8:$Q$1190)</f>
        <v>1617004</v>
      </c>
      <c r="E337" s="274"/>
      <c r="F337" s="274"/>
      <c r="G337" s="292"/>
      <c r="H337" s="292"/>
      <c r="J337" s="286"/>
      <c r="L337" s="292"/>
      <c r="AD337" s="337">
        <f>SUMIF('pdc2019'!$G$8:$G$1182,'CE MINISTERIALE 2019 MOB'!$B337,'pdc2019'!$P$8:$P$1190)</f>
        <v>1437405.99</v>
      </c>
    </row>
    <row r="338" spans="1:30" s="308" customFormat="1" ht="24.95" customHeight="1">
      <c r="A338" s="307"/>
      <c r="B338" s="297" t="s">
        <v>4734</v>
      </c>
      <c r="C338" s="298" t="s">
        <v>4735</v>
      </c>
      <c r="D338" s="337">
        <f>SUMIF('pdc2019'!$G$8:$G$1182,'CE MINISTERIALE 2019 MOB'!$B338,'pdc2019'!$Q$8:$Q$1190)</f>
        <v>0</v>
      </c>
      <c r="E338" s="274"/>
      <c r="F338" s="274"/>
      <c r="G338" s="292"/>
      <c r="H338" s="292"/>
      <c r="J338" s="286"/>
      <c r="L338" s="292"/>
      <c r="AD338" s="337">
        <f>SUMIF('pdc2019'!$G$8:$G$1182,'CE MINISTERIALE 2019 MOB'!$B338,'pdc2019'!$P$8:$P$1190)</f>
        <v>0</v>
      </c>
    </row>
    <row r="339" spans="1:30" s="299" customFormat="1" ht="24.95" customHeight="1">
      <c r="A339" s="307"/>
      <c r="B339" s="297" t="s">
        <v>871</v>
      </c>
      <c r="C339" s="298" t="s">
        <v>872</v>
      </c>
      <c r="D339" s="337">
        <f>SUMIF('pdc2019'!$G$8:$G$1182,'CE MINISTERIALE 2019 MOB'!$B339,'pdc2019'!$Q$8:$Q$1190)</f>
        <v>11929500</v>
      </c>
      <c r="E339" s="274"/>
      <c r="F339" s="275"/>
      <c r="G339" s="292"/>
      <c r="H339" s="292"/>
      <c r="J339" s="286"/>
      <c r="L339" s="292"/>
      <c r="AD339" s="337">
        <f>SUMIF('pdc2019'!$G$8:$G$1182,'CE MINISTERIALE 2019 MOB'!$B339,'pdc2019'!$P$8:$P$1190)</f>
        <v>11356890.800000001</v>
      </c>
    </row>
    <row r="340" spans="1:30" s="299" customFormat="1" ht="24.95" customHeight="1">
      <c r="A340" s="307"/>
      <c r="B340" s="297" t="s">
        <v>873</v>
      </c>
      <c r="C340" s="298" t="s">
        <v>874</v>
      </c>
      <c r="D340" s="337">
        <f>SUMIF('pdc2019'!$G$8:$G$1182,'CE MINISTERIALE 2019 MOB'!$B340,'pdc2019'!$Q$8:$Q$1190)</f>
        <v>4645179</v>
      </c>
      <c r="E340" s="274"/>
      <c r="F340" s="275"/>
      <c r="G340" s="292"/>
      <c r="H340" s="292"/>
      <c r="J340" s="286"/>
      <c r="L340" s="292"/>
      <c r="AD340" s="337">
        <f>SUMIF('pdc2019'!$G$8:$G$1182,'CE MINISTERIALE 2019 MOB'!$B340,'pdc2019'!$P$8:$P$1190)</f>
        <v>0</v>
      </c>
    </row>
    <row r="341" spans="1:30" s="299" customFormat="1" ht="24.95" customHeight="1">
      <c r="A341" s="307"/>
      <c r="B341" s="297" t="s">
        <v>875</v>
      </c>
      <c r="C341" s="298" t="s">
        <v>876</v>
      </c>
      <c r="D341" s="337">
        <f>SUMIF('pdc2019'!$G$8:$G$1182,'CE MINISTERIALE 2019 MOB'!$B341,'pdc2019'!$Q$8:$Q$1190)</f>
        <v>1860368</v>
      </c>
      <c r="E341" s="274"/>
      <c r="F341" s="275"/>
      <c r="G341" s="292"/>
      <c r="H341" s="292"/>
      <c r="J341" s="286"/>
      <c r="L341" s="292"/>
      <c r="AD341" s="337">
        <f>SUMIF('pdc2019'!$G$8:$G$1182,'CE MINISTERIALE 2019 MOB'!$B341,'pdc2019'!$P$8:$P$1190)</f>
        <v>892752.58666666655</v>
      </c>
    </row>
    <row r="342" spans="1:30" s="299" customFormat="1" ht="24.95" customHeight="1">
      <c r="A342" s="307"/>
      <c r="B342" s="297" t="s">
        <v>877</v>
      </c>
      <c r="C342" s="298" t="s">
        <v>878</v>
      </c>
      <c r="D342" s="337">
        <f>SUMIF('pdc2019'!$G$8:$G$1182,'CE MINISTERIALE 2019 MOB'!$B342,'pdc2019'!$Q$8:$Q$1190)</f>
        <v>4062000</v>
      </c>
      <c r="E342" s="274"/>
      <c r="F342" s="275"/>
      <c r="G342" s="292"/>
      <c r="H342" s="292"/>
      <c r="J342" s="286"/>
      <c r="L342" s="292"/>
      <c r="AD342" s="337">
        <f>SUMIF('pdc2019'!$G$8:$G$1182,'CE MINISTERIALE 2019 MOB'!$B342,'pdc2019'!$P$8:$P$1190)</f>
        <v>4311000</v>
      </c>
    </row>
    <row r="343" spans="1:30" s="299" customFormat="1" ht="24.95" customHeight="1">
      <c r="A343" s="307"/>
      <c r="B343" s="297" t="s">
        <v>879</v>
      </c>
      <c r="C343" s="298" t="s">
        <v>880</v>
      </c>
      <c r="D343" s="337">
        <f>SUMIF('pdc2019'!$G$8:$G$1182,'CE MINISTERIALE 2019 MOB'!$B343,'pdc2019'!$Q$8:$Q$1190)</f>
        <v>2000000</v>
      </c>
      <c r="E343" s="274"/>
      <c r="F343" s="275"/>
      <c r="G343" s="292"/>
      <c r="H343" s="292"/>
      <c r="J343" s="286"/>
      <c r="L343" s="292"/>
      <c r="AD343" s="337">
        <f>SUMIF('pdc2019'!$G$8:$G$1182,'CE MINISTERIALE 2019 MOB'!$B343,'pdc2019'!$P$8:$P$1190)</f>
        <v>2002486.9733333334</v>
      </c>
    </row>
    <row r="344" spans="1:30" s="299" customFormat="1" ht="24.95" customHeight="1">
      <c r="A344" s="307"/>
      <c r="B344" s="297" t="s">
        <v>881</v>
      </c>
      <c r="C344" s="298" t="s">
        <v>882</v>
      </c>
      <c r="D344" s="337">
        <f>SUMIF('pdc2019'!$G$8:$G$1182,'CE MINISTERIALE 2019 MOB'!$B344,'pdc2019'!$Q$8:$Q$1190)</f>
        <v>4841687</v>
      </c>
      <c r="E344" s="274"/>
      <c r="F344" s="275"/>
      <c r="G344" s="292"/>
      <c r="H344" s="292"/>
      <c r="J344" s="286"/>
      <c r="L344" s="292"/>
      <c r="AD344" s="337">
        <f>SUMIF('pdc2019'!$G$8:$G$1182,'CE MINISTERIALE 2019 MOB'!$B344,'pdc2019'!$P$8:$P$1190)</f>
        <v>4499410.29</v>
      </c>
    </row>
    <row r="345" spans="1:30" s="299" customFormat="1" ht="24.95" customHeight="1">
      <c r="A345" s="307"/>
      <c r="B345" s="297" t="s">
        <v>883</v>
      </c>
      <c r="C345" s="298" t="s">
        <v>884</v>
      </c>
      <c r="D345" s="337">
        <f>SUMIF('pdc2019'!$G$8:$G$1182,'CE MINISTERIALE 2019 MOB'!$B345,'pdc2019'!$Q$8:$Q$1190)</f>
        <v>2184000</v>
      </c>
      <c r="E345" s="274"/>
      <c r="F345" s="275"/>
      <c r="G345" s="292"/>
      <c r="H345" s="292"/>
      <c r="J345" s="286"/>
      <c r="L345" s="292"/>
      <c r="AD345" s="337">
        <f>SUMIF('pdc2019'!$G$8:$G$1182,'CE MINISTERIALE 2019 MOB'!$B345,'pdc2019'!$P$8:$P$1190)</f>
        <v>2700710.7600000002</v>
      </c>
    </row>
    <row r="346" spans="1:30" s="299" customFormat="1" ht="24.95" customHeight="1">
      <c r="A346" s="307"/>
      <c r="B346" s="297" t="s">
        <v>885</v>
      </c>
      <c r="C346" s="298" t="s">
        <v>886</v>
      </c>
      <c r="D346" s="289">
        <f>+D347+D348</f>
        <v>9331330.3000000007</v>
      </c>
      <c r="E346" s="274"/>
      <c r="F346" s="291"/>
      <c r="G346" s="292"/>
      <c r="H346" s="292"/>
      <c r="J346" s="286"/>
      <c r="L346" s="292"/>
      <c r="AD346" s="289">
        <f>+AD347+AD348</f>
        <v>9344227.4266666658</v>
      </c>
    </row>
    <row r="347" spans="1:30" s="299" customFormat="1" ht="18.75">
      <c r="A347" s="307"/>
      <c r="B347" s="300" t="s">
        <v>887</v>
      </c>
      <c r="C347" s="301" t="s">
        <v>888</v>
      </c>
      <c r="D347" s="337">
        <f>SUMIF('pdc2019'!$G$8:$G$1182,'CE MINISTERIALE 2019 MOB'!$B347,'pdc2019'!$Q$8:$Q$1190)</f>
        <v>9264211.0500000007</v>
      </c>
      <c r="E347" s="274"/>
      <c r="F347" s="275"/>
      <c r="G347" s="314"/>
      <c r="H347" s="314"/>
      <c r="J347" s="286"/>
      <c r="L347" s="292"/>
      <c r="AD347" s="337">
        <f>SUMIF('pdc2019'!$G$8:$G$1182,'CE MINISTERIALE 2019 MOB'!$B347,'pdc2019'!$P$8:$P$1190)</f>
        <v>9264211.0533333328</v>
      </c>
    </row>
    <row r="348" spans="1:30" s="299" customFormat="1" ht="24.95" customHeight="1">
      <c r="A348" s="307"/>
      <c r="B348" s="300" t="s">
        <v>889</v>
      </c>
      <c r="C348" s="301" t="s">
        <v>890</v>
      </c>
      <c r="D348" s="337">
        <f>SUMIF('pdc2019'!$G$8:$G$1182,'CE MINISTERIALE 2019 MOB'!$B348,'pdc2019'!$Q$8:$Q$1190)</f>
        <v>67119.25</v>
      </c>
      <c r="E348" s="274"/>
      <c r="F348" s="275"/>
      <c r="G348" s="292"/>
      <c r="H348" s="292"/>
      <c r="J348" s="286"/>
      <c r="L348" s="292"/>
      <c r="AD348" s="337">
        <f>SUMIF('pdc2019'!$G$8:$G$1182,'CE MINISTERIALE 2019 MOB'!$B348,'pdc2019'!$P$8:$P$1190)</f>
        <v>80016.373333333337</v>
      </c>
    </row>
    <row r="349" spans="1:30" s="299" customFormat="1" ht="24.95" customHeight="1">
      <c r="A349" s="307"/>
      <c r="B349" s="297" t="s">
        <v>891</v>
      </c>
      <c r="C349" s="298" t="s">
        <v>892</v>
      </c>
      <c r="D349" s="289">
        <f>+D350+D351+D352</f>
        <v>29475481.219999999</v>
      </c>
      <c r="E349" s="274"/>
      <c r="F349" s="291"/>
      <c r="G349" s="292"/>
      <c r="H349" s="292"/>
      <c r="J349" s="286"/>
      <c r="L349" s="292"/>
      <c r="AD349" s="289">
        <f>+AD350+AD351+AD352</f>
        <v>25051465.413333334</v>
      </c>
    </row>
    <row r="350" spans="1:30" s="299" customFormat="1" ht="25.5">
      <c r="A350" s="307" t="s">
        <v>304</v>
      </c>
      <c r="B350" s="300" t="s">
        <v>893</v>
      </c>
      <c r="C350" s="301" t="s">
        <v>894</v>
      </c>
      <c r="D350" s="337">
        <f>SUMIF('pdc2019'!$G$8:$G$1182,'CE MINISTERIALE 2019 MOB'!$B350,'pdc2019'!$Q$8:$Q$1190)</f>
        <v>0</v>
      </c>
      <c r="E350" s="274"/>
      <c r="F350" s="275"/>
      <c r="G350" s="292"/>
      <c r="H350" s="292"/>
      <c r="J350" s="286"/>
      <c r="L350" s="292"/>
      <c r="AD350" s="337">
        <f>SUMIF('pdc2019'!$G$8:$G$1182,'CE MINISTERIALE 2019 MOB'!$B350,'pdc2019'!$P$8:$P$1190)</f>
        <v>0</v>
      </c>
    </row>
    <row r="351" spans="1:30" s="299" customFormat="1" ht="25.5" customHeight="1">
      <c r="A351" s="307"/>
      <c r="B351" s="300" t="s">
        <v>895</v>
      </c>
      <c r="C351" s="301" t="s">
        <v>896</v>
      </c>
      <c r="D351" s="337">
        <f>SUMIF('pdc2019'!$G$8:$G$1182,'CE MINISTERIALE 2019 MOB'!$B351,'pdc2019'!$Q$8:$Q$1190)</f>
        <v>183000</v>
      </c>
      <c r="E351" s="274"/>
      <c r="F351" s="275"/>
      <c r="G351" s="292"/>
      <c r="H351" s="292"/>
      <c r="J351" s="286"/>
      <c r="L351" s="292"/>
      <c r="AD351" s="337">
        <f>SUMIF('pdc2019'!$G$8:$G$1182,'CE MINISTERIALE 2019 MOB'!$B351,'pdc2019'!$P$8:$P$1190)</f>
        <v>670946.70666666667</v>
      </c>
    </row>
    <row r="352" spans="1:30" s="299" customFormat="1" ht="24.95" customHeight="1">
      <c r="A352" s="307"/>
      <c r="B352" s="300" t="s">
        <v>897</v>
      </c>
      <c r="C352" s="301" t="s">
        <v>898</v>
      </c>
      <c r="D352" s="337">
        <f>SUMIF('pdc2019'!$G$8:$G$1182,'CE MINISTERIALE 2019 MOB'!$B352,'pdc2019'!$Q$8:$Q$1190)</f>
        <v>29292481.219999999</v>
      </c>
      <c r="E352" s="274"/>
      <c r="F352" s="275"/>
      <c r="G352" s="292"/>
      <c r="H352" s="292"/>
      <c r="J352" s="286"/>
      <c r="L352" s="292"/>
      <c r="AD352" s="337">
        <f>SUMIF('pdc2019'!$G$8:$G$1182,'CE MINISTERIALE 2019 MOB'!$B352,'pdc2019'!$P$8:$P$1190)</f>
        <v>24380518.706666667</v>
      </c>
    </row>
    <row r="353" spans="1:30" s="299" customFormat="1" ht="25.5">
      <c r="A353" s="307"/>
      <c r="B353" s="293" t="s">
        <v>899</v>
      </c>
      <c r="C353" s="294" t="s">
        <v>900</v>
      </c>
      <c r="D353" s="289">
        <f>+D354+D355+D356+D363</f>
        <v>40370</v>
      </c>
      <c r="E353" s="274"/>
      <c r="F353" s="291"/>
      <c r="G353" s="292"/>
      <c r="H353" s="292"/>
      <c r="J353" s="286"/>
      <c r="L353" s="292"/>
      <c r="AD353" s="289">
        <f>+AD354+AD355+AD356+AD363</f>
        <v>24224.373333333333</v>
      </c>
    </row>
    <row r="354" spans="1:30" s="299" customFormat="1" ht="25.5">
      <c r="A354" s="307" t="s">
        <v>304</v>
      </c>
      <c r="B354" s="297" t="s">
        <v>901</v>
      </c>
      <c r="C354" s="298" t="s">
        <v>902</v>
      </c>
      <c r="D354" s="337">
        <f>SUMIF('pdc2019'!$G$8:$G$1182,'CE MINISTERIALE 2019 MOB'!$B354,'pdc2019'!$Q$8:$Q$1190)</f>
        <v>0</v>
      </c>
      <c r="E354" s="274"/>
      <c r="F354" s="275"/>
      <c r="G354" s="292"/>
      <c r="H354" s="292"/>
      <c r="J354" s="286"/>
      <c r="L354" s="292"/>
      <c r="AD354" s="337">
        <f>SUMIF('pdc2019'!$G$8:$G$1182,'CE MINISTERIALE 2019 MOB'!$B354,'pdc2019'!$P$8:$P$1190)</f>
        <v>0</v>
      </c>
    </row>
    <row r="355" spans="1:30" s="299" customFormat="1" ht="24.95" customHeight="1">
      <c r="A355" s="307"/>
      <c r="B355" s="297" t="s">
        <v>903</v>
      </c>
      <c r="C355" s="298" t="s">
        <v>904</v>
      </c>
      <c r="D355" s="337">
        <f>SUMIF('pdc2019'!$G$8:$G$1182,'CE MINISTERIALE 2019 MOB'!$B355,'pdc2019'!$Q$8:$Q$1190)</f>
        <v>0</v>
      </c>
      <c r="E355" s="274"/>
      <c r="F355" s="275"/>
      <c r="G355" s="292"/>
      <c r="H355" s="292"/>
      <c r="J355" s="286"/>
      <c r="L355" s="292"/>
      <c r="AD355" s="337">
        <f>SUMIF('pdc2019'!$G$8:$G$1182,'CE MINISTERIALE 2019 MOB'!$B355,'pdc2019'!$P$8:$P$1190)</f>
        <v>0</v>
      </c>
    </row>
    <row r="356" spans="1:30" s="299" customFormat="1" ht="24.95" customHeight="1">
      <c r="A356" s="307"/>
      <c r="B356" s="297" t="s">
        <v>905</v>
      </c>
      <c r="C356" s="298" t="s">
        <v>906</v>
      </c>
      <c r="D356" s="289">
        <f>SUM(D357:D362)</f>
        <v>40370</v>
      </c>
      <c r="E356" s="274"/>
      <c r="F356" s="291"/>
      <c r="G356" s="292"/>
      <c r="H356" s="292"/>
      <c r="J356" s="286"/>
      <c r="L356" s="292"/>
      <c r="AD356" s="289">
        <f>SUM(AD357:AD362)</f>
        <v>24224.373333333333</v>
      </c>
    </row>
    <row r="357" spans="1:30" s="299" customFormat="1" ht="24.95" customHeight="1">
      <c r="A357" s="307"/>
      <c r="B357" s="300" t="s">
        <v>907</v>
      </c>
      <c r="C357" s="301" t="s">
        <v>908</v>
      </c>
      <c r="D357" s="337">
        <f>SUMIF('pdc2019'!$G$8:$G$1182,'CE MINISTERIALE 2019 MOB'!$B357,'pdc2019'!$Q$8:$Q$1190)</f>
        <v>40370</v>
      </c>
      <c r="E357" s="274"/>
      <c r="F357" s="275"/>
      <c r="G357" s="292"/>
      <c r="H357" s="292"/>
      <c r="J357" s="286"/>
      <c r="L357" s="292"/>
      <c r="AD357" s="337">
        <f>SUMIF('pdc2019'!$G$8:$G$1182,'CE MINISTERIALE 2019 MOB'!$B357,'pdc2019'!$P$8:$P$1190)</f>
        <v>24224.373333333333</v>
      </c>
    </row>
    <row r="358" spans="1:30" s="299" customFormat="1" ht="24.95" customHeight="1">
      <c r="A358" s="307"/>
      <c r="B358" s="300" t="s">
        <v>909</v>
      </c>
      <c r="C358" s="301" t="s">
        <v>910</v>
      </c>
      <c r="D358" s="337">
        <f>SUMIF('pdc2019'!$G$8:$G$1182,'CE MINISTERIALE 2019 MOB'!$B358,'pdc2019'!$Q$8:$Q$1190)</f>
        <v>0</v>
      </c>
      <c r="E358" s="274"/>
      <c r="F358" s="275"/>
      <c r="G358" s="292"/>
      <c r="H358" s="292"/>
      <c r="J358" s="286"/>
      <c r="L358" s="292"/>
      <c r="AD358" s="337">
        <f>SUMIF('pdc2019'!$G$8:$G$1182,'CE MINISTERIALE 2019 MOB'!$B358,'pdc2019'!$P$8:$P$1190)</f>
        <v>0</v>
      </c>
    </row>
    <row r="359" spans="1:30" s="299" customFormat="1" ht="24.95" customHeight="1">
      <c r="A359" s="307"/>
      <c r="B359" s="300" t="s">
        <v>911</v>
      </c>
      <c r="C359" s="301" t="s">
        <v>912</v>
      </c>
      <c r="D359" s="337">
        <f>SUMIF('pdc2019'!$G$8:$G$1182,'CE MINISTERIALE 2019 MOB'!$B359,'pdc2019'!$Q$8:$Q$1190)</f>
        <v>0</v>
      </c>
      <c r="E359" s="274"/>
      <c r="F359" s="275"/>
      <c r="G359" s="292"/>
      <c r="H359" s="292"/>
      <c r="J359" s="286"/>
      <c r="L359" s="292"/>
      <c r="AD359" s="337">
        <f>SUMIF('pdc2019'!$G$8:$G$1182,'CE MINISTERIALE 2019 MOB'!$B359,'pdc2019'!$P$8:$P$1190)</f>
        <v>0</v>
      </c>
    </row>
    <row r="360" spans="1:30" s="299" customFormat="1" ht="24.95" customHeight="1">
      <c r="A360" s="307"/>
      <c r="B360" s="300" t="s">
        <v>913</v>
      </c>
      <c r="C360" s="301" t="s">
        <v>914</v>
      </c>
      <c r="D360" s="337">
        <f>SUMIF('pdc2019'!$G$8:$G$1182,'CE MINISTERIALE 2019 MOB'!$B360,'pdc2019'!$Q$8:$Q$1190)</f>
        <v>0</v>
      </c>
      <c r="E360" s="274"/>
      <c r="F360" s="275"/>
      <c r="G360" s="292"/>
      <c r="H360" s="292"/>
      <c r="J360" s="286"/>
      <c r="L360" s="292"/>
      <c r="AD360" s="337">
        <f>SUMIF('pdc2019'!$G$8:$G$1182,'CE MINISTERIALE 2019 MOB'!$B360,'pdc2019'!$P$8:$P$1190)</f>
        <v>0</v>
      </c>
    </row>
    <row r="361" spans="1:30" s="299" customFormat="1" ht="25.5">
      <c r="A361" s="307"/>
      <c r="B361" s="300" t="s">
        <v>915</v>
      </c>
      <c r="C361" s="301" t="s">
        <v>916</v>
      </c>
      <c r="D361" s="337">
        <f>SUMIF('pdc2019'!$G$8:$G$1182,'CE MINISTERIALE 2019 MOB'!$B361,'pdc2019'!$Q$8:$Q$1190)</f>
        <v>0</v>
      </c>
      <c r="E361" s="274"/>
      <c r="F361" s="275"/>
      <c r="G361" s="292"/>
      <c r="H361" s="292"/>
      <c r="J361" s="286"/>
      <c r="L361" s="292"/>
      <c r="AD361" s="337">
        <f>SUMIF('pdc2019'!$G$8:$G$1182,'CE MINISTERIALE 2019 MOB'!$B361,'pdc2019'!$P$8:$P$1190)</f>
        <v>0</v>
      </c>
    </row>
    <row r="362" spans="1:30" s="308" customFormat="1" ht="51">
      <c r="A362" s="307"/>
      <c r="B362" s="300" t="s">
        <v>4736</v>
      </c>
      <c r="C362" s="301" t="s">
        <v>4737</v>
      </c>
      <c r="D362" s="337">
        <f>SUMIF('pdc2019'!$G$8:$G$1182,'CE MINISTERIALE 2019 MOB'!$B362,'pdc2019'!$Q$8:$Q$1190)</f>
        <v>0</v>
      </c>
      <c r="E362" s="274"/>
      <c r="F362" s="274"/>
      <c r="G362" s="292"/>
      <c r="H362" s="292"/>
      <c r="J362" s="286"/>
      <c r="L362" s="292"/>
      <c r="AD362" s="337">
        <f>SUMIF('pdc2019'!$G$8:$G$1182,'CE MINISTERIALE 2019 MOB'!$B362,'pdc2019'!$P$8:$P$1190)</f>
        <v>0</v>
      </c>
    </row>
    <row r="363" spans="1:30" s="299" customFormat="1" ht="25.5">
      <c r="A363" s="307"/>
      <c r="B363" s="297" t="s">
        <v>917</v>
      </c>
      <c r="C363" s="298" t="s">
        <v>918</v>
      </c>
      <c r="D363" s="289">
        <f>SUM(D364:D366)</f>
        <v>0</v>
      </c>
      <c r="E363" s="274"/>
      <c r="F363" s="291"/>
      <c r="G363" s="292"/>
      <c r="H363" s="292"/>
      <c r="J363" s="286"/>
      <c r="L363" s="292"/>
      <c r="AD363" s="289">
        <f>SUM(AD364:AD366)</f>
        <v>0</v>
      </c>
    </row>
    <row r="364" spans="1:30" s="299" customFormat="1" ht="38.25">
      <c r="A364" s="307" t="s">
        <v>304</v>
      </c>
      <c r="B364" s="300" t="s">
        <v>22</v>
      </c>
      <c r="C364" s="301" t="s">
        <v>23</v>
      </c>
      <c r="D364" s="337">
        <f>SUMIF('pdc2019'!$G$8:$G$1182,'CE MINISTERIALE 2019 MOB'!$B364,'pdc2019'!$Q$8:$Q$1190)</f>
        <v>0</v>
      </c>
      <c r="E364" s="274"/>
      <c r="F364" s="275"/>
      <c r="G364" s="292"/>
      <c r="H364" s="292"/>
      <c r="J364" s="286"/>
      <c r="L364" s="292"/>
      <c r="AD364" s="337">
        <f>SUMIF('pdc2019'!$G$8:$G$1182,'CE MINISTERIALE 2019 MOB'!$B364,'pdc2019'!$P$8:$P$1190)</f>
        <v>0</v>
      </c>
    </row>
    <row r="365" spans="1:30" s="299" customFormat="1" ht="38.25">
      <c r="A365" s="307"/>
      <c r="B365" s="300" t="s">
        <v>24</v>
      </c>
      <c r="C365" s="301" t="s">
        <v>25</v>
      </c>
      <c r="D365" s="337">
        <f>SUMIF('pdc2019'!$G$8:$G$1182,'CE MINISTERIALE 2019 MOB'!$B365,'pdc2019'!$Q$8:$Q$1190)</f>
        <v>0</v>
      </c>
      <c r="E365" s="274"/>
      <c r="F365" s="275"/>
      <c r="G365" s="292"/>
      <c r="H365" s="292"/>
      <c r="J365" s="286"/>
      <c r="L365" s="292"/>
      <c r="AD365" s="337">
        <f>SUMIF('pdc2019'!$G$8:$G$1182,'CE MINISTERIALE 2019 MOB'!$B365,'pdc2019'!$P$8:$P$1190)</f>
        <v>0</v>
      </c>
    </row>
    <row r="366" spans="1:30" s="299" customFormat="1" ht="38.25">
      <c r="A366" s="307" t="s">
        <v>1580</v>
      </c>
      <c r="B366" s="300" t="s">
        <v>26</v>
      </c>
      <c r="C366" s="301" t="s">
        <v>27</v>
      </c>
      <c r="D366" s="337">
        <f>SUMIF('pdc2019'!$G$8:$G$1182,'CE MINISTERIALE 2019 MOB'!$B366,'pdc2019'!$Q$8:$Q$1190)</f>
        <v>0</v>
      </c>
      <c r="E366" s="274"/>
      <c r="F366" s="275"/>
      <c r="G366" s="292"/>
      <c r="H366" s="292"/>
      <c r="J366" s="286"/>
      <c r="L366" s="292"/>
      <c r="AD366" s="337">
        <f>SUMIF('pdc2019'!$G$8:$G$1182,'CE MINISTERIALE 2019 MOB'!$B366,'pdc2019'!$P$8:$P$1190)</f>
        <v>0</v>
      </c>
    </row>
    <row r="367" spans="1:30" s="299" customFormat="1" ht="24.95" customHeight="1">
      <c r="A367" s="307"/>
      <c r="B367" s="293" t="s">
        <v>28</v>
      </c>
      <c r="C367" s="294" t="s">
        <v>29</v>
      </c>
      <c r="D367" s="289">
        <f>+D368+D369</f>
        <v>8186616</v>
      </c>
      <c r="E367" s="274"/>
      <c r="F367" s="291"/>
      <c r="G367" s="292"/>
      <c r="H367" s="292"/>
      <c r="J367" s="286"/>
      <c r="L367" s="292"/>
      <c r="AD367" s="289">
        <f>+AD368+AD369</f>
        <v>7956616</v>
      </c>
    </row>
    <row r="368" spans="1:30" s="299" customFormat="1" ht="24.95" customHeight="1">
      <c r="A368" s="307"/>
      <c r="B368" s="297" t="s">
        <v>30</v>
      </c>
      <c r="C368" s="298" t="s">
        <v>31</v>
      </c>
      <c r="D368" s="337">
        <f>SUMIF('pdc2019'!$G$8:$G$1182,'CE MINISTERIALE 2019 MOB'!$B368,'pdc2019'!$Q$8:$Q$1190)</f>
        <v>734466</v>
      </c>
      <c r="E368" s="274"/>
      <c r="F368" s="275"/>
      <c r="G368" s="292"/>
      <c r="H368" s="292"/>
      <c r="J368" s="286"/>
      <c r="L368" s="292"/>
      <c r="AD368" s="337">
        <f>SUMIF('pdc2019'!$G$8:$G$1182,'CE MINISTERIALE 2019 MOB'!$B368,'pdc2019'!$P$8:$P$1190)</f>
        <v>684466</v>
      </c>
    </row>
    <row r="369" spans="1:30" s="299" customFormat="1" ht="24.95" customHeight="1">
      <c r="A369" s="307"/>
      <c r="B369" s="297" t="s">
        <v>32</v>
      </c>
      <c r="C369" s="298" t="s">
        <v>33</v>
      </c>
      <c r="D369" s="337">
        <f>SUMIF('pdc2019'!$G$8:$G$1182,'CE MINISTERIALE 2019 MOB'!$B369,'pdc2019'!$Q$8:$Q$1190)</f>
        <v>7452150</v>
      </c>
      <c r="E369" s="274"/>
      <c r="F369" s="275"/>
      <c r="G369" s="292"/>
      <c r="H369" s="292"/>
      <c r="J369" s="286"/>
      <c r="L369" s="292"/>
      <c r="AD369" s="337">
        <f>SUMIF('pdc2019'!$G$8:$G$1182,'CE MINISTERIALE 2019 MOB'!$B369,'pdc2019'!$P$8:$P$1190)</f>
        <v>7272150</v>
      </c>
    </row>
    <row r="370" spans="1:30" s="299" customFormat="1" ht="25.5">
      <c r="A370" s="307"/>
      <c r="B370" s="287" t="s">
        <v>34</v>
      </c>
      <c r="C370" s="288" t="s">
        <v>35</v>
      </c>
      <c r="D370" s="289">
        <f>SUM(D371:D377)</f>
        <v>50873156</v>
      </c>
      <c r="E370" s="274"/>
      <c r="F370" s="291"/>
      <c r="G370" s="292"/>
      <c r="H370" s="292"/>
      <c r="J370" s="286"/>
      <c r="L370" s="292"/>
      <c r="AD370" s="289">
        <f>SUM(AD371:AD377)</f>
        <v>43421891.333333328</v>
      </c>
    </row>
    <row r="371" spans="1:30" s="299" customFormat="1" ht="25.5">
      <c r="A371" s="307"/>
      <c r="B371" s="293" t="s">
        <v>36</v>
      </c>
      <c r="C371" s="294" t="s">
        <v>37</v>
      </c>
      <c r="D371" s="337">
        <f>SUMIF('pdc2019'!$G$8:$G$1182,'CE MINISTERIALE 2019 MOB'!$B371,'pdc2019'!$Q$8:$Q$1190)</f>
        <v>13024296</v>
      </c>
      <c r="E371" s="274"/>
      <c r="F371" s="275"/>
      <c r="G371" s="292"/>
      <c r="H371" s="292"/>
      <c r="J371" s="286"/>
      <c r="L371" s="292"/>
      <c r="AD371" s="337">
        <f>SUMIF('pdc2019'!$G$8:$G$1182,'CE MINISTERIALE 2019 MOB'!$B371,'pdc2019'!$P$8:$P$1190)</f>
        <v>12524000</v>
      </c>
    </row>
    <row r="372" spans="1:30" s="299" customFormat="1" ht="25.5">
      <c r="A372" s="307"/>
      <c r="B372" s="293" t="s">
        <v>38</v>
      </c>
      <c r="C372" s="294" t="s">
        <v>39</v>
      </c>
      <c r="D372" s="337">
        <f>SUMIF('pdc2019'!$G$8:$G$1182,'CE MINISTERIALE 2019 MOB'!$B372,'pdc2019'!$Q$8:$Q$1190)</f>
        <v>30000</v>
      </c>
      <c r="E372" s="274"/>
      <c r="F372" s="275"/>
      <c r="G372" s="292"/>
      <c r="H372" s="292"/>
      <c r="J372" s="286"/>
      <c r="L372" s="292"/>
      <c r="AD372" s="337">
        <f>SUMIF('pdc2019'!$G$8:$G$1182,'CE MINISTERIALE 2019 MOB'!$B372,'pdc2019'!$P$8:$P$1190)</f>
        <v>30076.080000000002</v>
      </c>
    </row>
    <row r="373" spans="1:30" s="299" customFormat="1" ht="25.5">
      <c r="A373" s="307"/>
      <c r="B373" s="293" t="s">
        <v>40</v>
      </c>
      <c r="C373" s="294" t="s">
        <v>530</v>
      </c>
      <c r="D373" s="337">
        <f>SUMIF('pdc2019'!$G$8:$G$1182,'CE MINISTERIALE 2019 MOB'!$B373,'pdc2019'!$Q$8:$Q$1190)</f>
        <v>13478800</v>
      </c>
      <c r="E373" s="274"/>
      <c r="F373" s="275"/>
      <c r="G373" s="292"/>
      <c r="H373" s="292"/>
      <c r="J373" s="286"/>
      <c r="L373" s="292"/>
      <c r="AD373" s="337">
        <f>SUMIF('pdc2019'!$G$8:$G$1182,'CE MINISTERIALE 2019 MOB'!$B373,'pdc2019'!$P$8:$P$1190)</f>
        <v>11271878.666666666</v>
      </c>
    </row>
    <row r="374" spans="1:30" s="299" customFormat="1" ht="18.75">
      <c r="A374" s="307"/>
      <c r="B374" s="293" t="s">
        <v>531</v>
      </c>
      <c r="C374" s="294" t="s">
        <v>532</v>
      </c>
      <c r="D374" s="337">
        <f>SUMIF('pdc2019'!$G$8:$G$1182,'CE MINISTERIALE 2019 MOB'!$B374,'pdc2019'!$Q$8:$Q$1190)</f>
        <v>0</v>
      </c>
      <c r="E374" s="274"/>
      <c r="F374" s="275"/>
      <c r="G374" s="292"/>
      <c r="H374" s="292"/>
      <c r="J374" s="286"/>
      <c r="L374" s="292"/>
      <c r="AD374" s="337">
        <f>SUMIF('pdc2019'!$G$8:$G$1182,'CE MINISTERIALE 2019 MOB'!$B374,'pdc2019'!$P$8:$P$1190)</f>
        <v>0</v>
      </c>
    </row>
    <row r="375" spans="1:30" s="299" customFormat="1" ht="24.95" customHeight="1">
      <c r="A375" s="307"/>
      <c r="B375" s="293" t="s">
        <v>533</v>
      </c>
      <c r="C375" s="294" t="s">
        <v>534</v>
      </c>
      <c r="D375" s="337">
        <f>SUMIF('pdc2019'!$G$8:$G$1182,'CE MINISTERIALE 2019 MOB'!$B375,'pdc2019'!$Q$8:$Q$1190)</f>
        <v>500000</v>
      </c>
      <c r="E375" s="274"/>
      <c r="F375" s="275"/>
      <c r="G375" s="292"/>
      <c r="H375" s="292"/>
      <c r="J375" s="286"/>
      <c r="L375" s="292"/>
      <c r="AD375" s="337">
        <f>SUMIF('pdc2019'!$G$8:$G$1182,'CE MINISTERIALE 2019 MOB'!$B375,'pdc2019'!$P$8:$P$1190)</f>
        <v>523544.69333333336</v>
      </c>
    </row>
    <row r="376" spans="1:30" s="299" customFormat="1" ht="24.95" customHeight="1">
      <c r="A376" s="307"/>
      <c r="B376" s="293" t="s">
        <v>535</v>
      </c>
      <c r="C376" s="294" t="s">
        <v>536</v>
      </c>
      <c r="D376" s="337">
        <f>SUMIF('pdc2019'!$G$8:$G$1182,'CE MINISTERIALE 2019 MOB'!$B376,'pdc2019'!$Q$8:$Q$1190)</f>
        <v>23840060</v>
      </c>
      <c r="E376" s="274"/>
      <c r="F376" s="275"/>
      <c r="G376" s="292"/>
      <c r="H376" s="292"/>
      <c r="J376" s="286"/>
      <c r="L376" s="292"/>
      <c r="AD376" s="337">
        <f>SUMIF('pdc2019'!$G$8:$G$1182,'CE MINISTERIALE 2019 MOB'!$B376,'pdc2019'!$P$8:$P$1190)</f>
        <v>19072391.893333334</v>
      </c>
    </row>
    <row r="377" spans="1:30" s="299" customFormat="1" ht="24.95" customHeight="1">
      <c r="A377" s="377" t="s">
        <v>304</v>
      </c>
      <c r="B377" s="293" t="s">
        <v>537</v>
      </c>
      <c r="C377" s="294" t="s">
        <v>538</v>
      </c>
      <c r="D377" s="337">
        <f>SUMIF('pdc2019'!$G$8:$G$1182,'CE MINISTERIALE 2019 MOB'!$B377,'pdc2019'!$Q$8:$Q$1190)</f>
        <v>0</v>
      </c>
      <c r="E377" s="274"/>
      <c r="F377" s="275"/>
      <c r="G377" s="292"/>
      <c r="H377" s="292"/>
      <c r="J377" s="286"/>
      <c r="L377" s="292"/>
      <c r="AD377" s="337">
        <f>SUMIF('pdc2019'!$G$8:$G$1182,'CE MINISTERIALE 2019 MOB'!$B377,'pdc2019'!$P$8:$P$1190)</f>
        <v>0</v>
      </c>
    </row>
    <row r="378" spans="1:30" s="299" customFormat="1" ht="24.95" customHeight="1">
      <c r="A378" s="307"/>
      <c r="B378" s="287" t="s">
        <v>539</v>
      </c>
      <c r="C378" s="288" t="s">
        <v>540</v>
      </c>
      <c r="D378" s="289">
        <f>+D379+D380+D383+D386+D387</f>
        <v>30920140</v>
      </c>
      <c r="E378" s="274"/>
      <c r="F378" s="291"/>
      <c r="G378" s="292"/>
      <c r="H378" s="292"/>
      <c r="J378" s="286"/>
      <c r="L378" s="292"/>
      <c r="AD378" s="289">
        <f>+AD379+AD380+AD383+AD386+AD387</f>
        <v>25023440.013333332</v>
      </c>
    </row>
    <row r="379" spans="1:30" s="299" customFormat="1" ht="24.95" customHeight="1">
      <c r="A379" s="307"/>
      <c r="B379" s="293" t="s">
        <v>541</v>
      </c>
      <c r="C379" s="294" t="s">
        <v>542</v>
      </c>
      <c r="D379" s="337">
        <f>SUMIF('pdc2019'!$G$8:$G$1182,'CE MINISTERIALE 2019 MOB'!$B379,'pdc2019'!$Q$8:$Q$1190)</f>
        <v>7956000</v>
      </c>
      <c r="E379" s="274"/>
      <c r="F379" s="275"/>
      <c r="G379" s="292"/>
      <c r="H379" s="292"/>
      <c r="J379" s="286"/>
      <c r="L379" s="292"/>
      <c r="AD379" s="337">
        <f>SUMIF('pdc2019'!$G$8:$G$1182,'CE MINISTERIALE 2019 MOB'!$B379,'pdc2019'!$P$8:$P$1190)</f>
        <v>7866252.293333333</v>
      </c>
    </row>
    <row r="380" spans="1:30" s="299" customFormat="1" ht="24.95" customHeight="1">
      <c r="A380" s="307"/>
      <c r="B380" s="293" t="s">
        <v>543</v>
      </c>
      <c r="C380" s="294" t="s">
        <v>544</v>
      </c>
      <c r="D380" s="289">
        <f>+D381+D382</f>
        <v>22364140</v>
      </c>
      <c r="E380" s="274"/>
      <c r="F380" s="291"/>
      <c r="G380" s="292"/>
      <c r="H380" s="292"/>
      <c r="J380" s="286"/>
      <c r="L380" s="292"/>
      <c r="AD380" s="289">
        <f>+AD381+AD382</f>
        <v>17157187.719999999</v>
      </c>
    </row>
    <row r="381" spans="1:30" s="299" customFormat="1" ht="24.95" customHeight="1">
      <c r="A381" s="307"/>
      <c r="B381" s="297" t="s">
        <v>545</v>
      </c>
      <c r="C381" s="298" t="s">
        <v>546</v>
      </c>
      <c r="D381" s="337">
        <f>SUMIF('pdc2019'!$G$8:$G$1182,'CE MINISTERIALE 2019 MOB'!$B381,'pdc2019'!$Q$8:$Q$1190)</f>
        <v>8500000</v>
      </c>
      <c r="E381" s="274"/>
      <c r="F381" s="275"/>
      <c r="G381" s="292"/>
      <c r="H381" s="292"/>
      <c r="J381" s="286"/>
      <c r="L381" s="292"/>
      <c r="AD381" s="337">
        <f>SUMIF('pdc2019'!$G$8:$G$1182,'CE MINISTERIALE 2019 MOB'!$B381,'pdc2019'!$P$8:$P$1190)</f>
        <v>8132915.4533333331</v>
      </c>
    </row>
    <row r="382" spans="1:30" s="299" customFormat="1" ht="24.95" customHeight="1">
      <c r="A382" s="307"/>
      <c r="B382" s="297" t="s">
        <v>547</v>
      </c>
      <c r="C382" s="298" t="s">
        <v>548</v>
      </c>
      <c r="D382" s="337">
        <f>SUMIF('pdc2019'!$G$8:$G$1182,'CE MINISTERIALE 2019 MOB'!$B382,'pdc2019'!$Q$8:$Q$1190)</f>
        <v>13864140</v>
      </c>
      <c r="E382" s="274"/>
      <c r="F382" s="275"/>
      <c r="G382" s="292"/>
      <c r="H382" s="292"/>
      <c r="J382" s="286"/>
      <c r="L382" s="292"/>
      <c r="AD382" s="337">
        <f>SUMIF('pdc2019'!$G$8:$G$1182,'CE MINISTERIALE 2019 MOB'!$B382,'pdc2019'!$P$8:$P$1190)</f>
        <v>9024272.2666666657</v>
      </c>
    </row>
    <row r="383" spans="1:30" s="299" customFormat="1" ht="24.95" customHeight="1">
      <c r="A383" s="307"/>
      <c r="B383" s="293" t="s">
        <v>549</v>
      </c>
      <c r="C383" s="294" t="s">
        <v>550</v>
      </c>
      <c r="D383" s="289">
        <f>+D384+D385</f>
        <v>0</v>
      </c>
      <c r="E383" s="274"/>
      <c r="F383" s="291"/>
      <c r="G383" s="292"/>
      <c r="H383" s="292"/>
      <c r="J383" s="286"/>
      <c r="L383" s="292"/>
      <c r="AD383" s="289">
        <f>+AD384+AD385</f>
        <v>0</v>
      </c>
    </row>
    <row r="384" spans="1:30" s="299" customFormat="1" ht="24.95" customHeight="1">
      <c r="A384" s="307"/>
      <c r="B384" s="297" t="s">
        <v>551</v>
      </c>
      <c r="C384" s="298" t="s">
        <v>552</v>
      </c>
      <c r="D384" s="337">
        <f>SUMIF('pdc2019'!$G$8:$G$1182,'CE MINISTERIALE 2019 MOB'!$B384,'pdc2019'!$Q$8:$Q$1190)</f>
        <v>0</v>
      </c>
      <c r="E384" s="274"/>
      <c r="F384" s="275"/>
      <c r="G384" s="292"/>
      <c r="H384" s="292"/>
      <c r="J384" s="286"/>
      <c r="L384" s="292"/>
      <c r="AD384" s="337">
        <f>SUMIF('pdc2019'!$G$8:$G$1182,'CE MINISTERIALE 2019 MOB'!$B384,'pdc2019'!$P$8:$P$1190)</f>
        <v>0</v>
      </c>
    </row>
    <row r="385" spans="1:30" s="299" customFormat="1" ht="24.95" customHeight="1">
      <c r="A385" s="307"/>
      <c r="B385" s="297" t="s">
        <v>553</v>
      </c>
      <c r="C385" s="298" t="s">
        <v>554</v>
      </c>
      <c r="D385" s="337">
        <f>SUMIF('pdc2019'!$G$8:$G$1182,'CE MINISTERIALE 2019 MOB'!$B385,'pdc2019'!$Q$8:$Q$1190)</f>
        <v>0</v>
      </c>
      <c r="E385" s="274"/>
      <c r="F385" s="275"/>
      <c r="G385" s="292"/>
      <c r="H385" s="292"/>
      <c r="J385" s="286"/>
      <c r="L385" s="292"/>
      <c r="AD385" s="337">
        <f>SUMIF('pdc2019'!$G$8:$G$1182,'CE MINISTERIALE 2019 MOB'!$B385,'pdc2019'!$P$8:$P$1190)</f>
        <v>0</v>
      </c>
    </row>
    <row r="386" spans="1:30" s="275" customFormat="1" ht="24.95" customHeight="1">
      <c r="A386" s="304"/>
      <c r="B386" s="293" t="s">
        <v>4738</v>
      </c>
      <c r="C386" s="294" t="s">
        <v>4739</v>
      </c>
      <c r="D386" s="337">
        <f>SUMIF('pdc2019'!$G$8:$G$1182,'CE MINISTERIALE 2019 MOB'!$B386,'pdc2019'!$Q$8:$Q$1190)</f>
        <v>600000</v>
      </c>
      <c r="E386" s="274"/>
      <c r="G386" s="292"/>
      <c r="H386" s="292"/>
      <c r="J386" s="286"/>
      <c r="L386" s="292"/>
      <c r="AD386" s="337">
        <f>SUMIF('pdc2019'!$G$8:$G$1182,'CE MINISTERIALE 2019 MOB'!$B386,'pdc2019'!$P$8:$P$1190)</f>
        <v>0</v>
      </c>
    </row>
    <row r="387" spans="1:30" s="275" customFormat="1" ht="24.95" customHeight="1">
      <c r="A387" s="378" t="s">
        <v>304</v>
      </c>
      <c r="B387" s="293" t="s">
        <v>555</v>
      </c>
      <c r="C387" s="294" t="s">
        <v>4740</v>
      </c>
      <c r="D387" s="337">
        <f>SUMIF('pdc2019'!$G$8:$G$1182,'CE MINISTERIALE 2019 MOB'!$B387,'pdc2019'!$Q$8:$Q$1190)</f>
        <v>0</v>
      </c>
      <c r="E387" s="274"/>
      <c r="G387" s="292"/>
      <c r="H387" s="292"/>
      <c r="J387" s="286"/>
      <c r="L387" s="292"/>
      <c r="AD387" s="337">
        <f>SUMIF('pdc2019'!$G$8:$G$1182,'CE MINISTERIALE 2019 MOB'!$B387,'pdc2019'!$P$8:$P$1190)</f>
        <v>0</v>
      </c>
    </row>
    <row r="388" spans="1:30" s="299" customFormat="1" ht="24.95" customHeight="1">
      <c r="A388" s="307"/>
      <c r="B388" s="315" t="s">
        <v>556</v>
      </c>
      <c r="C388" s="316" t="s">
        <v>557</v>
      </c>
      <c r="D388" s="289">
        <f>+D389+D403+D412+D421</f>
        <v>893737440</v>
      </c>
      <c r="E388" s="274"/>
      <c r="F388" s="291"/>
      <c r="G388" s="292"/>
      <c r="H388" s="292"/>
      <c r="J388" s="286"/>
      <c r="L388" s="292"/>
      <c r="AD388" s="289">
        <f>+AD389+AD403+AD412+AD421</f>
        <v>878634037</v>
      </c>
    </row>
    <row r="389" spans="1:30" s="299" customFormat="1" ht="24.95" customHeight="1">
      <c r="A389" s="307"/>
      <c r="B389" s="287" t="s">
        <v>558</v>
      </c>
      <c r="C389" s="288" t="s">
        <v>559</v>
      </c>
      <c r="D389" s="289">
        <f>+D390+D399</f>
        <v>699760739</v>
      </c>
      <c r="E389" s="274"/>
      <c r="F389" s="291"/>
      <c r="G389" s="292"/>
      <c r="H389" s="292"/>
      <c r="J389" s="286"/>
      <c r="L389" s="292"/>
      <c r="AD389" s="289">
        <f>+AD390+AD399</f>
        <v>688186130</v>
      </c>
    </row>
    <row r="390" spans="1:30" s="299" customFormat="1" ht="24.95" customHeight="1">
      <c r="A390" s="307"/>
      <c r="B390" s="293" t="s">
        <v>560</v>
      </c>
      <c r="C390" s="294" t="s">
        <v>561</v>
      </c>
      <c r="D390" s="289">
        <f>+D391+D395</f>
        <v>352735957</v>
      </c>
      <c r="E390" s="274"/>
      <c r="F390" s="291"/>
      <c r="G390" s="292"/>
      <c r="H390" s="292"/>
      <c r="J390" s="286"/>
      <c r="L390" s="292"/>
      <c r="AD390" s="289">
        <f>+AD391+AD395</f>
        <v>347545669</v>
      </c>
    </row>
    <row r="391" spans="1:30" s="299" customFormat="1" ht="24.95" customHeight="1">
      <c r="A391" s="307"/>
      <c r="B391" s="297" t="s">
        <v>562</v>
      </c>
      <c r="C391" s="298" t="s">
        <v>563</v>
      </c>
      <c r="D391" s="289">
        <f>SUM(D392:D394)</f>
        <v>304862135</v>
      </c>
      <c r="E391" s="274"/>
      <c r="F391" s="291"/>
      <c r="G391" s="292"/>
      <c r="H391" s="292"/>
      <c r="J391" s="286"/>
      <c r="L391" s="292"/>
      <c r="AD391" s="289">
        <f>SUM(AD392:AD394)</f>
        <v>300445769</v>
      </c>
    </row>
    <row r="392" spans="1:30" s="299" customFormat="1" ht="24.95" customHeight="1">
      <c r="A392" s="307"/>
      <c r="B392" s="297" t="s">
        <v>564</v>
      </c>
      <c r="C392" s="298" t="s">
        <v>565</v>
      </c>
      <c r="D392" s="337">
        <f>SUMIF('pdc2019'!$G$8:$G$1182,'CE MINISTERIALE 2019 MOB'!$B392,'pdc2019'!$Q$8:$Q$1190)</f>
        <v>227061508</v>
      </c>
      <c r="E392" s="274"/>
      <c r="F392" s="275"/>
      <c r="G392" s="292"/>
      <c r="H392" s="292"/>
      <c r="J392" s="286"/>
      <c r="L392" s="292"/>
      <c r="AD392" s="337">
        <f>SUMIF('pdc2019'!$G$8:$G$1182,'CE MINISTERIALE 2019 MOB'!$B392,'pdc2019'!$P$8:$P$1190)</f>
        <v>225161993</v>
      </c>
    </row>
    <row r="393" spans="1:30" s="299" customFormat="1" ht="24.95" customHeight="1">
      <c r="A393" s="307"/>
      <c r="B393" s="297" t="s">
        <v>567</v>
      </c>
      <c r="C393" s="298" t="s">
        <v>568</v>
      </c>
      <c r="D393" s="337">
        <f>SUMIF('pdc2019'!$G$8:$G$1182,'CE MINISTERIALE 2019 MOB'!$B393,'pdc2019'!$Q$8:$Q$1190)</f>
        <v>77683196</v>
      </c>
      <c r="E393" s="274"/>
      <c r="F393" s="275"/>
      <c r="G393" s="292"/>
      <c r="H393" s="292"/>
      <c r="J393" s="286"/>
      <c r="L393" s="292"/>
      <c r="AD393" s="337">
        <f>SUMIF('pdc2019'!$G$8:$G$1182,'CE MINISTERIALE 2019 MOB'!$B393,'pdc2019'!$P$8:$P$1190)</f>
        <v>75166345</v>
      </c>
    </row>
    <row r="394" spans="1:30" s="299" customFormat="1" ht="24.95" customHeight="1">
      <c r="A394" s="307"/>
      <c r="B394" s="297" t="s">
        <v>569</v>
      </c>
      <c r="C394" s="298" t="s">
        <v>570</v>
      </c>
      <c r="D394" s="337">
        <f>SUMIF('pdc2019'!$G$8:$G$1182,'CE MINISTERIALE 2019 MOB'!$B394,'pdc2019'!$Q$8:$Q$1190)</f>
        <v>117431</v>
      </c>
      <c r="E394" s="274"/>
      <c r="F394" s="275"/>
      <c r="G394" s="292"/>
      <c r="H394" s="292"/>
      <c r="J394" s="286"/>
      <c r="L394" s="292"/>
      <c r="AD394" s="337">
        <f>SUMIF('pdc2019'!$G$8:$G$1182,'CE MINISTERIALE 2019 MOB'!$B394,'pdc2019'!$P$8:$P$1190)</f>
        <v>117431</v>
      </c>
    </row>
    <row r="395" spans="1:30" s="299" customFormat="1" ht="24.95" customHeight="1">
      <c r="A395" s="307"/>
      <c r="B395" s="297" t="s">
        <v>571</v>
      </c>
      <c r="C395" s="298" t="s">
        <v>572</v>
      </c>
      <c r="D395" s="289">
        <f>SUM(D396:D398)</f>
        <v>47873822</v>
      </c>
      <c r="E395" s="274"/>
      <c r="F395" s="291"/>
      <c r="G395" s="292"/>
      <c r="H395" s="292"/>
      <c r="J395" s="286"/>
      <c r="L395" s="292"/>
      <c r="AD395" s="289">
        <f>SUM(AD396:AD398)</f>
        <v>47099900</v>
      </c>
    </row>
    <row r="396" spans="1:30" s="299" customFormat="1" ht="24.95" customHeight="1">
      <c r="A396" s="307"/>
      <c r="B396" s="297" t="s">
        <v>573</v>
      </c>
      <c r="C396" s="298" t="s">
        <v>574</v>
      </c>
      <c r="D396" s="337">
        <f>SUMIF('pdc2019'!$G$8:$G$1182,'CE MINISTERIALE 2019 MOB'!$B396,'pdc2019'!$Q$8:$Q$1190)</f>
        <v>43086521</v>
      </c>
      <c r="E396" s="274"/>
      <c r="F396" s="275"/>
      <c r="G396" s="292"/>
      <c r="H396" s="292"/>
      <c r="J396" s="286"/>
      <c r="L396" s="292"/>
      <c r="AD396" s="337">
        <f>SUMIF('pdc2019'!$G$8:$G$1182,'CE MINISTERIALE 2019 MOB'!$B396,'pdc2019'!$P$8:$P$1190)</f>
        <v>42662694</v>
      </c>
    </row>
    <row r="397" spans="1:30" s="299" customFormat="1" ht="24.95" customHeight="1">
      <c r="A397" s="307"/>
      <c r="B397" s="297" t="s">
        <v>575</v>
      </c>
      <c r="C397" s="298" t="s">
        <v>576</v>
      </c>
      <c r="D397" s="337">
        <f>SUMIF('pdc2019'!$G$8:$G$1182,'CE MINISTERIALE 2019 MOB'!$B397,'pdc2019'!$Q$8:$Q$1190)</f>
        <v>4787301</v>
      </c>
      <c r="E397" s="274"/>
      <c r="F397" s="275"/>
      <c r="G397" s="292"/>
      <c r="H397" s="292"/>
      <c r="J397" s="286"/>
      <c r="L397" s="292"/>
      <c r="AD397" s="337">
        <f>SUMIF('pdc2019'!$G$8:$G$1182,'CE MINISTERIALE 2019 MOB'!$B397,'pdc2019'!$P$8:$P$1190)</f>
        <v>4437206</v>
      </c>
    </row>
    <row r="398" spans="1:30" s="299" customFormat="1" ht="24.95" customHeight="1">
      <c r="A398" s="307"/>
      <c r="B398" s="297" t="s">
        <v>577</v>
      </c>
      <c r="C398" s="298" t="s">
        <v>578</v>
      </c>
      <c r="D398" s="337">
        <f>SUMIF('pdc2019'!$G$8:$G$1182,'CE MINISTERIALE 2019 MOB'!$B398,'pdc2019'!$Q$8:$Q$1190)</f>
        <v>0</v>
      </c>
      <c r="E398" s="274"/>
      <c r="F398" s="275"/>
      <c r="G398" s="292"/>
      <c r="H398" s="292"/>
      <c r="J398" s="286"/>
      <c r="L398" s="292"/>
      <c r="AD398" s="337">
        <f>SUMIF('pdc2019'!$G$8:$G$1182,'CE MINISTERIALE 2019 MOB'!$B398,'pdc2019'!$P$8:$P$1190)</f>
        <v>0</v>
      </c>
    </row>
    <row r="399" spans="1:30" s="299" customFormat="1" ht="24.95" customHeight="1">
      <c r="A399" s="307"/>
      <c r="B399" s="293" t="s">
        <v>579</v>
      </c>
      <c r="C399" s="294" t="s">
        <v>580</v>
      </c>
      <c r="D399" s="289">
        <f>SUM(D400:D402)</f>
        <v>347024782</v>
      </c>
      <c r="E399" s="274"/>
      <c r="F399" s="291"/>
      <c r="G399" s="292"/>
      <c r="H399" s="292"/>
      <c r="J399" s="286"/>
      <c r="L399" s="292"/>
      <c r="AD399" s="289">
        <f>SUM(AD400:AD402)</f>
        <v>340640461</v>
      </c>
    </row>
    <row r="400" spans="1:30" s="299" customFormat="1" ht="24.95" customHeight="1">
      <c r="A400" s="307"/>
      <c r="B400" s="297" t="s">
        <v>581</v>
      </c>
      <c r="C400" s="298" t="s">
        <v>582</v>
      </c>
      <c r="D400" s="337">
        <f>SUMIF('pdc2019'!$G$8:$G$1182,'CE MINISTERIALE 2019 MOB'!$B400,'pdc2019'!$Q$8:$Q$1190)</f>
        <v>308891891</v>
      </c>
      <c r="E400" s="274"/>
      <c r="F400" s="275"/>
      <c r="G400" s="292"/>
      <c r="H400" s="292"/>
      <c r="J400" s="286"/>
      <c r="L400" s="292"/>
      <c r="AD400" s="337">
        <f>SUMIF('pdc2019'!$G$8:$G$1182,'CE MINISTERIALE 2019 MOB'!$B400,'pdc2019'!$P$8:$P$1190)</f>
        <v>304953423</v>
      </c>
    </row>
    <row r="401" spans="1:30" s="299" customFormat="1" ht="24.95" customHeight="1">
      <c r="A401" s="307"/>
      <c r="B401" s="297" t="s">
        <v>1429</v>
      </c>
      <c r="C401" s="298" t="s">
        <v>1430</v>
      </c>
      <c r="D401" s="337">
        <f>SUMIF('pdc2019'!$G$8:$G$1182,'CE MINISTERIALE 2019 MOB'!$B401,'pdc2019'!$Q$8:$Q$1190)</f>
        <v>38132891</v>
      </c>
      <c r="E401" s="274"/>
      <c r="F401" s="275"/>
      <c r="G401" s="292"/>
      <c r="H401" s="292"/>
      <c r="J401" s="286"/>
      <c r="L401" s="292"/>
      <c r="AD401" s="337">
        <f>SUMIF('pdc2019'!$G$8:$G$1182,'CE MINISTERIALE 2019 MOB'!$B401,'pdc2019'!$P$8:$P$1190)</f>
        <v>35687038</v>
      </c>
    </row>
    <row r="402" spans="1:30" s="299" customFormat="1" ht="24.95" customHeight="1">
      <c r="A402" s="307"/>
      <c r="B402" s="297" t="s">
        <v>1431</v>
      </c>
      <c r="C402" s="298" t="s">
        <v>1432</v>
      </c>
      <c r="D402" s="337">
        <f>SUMIF('pdc2019'!$G$8:$G$1182,'CE MINISTERIALE 2019 MOB'!$B402,'pdc2019'!$Q$8:$Q$1190)</f>
        <v>0</v>
      </c>
      <c r="E402" s="274"/>
      <c r="F402" s="275"/>
      <c r="G402" s="292"/>
      <c r="H402" s="292"/>
      <c r="J402" s="286"/>
      <c r="L402" s="292"/>
      <c r="AD402" s="337">
        <f>SUMIF('pdc2019'!$G$8:$G$1182,'CE MINISTERIALE 2019 MOB'!$B402,'pdc2019'!$P$8:$P$1190)</f>
        <v>0</v>
      </c>
    </row>
    <row r="403" spans="1:30" s="299" customFormat="1" ht="24.95" customHeight="1">
      <c r="A403" s="307"/>
      <c r="B403" s="287" t="s">
        <v>1433</v>
      </c>
      <c r="C403" s="288" t="s">
        <v>1434</v>
      </c>
      <c r="D403" s="289">
        <f>+D404+D408</f>
        <v>2335086</v>
      </c>
      <c r="E403" s="274"/>
      <c r="F403" s="291"/>
      <c r="G403" s="292"/>
      <c r="H403" s="292"/>
      <c r="J403" s="286"/>
      <c r="L403" s="292"/>
      <c r="AD403" s="289">
        <f>+AD404+AD408</f>
        <v>2273247</v>
      </c>
    </row>
    <row r="404" spans="1:30" s="299" customFormat="1" ht="24.95" customHeight="1">
      <c r="A404" s="307"/>
      <c r="B404" s="293" t="s">
        <v>1435</v>
      </c>
      <c r="C404" s="294" t="s">
        <v>566</v>
      </c>
      <c r="D404" s="289">
        <f>SUM(D405:D407)</f>
        <v>0</v>
      </c>
      <c r="E404" s="274"/>
      <c r="F404" s="291"/>
      <c r="G404" s="292"/>
      <c r="H404" s="292"/>
      <c r="J404" s="286"/>
      <c r="L404" s="292"/>
      <c r="AD404" s="289">
        <f>SUM(AD405:AD407)</f>
        <v>0</v>
      </c>
    </row>
    <row r="405" spans="1:30" s="299" customFormat="1" ht="24.95" customHeight="1">
      <c r="A405" s="307"/>
      <c r="B405" s="297" t="s">
        <v>1436</v>
      </c>
      <c r="C405" s="298" t="s">
        <v>1437</v>
      </c>
      <c r="D405" s="337">
        <f>SUMIF('pdc2019'!$G$8:$G$1182,'CE MINISTERIALE 2019 MOB'!$B405,'pdc2019'!$Q$8:$Q$1190)</f>
        <v>0</v>
      </c>
      <c r="E405" s="274"/>
      <c r="F405" s="275"/>
      <c r="G405" s="292"/>
      <c r="H405" s="292"/>
      <c r="J405" s="286"/>
      <c r="L405" s="292"/>
      <c r="AD405" s="337">
        <f>SUMIF('pdc2019'!$G$8:$G$1182,'CE MINISTERIALE 2019 MOB'!$B405,'pdc2019'!$P$8:$P$1190)</f>
        <v>0</v>
      </c>
    </row>
    <row r="406" spans="1:30" s="299" customFormat="1" ht="24.95" customHeight="1">
      <c r="A406" s="307"/>
      <c r="B406" s="297" t="s">
        <v>1438</v>
      </c>
      <c r="C406" s="298" t="s">
        <v>1439</v>
      </c>
      <c r="D406" s="337">
        <f>SUMIF('pdc2019'!$G$8:$G$1182,'CE MINISTERIALE 2019 MOB'!$B406,'pdc2019'!$Q$8:$Q$1190)</f>
        <v>0</v>
      </c>
      <c r="E406" s="274"/>
      <c r="F406" s="275"/>
      <c r="G406" s="292"/>
      <c r="H406" s="292"/>
      <c r="J406" s="286"/>
      <c r="L406" s="292"/>
      <c r="AD406" s="337">
        <f>SUMIF('pdc2019'!$G$8:$G$1182,'CE MINISTERIALE 2019 MOB'!$B406,'pdc2019'!$P$8:$P$1190)</f>
        <v>0</v>
      </c>
    </row>
    <row r="407" spans="1:30" s="299" customFormat="1" ht="24.95" customHeight="1">
      <c r="A407" s="307"/>
      <c r="B407" s="297" t="s">
        <v>1440</v>
      </c>
      <c r="C407" s="298" t="s">
        <v>1441</v>
      </c>
      <c r="D407" s="337">
        <f>SUMIF('pdc2019'!$G$8:$G$1182,'CE MINISTERIALE 2019 MOB'!$B407,'pdc2019'!$Q$8:$Q$1190)</f>
        <v>0</v>
      </c>
      <c r="E407" s="274"/>
      <c r="F407" s="275"/>
      <c r="G407" s="292"/>
      <c r="H407" s="292"/>
      <c r="J407" s="286"/>
      <c r="L407" s="292"/>
      <c r="AD407" s="337">
        <f>SUMIF('pdc2019'!$G$8:$G$1182,'CE MINISTERIALE 2019 MOB'!$B407,'pdc2019'!$P$8:$P$1190)</f>
        <v>0</v>
      </c>
    </row>
    <row r="408" spans="1:30" s="299" customFormat="1" ht="24.95" customHeight="1">
      <c r="A408" s="307"/>
      <c r="B408" s="293" t="s">
        <v>1442</v>
      </c>
      <c r="C408" s="294" t="s">
        <v>1443</v>
      </c>
      <c r="D408" s="289">
        <f>SUM(D409:D411)</f>
        <v>2335086</v>
      </c>
      <c r="E408" s="274"/>
      <c r="F408" s="291"/>
      <c r="G408" s="292"/>
      <c r="H408" s="292"/>
      <c r="J408" s="286"/>
      <c r="L408" s="292"/>
      <c r="AD408" s="289">
        <f>SUM(AD409:AD411)</f>
        <v>2273247</v>
      </c>
    </row>
    <row r="409" spans="1:30" s="299" customFormat="1" ht="24.95" customHeight="1">
      <c r="A409" s="307"/>
      <c r="B409" s="297" t="s">
        <v>1444</v>
      </c>
      <c r="C409" s="298" t="s">
        <v>1445</v>
      </c>
      <c r="D409" s="337">
        <f>SUMIF('pdc2019'!$G$8:$G$1182,'CE MINISTERIALE 2019 MOB'!$B409,'pdc2019'!$Q$8:$Q$1190)</f>
        <v>2210900</v>
      </c>
      <c r="E409" s="274"/>
      <c r="F409" s="275"/>
      <c r="G409" s="292"/>
      <c r="H409" s="292"/>
      <c r="J409" s="286"/>
      <c r="L409" s="292"/>
      <c r="AD409" s="337">
        <f>SUMIF('pdc2019'!$G$8:$G$1182,'CE MINISTERIALE 2019 MOB'!$B409,'pdc2019'!$P$8:$P$1190)</f>
        <v>2143462</v>
      </c>
    </row>
    <row r="410" spans="1:30" s="299" customFormat="1" ht="24.95" customHeight="1">
      <c r="A410" s="307"/>
      <c r="B410" s="297" t="s">
        <v>1446</v>
      </c>
      <c r="C410" s="298" t="s">
        <v>1447</v>
      </c>
      <c r="D410" s="337">
        <f>SUMIF('pdc2019'!$G$8:$G$1182,'CE MINISTERIALE 2019 MOB'!$B410,'pdc2019'!$Q$8:$Q$1190)</f>
        <v>124186</v>
      </c>
      <c r="E410" s="274"/>
      <c r="F410" s="275"/>
      <c r="G410" s="292"/>
      <c r="H410" s="292"/>
      <c r="J410" s="286"/>
      <c r="L410" s="292"/>
      <c r="AD410" s="337">
        <f>SUMIF('pdc2019'!$G$8:$G$1182,'CE MINISTERIALE 2019 MOB'!$B410,'pdc2019'!$P$8:$P$1190)</f>
        <v>129785</v>
      </c>
    </row>
    <row r="411" spans="1:30" s="299" customFormat="1" ht="24.95" customHeight="1">
      <c r="A411" s="307"/>
      <c r="B411" s="297" t="s">
        <v>1448</v>
      </c>
      <c r="C411" s="298" t="s">
        <v>1449</v>
      </c>
      <c r="D411" s="337">
        <f>SUMIF('pdc2019'!$G$8:$G$1182,'CE MINISTERIALE 2019 MOB'!$B411,'pdc2019'!$Q$8:$Q$1190)</f>
        <v>0</v>
      </c>
      <c r="E411" s="274"/>
      <c r="F411" s="275"/>
      <c r="G411" s="292"/>
      <c r="H411" s="292"/>
      <c r="J411" s="286"/>
      <c r="L411" s="292"/>
      <c r="AD411" s="337">
        <f>SUMIF('pdc2019'!$G$8:$G$1182,'CE MINISTERIALE 2019 MOB'!$B411,'pdc2019'!$P$8:$P$1190)</f>
        <v>0</v>
      </c>
    </row>
    <row r="412" spans="1:30" s="299" customFormat="1" ht="24.95" customHeight="1">
      <c r="A412" s="307"/>
      <c r="B412" s="287" t="s">
        <v>1450</v>
      </c>
      <c r="C412" s="288" t="s">
        <v>1451</v>
      </c>
      <c r="D412" s="289">
        <f>+D413+D417</f>
        <v>107494671</v>
      </c>
      <c r="E412" s="274"/>
      <c r="F412" s="291"/>
      <c r="G412" s="292"/>
      <c r="H412" s="292"/>
      <c r="J412" s="286"/>
      <c r="L412" s="292"/>
      <c r="AD412" s="289">
        <f>+AD413+AD417</f>
        <v>106221989</v>
      </c>
    </row>
    <row r="413" spans="1:30" s="299" customFormat="1" ht="24.95" customHeight="1">
      <c r="A413" s="307"/>
      <c r="B413" s="293" t="s">
        <v>1452</v>
      </c>
      <c r="C413" s="294" t="s">
        <v>1453</v>
      </c>
      <c r="D413" s="289">
        <f>SUM(D414:D416)</f>
        <v>0</v>
      </c>
      <c r="E413" s="274"/>
      <c r="F413" s="291"/>
      <c r="G413" s="292"/>
      <c r="H413" s="292"/>
      <c r="J413" s="286"/>
      <c r="L413" s="292"/>
      <c r="AD413" s="289">
        <f>SUM(AD414:AD416)</f>
        <v>0</v>
      </c>
    </row>
    <row r="414" spans="1:30" s="299" customFormat="1" ht="24.95" customHeight="1">
      <c r="A414" s="307"/>
      <c r="B414" s="297" t="s">
        <v>1454</v>
      </c>
      <c r="C414" s="298" t="s">
        <v>1455</v>
      </c>
      <c r="D414" s="337">
        <f>SUMIF('pdc2019'!$G$8:$G$1182,'CE MINISTERIALE 2019 MOB'!$B414,'pdc2019'!$Q$8:$Q$1190)</f>
        <v>0</v>
      </c>
      <c r="E414" s="274"/>
      <c r="F414" s="275"/>
      <c r="G414" s="292"/>
      <c r="H414" s="292"/>
      <c r="J414" s="286"/>
      <c r="L414" s="292"/>
      <c r="AD414" s="337">
        <f>SUMIF('pdc2019'!$G$8:$G$1182,'CE MINISTERIALE 2019 MOB'!$B414,'pdc2019'!$P$8:$P$1190)</f>
        <v>0</v>
      </c>
    </row>
    <row r="415" spans="1:30" s="299" customFormat="1" ht="24.95" customHeight="1">
      <c r="A415" s="307"/>
      <c r="B415" s="297" t="s">
        <v>1456</v>
      </c>
      <c r="C415" s="298" t="s">
        <v>1457</v>
      </c>
      <c r="D415" s="337">
        <f>SUMIF('pdc2019'!$G$8:$G$1182,'CE MINISTERIALE 2019 MOB'!$B415,'pdc2019'!$Q$8:$Q$1190)</f>
        <v>0</v>
      </c>
      <c r="E415" s="274"/>
      <c r="F415" s="275"/>
      <c r="G415" s="292"/>
      <c r="H415" s="292"/>
      <c r="J415" s="286"/>
      <c r="L415" s="292"/>
      <c r="AD415" s="337">
        <f>SUMIF('pdc2019'!$G$8:$G$1182,'CE MINISTERIALE 2019 MOB'!$B415,'pdc2019'!$P$8:$P$1190)</f>
        <v>0</v>
      </c>
    </row>
    <row r="416" spans="1:30" s="299" customFormat="1" ht="24.95" customHeight="1">
      <c r="A416" s="307"/>
      <c r="B416" s="297" t="s">
        <v>1458</v>
      </c>
      <c r="C416" s="298" t="s">
        <v>315</v>
      </c>
      <c r="D416" s="337">
        <f>SUMIF('pdc2019'!$G$8:$G$1182,'CE MINISTERIALE 2019 MOB'!$B416,'pdc2019'!$Q$8:$Q$1190)</f>
        <v>0</v>
      </c>
      <c r="E416" s="274"/>
      <c r="F416" s="275"/>
      <c r="G416" s="292"/>
      <c r="H416" s="292"/>
      <c r="J416" s="286"/>
      <c r="L416" s="292"/>
      <c r="AD416" s="337">
        <f>SUMIF('pdc2019'!$G$8:$G$1182,'CE MINISTERIALE 2019 MOB'!$B416,'pdc2019'!$P$8:$P$1190)</f>
        <v>0</v>
      </c>
    </row>
    <row r="417" spans="1:30" s="299" customFormat="1" ht="24.95" customHeight="1">
      <c r="A417" s="307"/>
      <c r="B417" s="293" t="s">
        <v>316</v>
      </c>
      <c r="C417" s="294" t="s">
        <v>1148</v>
      </c>
      <c r="D417" s="289">
        <f>SUM(D418:D420)</f>
        <v>107494671</v>
      </c>
      <c r="E417" s="274"/>
      <c r="F417" s="291"/>
      <c r="G417" s="292"/>
      <c r="H417" s="292"/>
      <c r="J417" s="286"/>
      <c r="L417" s="292"/>
      <c r="AD417" s="289">
        <f>SUM(AD418:AD420)</f>
        <v>106221989</v>
      </c>
    </row>
    <row r="418" spans="1:30" s="299" customFormat="1" ht="24.95" customHeight="1">
      <c r="A418" s="307"/>
      <c r="B418" s="297" t="s">
        <v>1149</v>
      </c>
      <c r="C418" s="298" t="s">
        <v>1150</v>
      </c>
      <c r="D418" s="337">
        <f>SUMIF('pdc2019'!$G$8:$G$1182,'CE MINISTERIALE 2019 MOB'!$B418,'pdc2019'!$Q$8:$Q$1190)</f>
        <v>100409623</v>
      </c>
      <c r="E418" s="274"/>
      <c r="F418" s="275"/>
      <c r="G418" s="292"/>
      <c r="H418" s="292"/>
      <c r="J418" s="286"/>
      <c r="L418" s="292"/>
      <c r="AD418" s="337">
        <f>SUMIF('pdc2019'!$G$8:$G$1182,'CE MINISTERIALE 2019 MOB'!$B418,'pdc2019'!$P$8:$P$1190)</f>
        <v>99691261</v>
      </c>
    </row>
    <row r="419" spans="1:30" s="299" customFormat="1" ht="24.95" customHeight="1">
      <c r="A419" s="307"/>
      <c r="B419" s="297" t="s">
        <v>1151</v>
      </c>
      <c r="C419" s="298" t="s">
        <v>1152</v>
      </c>
      <c r="D419" s="337">
        <f>SUMIF('pdc2019'!$G$8:$G$1182,'CE MINISTERIALE 2019 MOB'!$B419,'pdc2019'!$Q$8:$Q$1190)</f>
        <v>7085048</v>
      </c>
      <c r="E419" s="274"/>
      <c r="F419" s="275"/>
      <c r="G419" s="292"/>
      <c r="H419" s="292"/>
      <c r="J419" s="286"/>
      <c r="L419" s="292"/>
      <c r="AD419" s="337">
        <f>SUMIF('pdc2019'!$G$8:$G$1182,'CE MINISTERIALE 2019 MOB'!$B419,'pdc2019'!$P$8:$P$1190)</f>
        <v>6530728</v>
      </c>
    </row>
    <row r="420" spans="1:30" s="299" customFormat="1" ht="24.95" customHeight="1">
      <c r="A420" s="307"/>
      <c r="B420" s="297" t="s">
        <v>1153</v>
      </c>
      <c r="C420" s="298" t="s">
        <v>1154</v>
      </c>
      <c r="D420" s="337">
        <f>SUMIF('pdc2019'!$G$8:$G$1182,'CE MINISTERIALE 2019 MOB'!$B420,'pdc2019'!$Q$8:$Q$1190)</f>
        <v>0</v>
      </c>
      <c r="E420" s="274"/>
      <c r="F420" s="275"/>
      <c r="G420" s="292"/>
      <c r="H420" s="292"/>
      <c r="J420" s="286"/>
      <c r="L420" s="292"/>
      <c r="AD420" s="337">
        <f>SUMIF('pdc2019'!$G$8:$G$1182,'CE MINISTERIALE 2019 MOB'!$B420,'pdc2019'!$P$8:$P$1190)</f>
        <v>0</v>
      </c>
    </row>
    <row r="421" spans="1:30" s="299" customFormat="1" ht="24.95" customHeight="1">
      <c r="A421" s="307"/>
      <c r="B421" s="287" t="s">
        <v>1155</v>
      </c>
      <c r="C421" s="288" t="s">
        <v>1156</v>
      </c>
      <c r="D421" s="289">
        <f>+D422+D426</f>
        <v>84146944</v>
      </c>
      <c r="E421" s="274"/>
      <c r="F421" s="291"/>
      <c r="G421" s="292"/>
      <c r="H421" s="292"/>
      <c r="J421" s="286"/>
      <c r="L421" s="292"/>
      <c r="AD421" s="289">
        <f>+AD422+AD426</f>
        <v>81952671</v>
      </c>
    </row>
    <row r="422" spans="1:30" s="299" customFormat="1" ht="25.5">
      <c r="A422" s="307"/>
      <c r="B422" s="293" t="s">
        <v>1157</v>
      </c>
      <c r="C422" s="294" t="s">
        <v>1158</v>
      </c>
      <c r="D422" s="289">
        <f>SUM(D423:D425)</f>
        <v>11769580</v>
      </c>
      <c r="E422" s="274"/>
      <c r="F422" s="291"/>
      <c r="G422" s="292"/>
      <c r="H422" s="292"/>
      <c r="J422" s="286"/>
      <c r="L422" s="292"/>
      <c r="AD422" s="289">
        <f>SUM(AD423:AD425)</f>
        <v>11769580</v>
      </c>
    </row>
    <row r="423" spans="1:30" s="299" customFormat="1" ht="25.5">
      <c r="A423" s="307"/>
      <c r="B423" s="297" t="s">
        <v>1159</v>
      </c>
      <c r="C423" s="298" t="s">
        <v>1160</v>
      </c>
      <c r="D423" s="337">
        <f>SUMIF('pdc2019'!$G$8:$G$1182,'CE MINISTERIALE 2019 MOB'!$B423,'pdc2019'!$Q$8:$Q$1190)</f>
        <v>11632235</v>
      </c>
      <c r="E423" s="274"/>
      <c r="F423" s="275"/>
      <c r="G423" s="292"/>
      <c r="H423" s="292"/>
      <c r="J423" s="286"/>
      <c r="L423" s="292"/>
      <c r="AD423" s="337">
        <f>SUMIF('pdc2019'!$G$8:$G$1182,'CE MINISTERIALE 2019 MOB'!$B423,'pdc2019'!$P$8:$P$1190)</f>
        <v>11632235</v>
      </c>
    </row>
    <row r="424" spans="1:30" s="299" customFormat="1" ht="25.5">
      <c r="A424" s="307"/>
      <c r="B424" s="297" t="s">
        <v>1161</v>
      </c>
      <c r="C424" s="298" t="s">
        <v>1162</v>
      </c>
      <c r="D424" s="337">
        <f>SUMIF('pdc2019'!$G$8:$G$1182,'CE MINISTERIALE 2019 MOB'!$B424,'pdc2019'!$Q$8:$Q$1190)</f>
        <v>137345</v>
      </c>
      <c r="E424" s="274"/>
      <c r="F424" s="275"/>
      <c r="G424" s="292"/>
      <c r="H424" s="292"/>
      <c r="J424" s="286"/>
      <c r="L424" s="292"/>
      <c r="AD424" s="337">
        <f>SUMIF('pdc2019'!$G$8:$G$1182,'CE MINISTERIALE 2019 MOB'!$B424,'pdc2019'!$P$8:$P$1190)</f>
        <v>137345</v>
      </c>
    </row>
    <row r="425" spans="1:30" s="299" customFormat="1" ht="25.5">
      <c r="A425" s="307"/>
      <c r="B425" s="297" t="s">
        <v>1163</v>
      </c>
      <c r="C425" s="298" t="s">
        <v>1164</v>
      </c>
      <c r="D425" s="337">
        <f>SUMIF('pdc2019'!$G$8:$G$1182,'CE MINISTERIALE 2019 MOB'!$B425,'pdc2019'!$Q$8:$Q$1190)</f>
        <v>0</v>
      </c>
      <c r="E425" s="274"/>
      <c r="F425" s="275"/>
      <c r="G425" s="292"/>
      <c r="H425" s="292"/>
      <c r="J425" s="286"/>
      <c r="L425" s="292"/>
      <c r="AD425" s="337">
        <f>SUMIF('pdc2019'!$G$8:$G$1182,'CE MINISTERIALE 2019 MOB'!$B425,'pdc2019'!$P$8:$P$1190)</f>
        <v>0</v>
      </c>
    </row>
    <row r="426" spans="1:30" s="299" customFormat="1" ht="25.5">
      <c r="A426" s="307"/>
      <c r="B426" s="293" t="s">
        <v>1165</v>
      </c>
      <c r="C426" s="294" t="s">
        <v>1166</v>
      </c>
      <c r="D426" s="289">
        <f>SUM(D427:D429)</f>
        <v>72377364</v>
      </c>
      <c r="E426" s="274"/>
      <c r="F426" s="291"/>
      <c r="G426" s="292"/>
      <c r="H426" s="292"/>
      <c r="J426" s="286"/>
      <c r="L426" s="292"/>
      <c r="AD426" s="289">
        <f>SUM(AD427:AD429)</f>
        <v>70183091</v>
      </c>
    </row>
    <row r="427" spans="1:30" s="299" customFormat="1" ht="25.5">
      <c r="A427" s="307"/>
      <c r="B427" s="297" t="s">
        <v>1167</v>
      </c>
      <c r="C427" s="298" t="s">
        <v>1168</v>
      </c>
      <c r="D427" s="337">
        <f>SUMIF('pdc2019'!$G$8:$G$1182,'CE MINISTERIALE 2019 MOB'!$B427,'pdc2019'!$Q$8:$Q$1190)</f>
        <v>62827633</v>
      </c>
      <c r="E427" s="274"/>
      <c r="F427" s="275"/>
      <c r="G427" s="292"/>
      <c r="H427" s="292"/>
      <c r="J427" s="286"/>
      <c r="L427" s="292"/>
      <c r="AD427" s="337">
        <f>SUMIF('pdc2019'!$G$8:$G$1182,'CE MINISTERIALE 2019 MOB'!$B427,'pdc2019'!$P$8:$P$1190)</f>
        <v>61627401</v>
      </c>
    </row>
    <row r="428" spans="1:30" s="299" customFormat="1" ht="25.5">
      <c r="A428" s="307"/>
      <c r="B428" s="297" t="s">
        <v>1169</v>
      </c>
      <c r="C428" s="298" t="s">
        <v>1170</v>
      </c>
      <c r="D428" s="337">
        <f>SUMIF('pdc2019'!$G$8:$G$1182,'CE MINISTERIALE 2019 MOB'!$B428,'pdc2019'!$Q$8:$Q$1190)</f>
        <v>9549731</v>
      </c>
      <c r="E428" s="274"/>
      <c r="F428" s="275"/>
      <c r="G428" s="292"/>
      <c r="H428" s="292"/>
      <c r="J428" s="286"/>
      <c r="L428" s="292"/>
      <c r="AD428" s="337">
        <f>SUMIF('pdc2019'!$G$8:$G$1182,'CE MINISTERIALE 2019 MOB'!$B428,'pdc2019'!$P$8:$P$1190)</f>
        <v>8555690</v>
      </c>
    </row>
    <row r="429" spans="1:30" s="299" customFormat="1" ht="25.5">
      <c r="A429" s="307"/>
      <c r="B429" s="297" t="s">
        <v>1171</v>
      </c>
      <c r="C429" s="298" t="s">
        <v>1172</v>
      </c>
      <c r="D429" s="337">
        <f>SUMIF('pdc2019'!$G$8:$G$1182,'CE MINISTERIALE 2019 MOB'!$B429,'pdc2019'!$Q$8:$Q$1190)</f>
        <v>0</v>
      </c>
      <c r="E429" s="274"/>
      <c r="F429" s="275"/>
      <c r="G429" s="292"/>
      <c r="H429" s="292"/>
      <c r="J429" s="286"/>
      <c r="L429" s="292"/>
      <c r="AD429" s="337">
        <f>SUMIF('pdc2019'!$G$8:$G$1182,'CE MINISTERIALE 2019 MOB'!$B429,'pdc2019'!$P$8:$P$1190)</f>
        <v>0</v>
      </c>
    </row>
    <row r="430" spans="1:30" s="299" customFormat="1" ht="24.95" customHeight="1">
      <c r="A430" s="307"/>
      <c r="B430" s="287" t="s">
        <v>1173</v>
      </c>
      <c r="C430" s="288" t="s">
        <v>1174</v>
      </c>
      <c r="D430" s="289">
        <f>+D431+D432+D433</f>
        <v>4941874</v>
      </c>
      <c r="E430" s="274"/>
      <c r="F430" s="291"/>
      <c r="G430" s="292"/>
      <c r="H430" s="292"/>
      <c r="J430" s="286"/>
      <c r="L430" s="292"/>
      <c r="AD430" s="289">
        <f>+AD431+AD432+AD433</f>
        <v>4556349.5599999996</v>
      </c>
    </row>
    <row r="431" spans="1:30" s="299" customFormat="1" ht="24.95" customHeight="1">
      <c r="A431" s="307"/>
      <c r="B431" s="293" t="s">
        <v>1175</v>
      </c>
      <c r="C431" s="294" t="s">
        <v>1176</v>
      </c>
      <c r="D431" s="337">
        <f>SUMIF('pdc2019'!$G$8:$G$1182,'CE MINISTERIALE 2019 MOB'!$B431,'pdc2019'!$Q$8:$Q$1190)</f>
        <v>658000</v>
      </c>
      <c r="E431" s="274"/>
      <c r="F431" s="275"/>
      <c r="G431" s="292"/>
      <c r="H431" s="292"/>
      <c r="J431" s="286"/>
      <c r="L431" s="292"/>
      <c r="AD431" s="337">
        <f>SUMIF('pdc2019'!$G$8:$G$1182,'CE MINISTERIALE 2019 MOB'!$B431,'pdc2019'!$P$8:$P$1190)</f>
        <v>659928.29333333333</v>
      </c>
    </row>
    <row r="432" spans="1:30" s="299" customFormat="1" ht="24.95" customHeight="1">
      <c r="A432" s="307"/>
      <c r="B432" s="293" t="s">
        <v>1177</v>
      </c>
      <c r="C432" s="294" t="s">
        <v>1178</v>
      </c>
      <c r="D432" s="337">
        <f>SUMIF('pdc2019'!$G$8:$G$1182,'CE MINISTERIALE 2019 MOB'!$B432,'pdc2019'!$Q$8:$Q$1190)</f>
        <v>3000</v>
      </c>
      <c r="E432" s="274"/>
      <c r="F432" s="275"/>
      <c r="G432" s="292"/>
      <c r="H432" s="292"/>
      <c r="J432" s="286"/>
      <c r="L432" s="292"/>
      <c r="AD432" s="337">
        <f>SUMIF('pdc2019'!$G$8:$G$1182,'CE MINISTERIALE 2019 MOB'!$B432,'pdc2019'!$P$8:$P$1190)</f>
        <v>0</v>
      </c>
    </row>
    <row r="433" spans="1:30" s="299" customFormat="1" ht="24.95" customHeight="1">
      <c r="A433" s="307"/>
      <c r="B433" s="293" t="s">
        <v>1179</v>
      </c>
      <c r="C433" s="294" t="s">
        <v>1180</v>
      </c>
      <c r="D433" s="289">
        <f>+D434+D435+D436+D437</f>
        <v>4280874</v>
      </c>
      <c r="E433" s="274"/>
      <c r="F433" s="291"/>
      <c r="G433" s="292"/>
      <c r="H433" s="292"/>
      <c r="J433" s="286"/>
      <c r="L433" s="292"/>
      <c r="AD433" s="289">
        <f>+AD434+AD435+AD436+AD437</f>
        <v>3896421.2666666666</v>
      </c>
    </row>
    <row r="434" spans="1:30" s="299" customFormat="1" ht="25.5">
      <c r="A434" s="307"/>
      <c r="B434" s="297" t="s">
        <v>1181</v>
      </c>
      <c r="C434" s="298" t="s">
        <v>1182</v>
      </c>
      <c r="D434" s="337">
        <f>SUMIF('pdc2019'!$G$8:$G$1182,'CE MINISTERIALE 2019 MOB'!$B434,'pdc2019'!$Q$8:$Q$1190)</f>
        <v>2331292</v>
      </c>
      <c r="E434" s="274"/>
      <c r="F434" s="275"/>
      <c r="G434" s="292"/>
      <c r="H434" s="292"/>
      <c r="J434" s="286"/>
      <c r="L434" s="292"/>
      <c r="AD434" s="337">
        <f>SUMIF('pdc2019'!$G$8:$G$1182,'CE MINISTERIALE 2019 MOB'!$B434,'pdc2019'!$P$8:$P$1190)</f>
        <v>2321292</v>
      </c>
    </row>
    <row r="435" spans="1:30" s="299" customFormat="1" ht="24.95" customHeight="1">
      <c r="A435" s="307"/>
      <c r="B435" s="297" t="s">
        <v>1183</v>
      </c>
      <c r="C435" s="298" t="s">
        <v>1184</v>
      </c>
      <c r="D435" s="337">
        <f>SUMIF('pdc2019'!$G$8:$G$1182,'CE MINISTERIALE 2019 MOB'!$B435,'pdc2019'!$Q$8:$Q$1190)</f>
        <v>1949582</v>
      </c>
      <c r="E435" s="274"/>
      <c r="F435" s="275"/>
      <c r="G435" s="292"/>
      <c r="H435" s="292"/>
      <c r="J435" s="286"/>
      <c r="L435" s="292"/>
      <c r="AD435" s="337">
        <f>SUMIF('pdc2019'!$G$8:$G$1182,'CE MINISTERIALE 2019 MOB'!$B435,'pdc2019'!$P$8:$P$1190)</f>
        <v>1575129.2666666666</v>
      </c>
    </row>
    <row r="436" spans="1:30" s="308" customFormat="1" ht="25.5">
      <c r="A436" s="307" t="s">
        <v>304</v>
      </c>
      <c r="B436" s="297" t="s">
        <v>4741</v>
      </c>
      <c r="C436" s="298" t="s">
        <v>4742</v>
      </c>
      <c r="D436" s="337">
        <f>SUMIF('pdc2019'!$G$8:$G$1182,'CE MINISTERIALE 2019 MOB'!$B436,'pdc2019'!$Q$8:$Q$1190)</f>
        <v>0</v>
      </c>
      <c r="E436" s="274"/>
      <c r="F436" s="274"/>
      <c r="G436" s="292"/>
      <c r="H436" s="292"/>
      <c r="J436" s="286"/>
      <c r="L436" s="292"/>
      <c r="AD436" s="337">
        <f>SUMIF('pdc2019'!$G$8:$G$1182,'CE MINISTERIALE 2019 MOB'!$B436,'pdc2019'!$P$8:$P$1190)</f>
        <v>0</v>
      </c>
    </row>
    <row r="437" spans="1:30" s="308" customFormat="1" ht="24.95" customHeight="1">
      <c r="A437" s="307"/>
      <c r="B437" s="297" t="s">
        <v>4743</v>
      </c>
      <c r="C437" s="298" t="s">
        <v>4744</v>
      </c>
      <c r="D437" s="337">
        <f>SUMIF('pdc2019'!$G$8:$G$1182,'CE MINISTERIALE 2019 MOB'!$B437,'pdc2019'!$Q$8:$Q$1190)</f>
        <v>0</v>
      </c>
      <c r="E437" s="274"/>
      <c r="F437" s="274"/>
      <c r="G437" s="292"/>
      <c r="H437" s="292"/>
      <c r="J437" s="286"/>
      <c r="L437" s="292"/>
      <c r="AD437" s="337">
        <f>SUMIF('pdc2019'!$G$8:$G$1182,'CE MINISTERIALE 2019 MOB'!$B437,'pdc2019'!$P$8:$P$1190)</f>
        <v>0</v>
      </c>
    </row>
    <row r="438" spans="1:30" s="299" customFormat="1" ht="24.95" customHeight="1">
      <c r="A438" s="307"/>
      <c r="B438" s="315" t="s">
        <v>1185</v>
      </c>
      <c r="C438" s="316" t="s">
        <v>1186</v>
      </c>
      <c r="D438" s="289">
        <f>+D439+D440</f>
        <v>36132000</v>
      </c>
      <c r="E438" s="274"/>
      <c r="F438" s="291"/>
      <c r="G438" s="292"/>
      <c r="H438" s="292"/>
      <c r="J438" s="286"/>
      <c r="L438" s="292"/>
      <c r="AD438" s="289">
        <f>+AD439+AD440</f>
        <v>34531498.706666663</v>
      </c>
    </row>
    <row r="439" spans="1:30" s="299" customFormat="1" ht="24.95" customHeight="1">
      <c r="A439" s="307"/>
      <c r="B439" s="287" t="s">
        <v>1187</v>
      </c>
      <c r="C439" s="288" t="s">
        <v>1188</v>
      </c>
      <c r="D439" s="337">
        <f>SUMIF('pdc2019'!$G$8:$G$1182,'CE MINISTERIALE 2019 MOB'!$B439,'pdc2019'!$Q$8:$Q$1190)</f>
        <v>15234000</v>
      </c>
      <c r="E439" s="274"/>
      <c r="F439" s="275"/>
      <c r="G439" s="292"/>
      <c r="H439" s="292"/>
      <c r="J439" s="286"/>
      <c r="L439" s="292"/>
      <c r="AD439" s="337">
        <f>SUMIF('pdc2019'!$G$8:$G$1182,'CE MINISTERIALE 2019 MOB'!$B439,'pdc2019'!$P$8:$P$1190)</f>
        <v>14634280</v>
      </c>
    </row>
    <row r="440" spans="1:30" s="299" customFormat="1" ht="24.95" customHeight="1">
      <c r="A440" s="307"/>
      <c r="B440" s="287" t="s">
        <v>1189</v>
      </c>
      <c r="C440" s="288" t="s">
        <v>1190</v>
      </c>
      <c r="D440" s="289">
        <f>+D441+D444</f>
        <v>20898000</v>
      </c>
      <c r="E440" s="274"/>
      <c r="F440" s="291"/>
      <c r="G440" s="292"/>
      <c r="H440" s="292"/>
      <c r="J440" s="286"/>
      <c r="L440" s="292"/>
      <c r="AD440" s="289">
        <f>+AD441+AD444</f>
        <v>19897218.706666667</v>
      </c>
    </row>
    <row r="441" spans="1:30" s="275" customFormat="1" ht="24.95" customHeight="1">
      <c r="A441" s="304"/>
      <c r="B441" s="293" t="s">
        <v>1191</v>
      </c>
      <c r="C441" s="294" t="s">
        <v>4745</v>
      </c>
      <c r="D441" s="289">
        <f>+D442+D443</f>
        <v>0</v>
      </c>
      <c r="E441" s="274"/>
      <c r="F441" s="291"/>
      <c r="G441" s="292"/>
      <c r="H441" s="292"/>
      <c r="J441" s="286"/>
      <c r="L441" s="292"/>
      <c r="AD441" s="289">
        <f>+AD442+AD443</f>
        <v>0</v>
      </c>
    </row>
    <row r="442" spans="1:30" s="275" customFormat="1" ht="24.95" customHeight="1">
      <c r="A442" s="304"/>
      <c r="B442" s="297" t="s">
        <v>1192</v>
      </c>
      <c r="C442" s="298" t="s">
        <v>4746</v>
      </c>
      <c r="D442" s="337">
        <f>SUMIF('pdc2019'!$G$8:$G$1182,'CE MINISTERIALE 2019 MOB'!$B442,'pdc2019'!$Q$8:$Q$1190)</f>
        <v>0</v>
      </c>
      <c r="E442" s="274"/>
      <c r="G442" s="292"/>
      <c r="H442" s="292"/>
      <c r="J442" s="286"/>
      <c r="L442" s="292"/>
      <c r="AD442" s="337">
        <f>SUMIF('pdc2019'!$G$8:$G$1182,'CE MINISTERIALE 2019 MOB'!$B442,'pdc2019'!$P$8:$P$1190)</f>
        <v>0</v>
      </c>
    </row>
    <row r="443" spans="1:30" s="275" customFormat="1" ht="24.95" customHeight="1">
      <c r="A443" s="304"/>
      <c r="B443" s="297" t="s">
        <v>1193</v>
      </c>
      <c r="C443" s="298" t="s">
        <v>4747</v>
      </c>
      <c r="D443" s="337">
        <f>SUMIF('pdc2019'!$G$8:$G$1182,'CE MINISTERIALE 2019 MOB'!$B443,'pdc2019'!$Q$8:$Q$1190)</f>
        <v>0</v>
      </c>
      <c r="E443" s="274"/>
      <c r="G443" s="292"/>
      <c r="H443" s="292"/>
      <c r="J443" s="286"/>
      <c r="L443" s="292"/>
      <c r="AD443" s="337">
        <f>SUMIF('pdc2019'!$G$8:$G$1182,'CE MINISTERIALE 2019 MOB'!$B443,'pdc2019'!$P$8:$P$1190)</f>
        <v>0</v>
      </c>
    </row>
    <row r="444" spans="1:30" s="275" customFormat="1" ht="24.95" customHeight="1">
      <c r="A444" s="304"/>
      <c r="B444" s="287" t="s">
        <v>1194</v>
      </c>
      <c r="C444" s="288" t="s">
        <v>4748</v>
      </c>
      <c r="D444" s="337">
        <f>SUMIF('pdc2019'!$G$8:$G$1182,'CE MINISTERIALE 2019 MOB'!$B444,'pdc2019'!$Q$8:$Q$1190)</f>
        <v>20898000</v>
      </c>
      <c r="E444" s="274"/>
      <c r="G444" s="292"/>
      <c r="H444" s="292"/>
      <c r="J444" s="286"/>
      <c r="L444" s="292"/>
      <c r="AD444" s="337">
        <f>SUMIF('pdc2019'!$G$8:$G$1182,'CE MINISTERIALE 2019 MOB'!$B444,'pdc2019'!$P$8:$P$1190)</f>
        <v>19897218.706666667</v>
      </c>
    </row>
    <row r="445" spans="1:30" s="275" customFormat="1" ht="24.95" customHeight="1">
      <c r="A445" s="304"/>
      <c r="B445" s="287" t="s">
        <v>1195</v>
      </c>
      <c r="C445" s="288" t="s">
        <v>4749</v>
      </c>
      <c r="D445" s="289">
        <f>+D446+D447</f>
        <v>1590000</v>
      </c>
      <c r="E445" s="274"/>
      <c r="F445" s="291"/>
      <c r="G445" s="292"/>
      <c r="H445" s="292"/>
      <c r="J445" s="286"/>
      <c r="L445" s="292"/>
      <c r="AD445" s="289">
        <f>+AD446+AD447</f>
        <v>1450000</v>
      </c>
    </row>
    <row r="446" spans="1:30" s="275" customFormat="1" ht="25.5">
      <c r="A446" s="304"/>
      <c r="B446" s="293" t="s">
        <v>116</v>
      </c>
      <c r="C446" s="294" t="s">
        <v>4750</v>
      </c>
      <c r="D446" s="337">
        <f>SUMIF('pdc2019'!$G$8:$G$1182,'CE MINISTERIALE 2019 MOB'!$B446,'pdc2019'!$Q$8:$Q$1190)</f>
        <v>0</v>
      </c>
      <c r="E446" s="274"/>
      <c r="G446" s="292"/>
      <c r="H446" s="292"/>
      <c r="J446" s="286"/>
      <c r="L446" s="292"/>
      <c r="AD446" s="337">
        <f>SUMIF('pdc2019'!$G$8:$G$1182,'CE MINISTERIALE 2019 MOB'!$B446,'pdc2019'!$P$8:$P$1190)</f>
        <v>0</v>
      </c>
    </row>
    <row r="447" spans="1:30" s="275" customFormat="1" ht="24.95" customHeight="1">
      <c r="A447" s="304"/>
      <c r="B447" s="293" t="s">
        <v>117</v>
      </c>
      <c r="C447" s="294" t="s">
        <v>4751</v>
      </c>
      <c r="D447" s="337">
        <f>SUMIF('pdc2019'!$G$8:$G$1182,'CE MINISTERIALE 2019 MOB'!$B447,'pdc2019'!$Q$8:$Q$1190)</f>
        <v>1590000</v>
      </c>
      <c r="E447" s="274"/>
      <c r="G447" s="292"/>
      <c r="H447" s="292"/>
      <c r="J447" s="286"/>
      <c r="L447" s="292"/>
      <c r="AD447" s="337">
        <f>SUMIF('pdc2019'!$G$8:$G$1182,'CE MINISTERIALE 2019 MOB'!$B447,'pdc2019'!$P$8:$P$1190)</f>
        <v>1450000</v>
      </c>
    </row>
    <row r="448" spans="1:30" s="275" customFormat="1" ht="24.95" customHeight="1">
      <c r="A448" s="304"/>
      <c r="B448" s="287" t="s">
        <v>118</v>
      </c>
      <c r="C448" s="288" t="s">
        <v>4752</v>
      </c>
      <c r="D448" s="289">
        <f>+D449+D458</f>
        <v>733000</v>
      </c>
      <c r="E448" s="274"/>
      <c r="F448" s="291"/>
      <c r="G448" s="292"/>
      <c r="H448" s="292"/>
      <c r="J448" s="286"/>
      <c r="L448" s="292"/>
      <c r="AD448" s="289">
        <f>+AD449+AD458</f>
        <v>5385276.6533333333</v>
      </c>
    </row>
    <row r="449" spans="1:30" s="275" customFormat="1" ht="24.95" customHeight="1">
      <c r="A449" s="304"/>
      <c r="B449" s="293" t="s">
        <v>119</v>
      </c>
      <c r="C449" s="294" t="s">
        <v>4753</v>
      </c>
      <c r="D449" s="289">
        <f>SUM(D450:D457)</f>
        <v>733000</v>
      </c>
      <c r="E449" s="274"/>
      <c r="F449" s="291"/>
      <c r="G449" s="292"/>
      <c r="H449" s="292"/>
      <c r="J449" s="286"/>
      <c r="L449" s="292"/>
      <c r="AC449" s="352" t="s">
        <v>5150</v>
      </c>
      <c r="AD449" s="289">
        <f>SUM(AD450:AD457)</f>
        <v>4557694.6933333334</v>
      </c>
    </row>
    <row r="450" spans="1:30" s="275" customFormat="1" ht="24.95" customHeight="1">
      <c r="A450" s="304"/>
      <c r="B450" s="297" t="s">
        <v>4754</v>
      </c>
      <c r="C450" s="298" t="s">
        <v>4755</v>
      </c>
      <c r="D450" s="337">
        <f>SUMIF('pdc2019'!$G$8:$G$1182,'CE MINISTERIALE 2019 MOB'!$B450,'pdc2019'!$Q$8:$Q$1190)</f>
        <v>275000</v>
      </c>
      <c r="E450" s="274"/>
      <c r="G450" s="292"/>
      <c r="H450" s="292"/>
      <c r="J450" s="286"/>
      <c r="L450" s="292"/>
      <c r="AD450" s="337">
        <f>SUMIF('pdc2019'!$G$8:$G$1182,'CE MINISTERIALE 2019 MOB'!$B450,'pdc2019'!$P$8:$P$1190)</f>
        <v>3995349.2533333334</v>
      </c>
    </row>
    <row r="451" spans="1:30" s="275" customFormat="1" ht="24.95" customHeight="1">
      <c r="A451" s="304"/>
      <c r="B451" s="297" t="s">
        <v>4756</v>
      </c>
      <c r="C451" s="298" t="s">
        <v>4757</v>
      </c>
      <c r="D451" s="337">
        <f>SUMIF('pdc2019'!$G$8:$G$1182,'CE MINISTERIALE 2019 MOB'!$B451,'pdc2019'!$Q$8:$Q$1190)</f>
        <v>0</v>
      </c>
      <c r="E451" s="274"/>
      <c r="G451" s="292"/>
      <c r="H451" s="292"/>
      <c r="J451" s="286"/>
      <c r="L451" s="292"/>
      <c r="AD451" s="337">
        <f>SUMIF('pdc2019'!$G$8:$G$1182,'CE MINISTERIALE 2019 MOB'!$B451,'pdc2019'!$P$8:$P$1190)</f>
        <v>0</v>
      </c>
    </row>
    <row r="452" spans="1:30" s="275" customFormat="1" ht="24.95" customHeight="1">
      <c r="A452" s="304"/>
      <c r="B452" s="297" t="s">
        <v>4758</v>
      </c>
      <c r="C452" s="298" t="s">
        <v>4759</v>
      </c>
      <c r="D452" s="337">
        <f>SUMIF('pdc2019'!$G$8:$G$1182,'CE MINISTERIALE 2019 MOB'!$B452,'pdc2019'!$Q$8:$Q$1190)</f>
        <v>406000</v>
      </c>
      <c r="E452" s="274"/>
      <c r="G452" s="292"/>
      <c r="H452" s="292"/>
      <c r="J452" s="286"/>
      <c r="L452" s="292"/>
      <c r="AD452" s="337">
        <f>SUMIF('pdc2019'!$G$8:$G$1182,'CE MINISTERIALE 2019 MOB'!$B452,'pdc2019'!$P$8:$P$1190)</f>
        <v>36794.36</v>
      </c>
    </row>
    <row r="453" spans="1:30" s="275" customFormat="1" ht="24.95" customHeight="1">
      <c r="A453" s="304"/>
      <c r="B453" s="297" t="s">
        <v>4760</v>
      </c>
      <c r="C453" s="298" t="s">
        <v>4761</v>
      </c>
      <c r="D453" s="337">
        <f>SUMIF('pdc2019'!$G$8:$G$1182,'CE MINISTERIALE 2019 MOB'!$B453,'pdc2019'!$Q$8:$Q$1190)</f>
        <v>4000</v>
      </c>
      <c r="E453" s="274"/>
      <c r="G453" s="292"/>
      <c r="H453" s="292"/>
      <c r="J453" s="286"/>
      <c r="L453" s="292"/>
      <c r="AD453" s="337">
        <f>SUMIF('pdc2019'!$G$8:$G$1182,'CE MINISTERIALE 2019 MOB'!$B453,'pdc2019'!$P$8:$P$1190)</f>
        <v>59826.226666666662</v>
      </c>
    </row>
    <row r="454" spans="1:30" s="275" customFormat="1" ht="24.95" customHeight="1">
      <c r="A454" s="304"/>
      <c r="B454" s="297" t="s">
        <v>4762</v>
      </c>
      <c r="C454" s="298" t="s">
        <v>4763</v>
      </c>
      <c r="D454" s="337">
        <f>SUMIF('pdc2019'!$G$8:$G$1182,'CE MINISTERIALE 2019 MOB'!$B454,'pdc2019'!$Q$8:$Q$1190)</f>
        <v>37000</v>
      </c>
      <c r="E454" s="274"/>
      <c r="G454" s="292"/>
      <c r="H454" s="292"/>
      <c r="J454" s="286"/>
      <c r="L454" s="292"/>
      <c r="AD454" s="337">
        <f>SUMIF('pdc2019'!$G$8:$G$1182,'CE MINISTERIALE 2019 MOB'!$B454,'pdc2019'!$P$8:$P$1190)</f>
        <v>213181.97333333336</v>
      </c>
    </row>
    <row r="455" spans="1:30" s="275" customFormat="1" ht="24.95" customHeight="1">
      <c r="A455" s="304"/>
      <c r="B455" s="297" t="s">
        <v>4764</v>
      </c>
      <c r="C455" s="298" t="s">
        <v>4765</v>
      </c>
      <c r="D455" s="337">
        <f>SUMIF('pdc2019'!$G$8:$G$1182,'CE MINISTERIALE 2019 MOB'!$B455,'pdc2019'!$Q$8:$Q$1190)</f>
        <v>0</v>
      </c>
      <c r="E455" s="274"/>
      <c r="G455" s="292"/>
      <c r="H455" s="292"/>
      <c r="J455" s="286"/>
      <c r="L455" s="292"/>
      <c r="AD455" s="337">
        <f>SUMIF('pdc2019'!$G$8:$G$1182,'CE MINISTERIALE 2019 MOB'!$B455,'pdc2019'!$P$8:$P$1190)</f>
        <v>62642.359999999993</v>
      </c>
    </row>
    <row r="456" spans="1:30" s="275" customFormat="1" ht="24.95" customHeight="1">
      <c r="A456" s="304"/>
      <c r="B456" s="297" t="s">
        <v>4766</v>
      </c>
      <c r="C456" s="298" t="s">
        <v>4767</v>
      </c>
      <c r="D456" s="337">
        <f>SUMIF('pdc2019'!$G$8:$G$1182,'CE MINISTERIALE 2019 MOB'!$B456,'pdc2019'!$Q$8:$Q$1190)</f>
        <v>0</v>
      </c>
      <c r="E456" s="274"/>
      <c r="G456" s="292"/>
      <c r="H456" s="292"/>
      <c r="J456" s="286"/>
      <c r="L456" s="292"/>
      <c r="AD456" s="337">
        <f>SUMIF('pdc2019'!$G$8:$G$1182,'CE MINISTERIALE 2019 MOB'!$B456,'pdc2019'!$P$8:$P$1190)</f>
        <v>-454.4666666666667</v>
      </c>
    </row>
    <row r="457" spans="1:30" s="275" customFormat="1" ht="24.95" customHeight="1">
      <c r="A457" s="304"/>
      <c r="B457" s="297" t="s">
        <v>4768</v>
      </c>
      <c r="C457" s="298" t="s">
        <v>4769</v>
      </c>
      <c r="D457" s="337">
        <f>SUMIF('pdc2019'!$G$8:$G$1182,'CE MINISTERIALE 2019 MOB'!$B457,'pdc2019'!$Q$8:$Q$1190)</f>
        <v>11000</v>
      </c>
      <c r="E457" s="274"/>
      <c r="G457" s="292"/>
      <c r="H457" s="292"/>
      <c r="J457" s="286"/>
      <c r="L457" s="292"/>
      <c r="AD457" s="337">
        <f>SUMIF('pdc2019'!$G$8:$G$1182,'CE MINISTERIALE 2019 MOB'!$B457,'pdc2019'!$P$8:$P$1190)</f>
        <v>190354.98666666666</v>
      </c>
    </row>
    <row r="458" spans="1:30" s="275" customFormat="1" ht="24.95" customHeight="1">
      <c r="A458" s="304"/>
      <c r="B458" s="293" t="s">
        <v>120</v>
      </c>
      <c r="C458" s="294" t="s">
        <v>4770</v>
      </c>
      <c r="D458" s="289">
        <f>SUM(D459:D464)</f>
        <v>0</v>
      </c>
      <c r="E458" s="274"/>
      <c r="F458" s="291"/>
      <c r="G458" s="292"/>
      <c r="H458" s="292"/>
      <c r="J458" s="286"/>
      <c r="L458" s="292"/>
      <c r="AC458" s="352" t="s">
        <v>5150</v>
      </c>
      <c r="AD458" s="289">
        <f>SUM(AD459:AD464)</f>
        <v>827581.96000000008</v>
      </c>
    </row>
    <row r="459" spans="1:30" s="275" customFormat="1" ht="24.95" customHeight="1">
      <c r="A459" s="304"/>
      <c r="B459" s="297" t="s">
        <v>4771</v>
      </c>
      <c r="C459" s="298" t="s">
        <v>4772</v>
      </c>
      <c r="D459" s="337">
        <f>SUMIF('pdc2019'!$G$8:$G$1182,'CE MINISTERIALE 2019 MOB'!$B459,'pdc2019'!$Q$8:$Q$1190)</f>
        <v>0</v>
      </c>
      <c r="E459" s="274"/>
      <c r="G459" s="292"/>
      <c r="H459" s="292"/>
      <c r="J459" s="286"/>
      <c r="L459" s="292"/>
      <c r="AD459" s="337">
        <f>SUMIF('pdc2019'!$G$8:$G$1182,'CE MINISTERIALE 2019 MOB'!$B459,'pdc2019'!$P$8:$P$1190)</f>
        <v>569472.68000000005</v>
      </c>
    </row>
    <row r="460" spans="1:30" s="275" customFormat="1" ht="24.95" customHeight="1">
      <c r="A460" s="304"/>
      <c r="B460" s="297" t="s">
        <v>4773</v>
      </c>
      <c r="C460" s="298" t="s">
        <v>4774</v>
      </c>
      <c r="D460" s="337">
        <f>SUMIF('pdc2019'!$G$8:$G$1182,'CE MINISTERIALE 2019 MOB'!$B460,'pdc2019'!$Q$8:$Q$1190)</f>
        <v>0</v>
      </c>
      <c r="E460" s="274"/>
      <c r="G460" s="292"/>
      <c r="H460" s="292"/>
      <c r="J460" s="286"/>
      <c r="L460" s="292"/>
      <c r="AD460" s="337">
        <f>SUMIF('pdc2019'!$G$8:$G$1182,'CE MINISTERIALE 2019 MOB'!$B460,'pdc2019'!$P$8:$P$1190)</f>
        <v>162640.34666666665</v>
      </c>
    </row>
    <row r="461" spans="1:30" s="275" customFormat="1" ht="24.95" customHeight="1">
      <c r="A461" s="304"/>
      <c r="B461" s="297" t="s">
        <v>4775</v>
      </c>
      <c r="C461" s="298" t="s">
        <v>4776</v>
      </c>
      <c r="D461" s="337">
        <f>SUMIF('pdc2019'!$G$8:$G$1182,'CE MINISTERIALE 2019 MOB'!$B461,'pdc2019'!$Q$8:$Q$1190)</f>
        <v>0</v>
      </c>
      <c r="E461" s="274"/>
      <c r="G461" s="292"/>
      <c r="H461" s="292"/>
      <c r="J461" s="286"/>
      <c r="L461" s="292"/>
      <c r="AD461" s="337">
        <f>SUMIF('pdc2019'!$G$8:$G$1182,'CE MINISTERIALE 2019 MOB'!$B461,'pdc2019'!$P$8:$P$1190)</f>
        <v>45069.053333333337</v>
      </c>
    </row>
    <row r="462" spans="1:30" s="275" customFormat="1" ht="24.95" customHeight="1">
      <c r="A462" s="304"/>
      <c r="B462" s="297" t="s">
        <v>4777</v>
      </c>
      <c r="C462" s="298" t="s">
        <v>4778</v>
      </c>
      <c r="D462" s="337">
        <f>SUMIF('pdc2019'!$G$8:$G$1182,'CE MINISTERIALE 2019 MOB'!$B462,'pdc2019'!$Q$8:$Q$1190)</f>
        <v>0</v>
      </c>
      <c r="E462" s="274"/>
      <c r="G462" s="292"/>
      <c r="H462" s="292"/>
      <c r="J462" s="286"/>
      <c r="L462" s="292"/>
      <c r="AD462" s="337">
        <f>SUMIF('pdc2019'!$G$8:$G$1182,'CE MINISTERIALE 2019 MOB'!$B462,'pdc2019'!$P$8:$P$1190)</f>
        <v>80338.48</v>
      </c>
    </row>
    <row r="463" spans="1:30" s="275" customFormat="1" ht="24.95" customHeight="1">
      <c r="A463" s="304"/>
      <c r="B463" s="297" t="s">
        <v>4779</v>
      </c>
      <c r="C463" s="298" t="s">
        <v>4780</v>
      </c>
      <c r="D463" s="337">
        <f>SUMIF('pdc2019'!$G$8:$G$1182,'CE MINISTERIALE 2019 MOB'!$B463,'pdc2019'!$Q$8:$Q$1190)</f>
        <v>0</v>
      </c>
      <c r="E463" s="274"/>
      <c r="G463" s="292"/>
      <c r="H463" s="292"/>
      <c r="J463" s="286"/>
      <c r="L463" s="292"/>
      <c r="AD463" s="337">
        <f>SUMIF('pdc2019'!$G$8:$G$1182,'CE MINISTERIALE 2019 MOB'!$B463,'pdc2019'!$P$8:$P$1190)</f>
        <v>-29745.200000000001</v>
      </c>
    </row>
    <row r="464" spans="1:30" s="275" customFormat="1" ht="24.95" customHeight="1">
      <c r="A464" s="304"/>
      <c r="B464" s="297" t="s">
        <v>4781</v>
      </c>
      <c r="C464" s="298" t="s">
        <v>4782</v>
      </c>
      <c r="D464" s="337">
        <f>SUMIF('pdc2019'!$G$8:$G$1182,'CE MINISTERIALE 2019 MOB'!$B464,'pdc2019'!$Q$8:$Q$1190)</f>
        <v>0</v>
      </c>
      <c r="E464" s="274"/>
      <c r="G464" s="292"/>
      <c r="H464" s="292"/>
      <c r="J464" s="286"/>
      <c r="L464" s="292"/>
      <c r="AD464" s="337">
        <f>SUMIF('pdc2019'!$G$8:$G$1182,'CE MINISTERIALE 2019 MOB'!$B464,'pdc2019'!$P$8:$P$1190)</f>
        <v>-193.4</v>
      </c>
    </row>
    <row r="465" spans="1:30" s="275" customFormat="1" ht="24.95" customHeight="1">
      <c r="A465" s="304"/>
      <c r="B465" s="287" t="s">
        <v>121</v>
      </c>
      <c r="C465" s="288" t="s">
        <v>4783</v>
      </c>
      <c r="D465" s="289">
        <f>+D466+D474+D475+D482</f>
        <v>32358751.089999996</v>
      </c>
      <c r="E465" s="274"/>
      <c r="F465" s="291"/>
      <c r="G465" s="292"/>
      <c r="H465" s="292"/>
      <c r="J465" s="286"/>
      <c r="L465" s="292"/>
      <c r="AD465" s="289">
        <f>+AD466+AD474+AD475+AD482</f>
        <v>20684492.536666665</v>
      </c>
    </row>
    <row r="466" spans="1:30" s="275" customFormat="1" ht="24.95" customHeight="1">
      <c r="A466" s="304"/>
      <c r="B466" s="293" t="s">
        <v>122</v>
      </c>
      <c r="C466" s="294" t="s">
        <v>4784</v>
      </c>
      <c r="D466" s="289">
        <f>SUM(D467:D473)</f>
        <v>3710000</v>
      </c>
      <c r="E466" s="274"/>
      <c r="F466" s="291"/>
      <c r="G466" s="292"/>
      <c r="H466" s="292"/>
      <c r="J466" s="286"/>
      <c r="L466" s="292"/>
      <c r="AD466" s="289">
        <f>SUM(AD467:AD473)</f>
        <v>850000</v>
      </c>
    </row>
    <row r="467" spans="1:30" s="275" customFormat="1" ht="24.95" customHeight="1">
      <c r="A467" s="304"/>
      <c r="B467" s="297" t="s">
        <v>123</v>
      </c>
      <c r="C467" s="298" t="s">
        <v>4785</v>
      </c>
      <c r="D467" s="337">
        <f>SUMIF('pdc2019'!$G$8:$G$1182,'CE MINISTERIALE 2019 MOB'!$B467,'pdc2019'!$Q$8:$Q$1190)</f>
        <v>1330000</v>
      </c>
      <c r="E467" s="274"/>
      <c r="G467" s="292"/>
      <c r="H467" s="292"/>
      <c r="J467" s="286"/>
      <c r="L467" s="292"/>
      <c r="AD467" s="337">
        <f>SUMIF('pdc2019'!$G$8:$G$1182,'CE MINISTERIALE 2019 MOB'!$B467,'pdc2019'!$P$8:$P$1190)</f>
        <v>50000</v>
      </c>
    </row>
    <row r="468" spans="1:30" s="275" customFormat="1" ht="24.95" customHeight="1">
      <c r="A468" s="304"/>
      <c r="B468" s="297" t="s">
        <v>124</v>
      </c>
      <c r="C468" s="298" t="s">
        <v>4786</v>
      </c>
      <c r="D468" s="337">
        <f>SUMIF('pdc2019'!$G$8:$G$1182,'CE MINISTERIALE 2019 MOB'!$B468,'pdc2019'!$Q$8:$Q$1190)</f>
        <v>1880000</v>
      </c>
      <c r="E468" s="274"/>
      <c r="G468" s="292"/>
      <c r="H468" s="292"/>
      <c r="J468" s="286"/>
      <c r="L468" s="292"/>
      <c r="AD468" s="337">
        <f>SUMIF('pdc2019'!$G$8:$G$1182,'CE MINISTERIALE 2019 MOB'!$B468,'pdc2019'!$P$8:$P$1190)</f>
        <v>50000</v>
      </c>
    </row>
    <row r="469" spans="1:30" s="275" customFormat="1" ht="24.95" customHeight="1">
      <c r="A469" s="304"/>
      <c r="B469" s="297" t="s">
        <v>125</v>
      </c>
      <c r="C469" s="298" t="s">
        <v>4787</v>
      </c>
      <c r="D469" s="337">
        <f>SUMIF('pdc2019'!$G$8:$G$1182,'CE MINISTERIALE 2019 MOB'!$B469,'pdc2019'!$Q$8:$Q$1190)</f>
        <v>0</v>
      </c>
      <c r="E469" s="274"/>
      <c r="G469" s="292"/>
      <c r="H469" s="292"/>
      <c r="J469" s="286"/>
      <c r="L469" s="292"/>
      <c r="AD469" s="337">
        <f>SUMIF('pdc2019'!$G$8:$G$1182,'CE MINISTERIALE 2019 MOB'!$B469,'pdc2019'!$P$8:$P$1190)</f>
        <v>0</v>
      </c>
    </row>
    <row r="470" spans="1:30" s="275" customFormat="1" ht="24.95" customHeight="1">
      <c r="A470" s="304"/>
      <c r="B470" s="297" t="s">
        <v>126</v>
      </c>
      <c r="C470" s="298" t="s">
        <v>4788</v>
      </c>
      <c r="D470" s="337">
        <f>SUMIF('pdc2019'!$G$8:$G$1182,'CE MINISTERIALE 2019 MOB'!$B470,'pdc2019'!$Q$8:$Q$1190)</f>
        <v>0</v>
      </c>
      <c r="E470" s="274"/>
      <c r="G470" s="292"/>
      <c r="H470" s="292"/>
      <c r="J470" s="286"/>
      <c r="L470" s="292"/>
      <c r="AD470" s="337">
        <f>SUMIF('pdc2019'!$G$8:$G$1182,'CE MINISTERIALE 2019 MOB'!$B470,'pdc2019'!$P$8:$P$1190)</f>
        <v>0</v>
      </c>
    </row>
    <row r="471" spans="1:30" s="275" customFormat="1" ht="24.95" customHeight="1">
      <c r="A471" s="304"/>
      <c r="B471" s="297" t="s">
        <v>4789</v>
      </c>
      <c r="C471" s="298" t="s">
        <v>4790</v>
      </c>
      <c r="D471" s="337">
        <f>SUMIF('pdc2019'!$G$8:$G$1182,'CE MINISTERIALE 2019 MOB'!$B471,'pdc2019'!$Q$8:$Q$1190)</f>
        <v>0</v>
      </c>
      <c r="E471" s="274"/>
      <c r="G471" s="292"/>
      <c r="H471" s="292"/>
      <c r="J471" s="286"/>
      <c r="L471" s="292"/>
      <c r="AD471" s="337">
        <f>SUMIF('pdc2019'!$G$8:$G$1182,'CE MINISTERIALE 2019 MOB'!$B471,'pdc2019'!$P$8:$P$1190)</f>
        <v>0</v>
      </c>
    </row>
    <row r="472" spans="1:30" s="275" customFormat="1" ht="24.95" customHeight="1">
      <c r="A472" s="304"/>
      <c r="B472" s="297" t="s">
        <v>127</v>
      </c>
      <c r="C472" s="298" t="s">
        <v>4791</v>
      </c>
      <c r="D472" s="337">
        <f>SUMIF('pdc2019'!$G$8:$G$1182,'CE MINISTERIALE 2019 MOB'!$B472,'pdc2019'!$Q$8:$Q$1190)</f>
        <v>500000</v>
      </c>
      <c r="E472" s="274"/>
      <c r="G472" s="292"/>
      <c r="H472" s="292"/>
      <c r="J472" s="286"/>
      <c r="L472" s="292"/>
      <c r="AD472" s="337">
        <f>SUMIF('pdc2019'!$G$8:$G$1182,'CE MINISTERIALE 2019 MOB'!$B472,'pdc2019'!$P$8:$P$1190)</f>
        <v>750000</v>
      </c>
    </row>
    <row r="473" spans="1:30" s="274" customFormat="1" ht="24.95" customHeight="1">
      <c r="A473" s="304"/>
      <c r="B473" s="297" t="s">
        <v>4792</v>
      </c>
      <c r="C473" s="298" t="s">
        <v>4793</v>
      </c>
      <c r="D473" s="337">
        <f>SUMIF('pdc2019'!$G$8:$G$1182,'CE MINISTERIALE 2019 MOB'!$B473,'pdc2019'!$Q$8:$Q$1190)</f>
        <v>0</v>
      </c>
      <c r="G473" s="292"/>
      <c r="H473" s="292"/>
      <c r="J473" s="286"/>
      <c r="L473" s="292"/>
      <c r="AD473" s="337">
        <f>SUMIF('pdc2019'!$G$8:$G$1182,'CE MINISTERIALE 2019 MOB'!$B473,'pdc2019'!$P$8:$P$1190)</f>
        <v>0</v>
      </c>
    </row>
    <row r="474" spans="1:30" s="275" customFormat="1" ht="25.5">
      <c r="A474" s="304"/>
      <c r="B474" s="293" t="s">
        <v>128</v>
      </c>
      <c r="C474" s="294" t="s">
        <v>4794</v>
      </c>
      <c r="D474" s="337">
        <f>SUMIF('pdc2019'!$G$8:$G$1182,'CE MINISTERIALE 2019 MOB'!$B474,'pdc2019'!$Q$8:$Q$1190)</f>
        <v>60000</v>
      </c>
      <c r="E474" s="274"/>
      <c r="G474" s="292"/>
      <c r="H474" s="292"/>
      <c r="J474" s="286"/>
      <c r="L474" s="292"/>
      <c r="AD474" s="337">
        <f>SUMIF('pdc2019'!$G$8:$G$1182,'CE MINISTERIALE 2019 MOB'!$B474,'pdc2019'!$P$8:$P$1190)</f>
        <v>60000</v>
      </c>
    </row>
    <row r="475" spans="1:30" s="275" customFormat="1" ht="25.5">
      <c r="A475" s="304"/>
      <c r="B475" s="293" t="s">
        <v>129</v>
      </c>
      <c r="C475" s="294" t="s">
        <v>4795</v>
      </c>
      <c r="D475" s="289">
        <f>SUM(D476:D481)</f>
        <v>7796433.2200000007</v>
      </c>
      <c r="E475" s="274"/>
      <c r="F475" s="291"/>
      <c r="G475" s="292"/>
      <c r="H475" s="292"/>
      <c r="J475" s="286"/>
      <c r="L475" s="292"/>
      <c r="AD475" s="289">
        <f>SUM(AD476:AD481)</f>
        <v>14833131.309999999</v>
      </c>
    </row>
    <row r="476" spans="1:30" s="275" customFormat="1" ht="25.5">
      <c r="A476" s="304"/>
      <c r="B476" s="297" t="s">
        <v>4796</v>
      </c>
      <c r="C476" s="298" t="s">
        <v>4797</v>
      </c>
      <c r="D476" s="337">
        <f>SUMIF('pdc2019'!$G$8:$G$1182,'CE MINISTERIALE 2019 MOB'!$B476,'pdc2019'!$Q$8:$Q$1190)</f>
        <v>4096251.89</v>
      </c>
      <c r="E476" s="274"/>
      <c r="G476" s="292"/>
      <c r="H476" s="292"/>
      <c r="J476" s="286"/>
      <c r="L476" s="292"/>
      <c r="AD476" s="337">
        <f>SUMIF('pdc2019'!$G$8:$G$1182,'CE MINISTERIALE 2019 MOB'!$B476,'pdc2019'!$P$8:$P$1190)</f>
        <v>11488457.109999999</v>
      </c>
    </row>
    <row r="477" spans="1:30" s="275" customFormat="1" ht="25.5">
      <c r="A477" s="304"/>
      <c r="B477" s="297" t="s">
        <v>130</v>
      </c>
      <c r="C477" s="298" t="s">
        <v>4798</v>
      </c>
      <c r="D477" s="337">
        <f>SUMIF('pdc2019'!$G$8:$G$1182,'CE MINISTERIALE 2019 MOB'!$B477,'pdc2019'!$Q$8:$Q$1190)</f>
        <v>3196251.89</v>
      </c>
      <c r="E477" s="274"/>
      <c r="G477" s="292"/>
      <c r="H477" s="292"/>
      <c r="J477" s="286"/>
      <c r="L477" s="292"/>
      <c r="AD477" s="337">
        <f>SUMIF('pdc2019'!$G$8:$G$1182,'CE MINISTERIALE 2019 MOB'!$B477,'pdc2019'!$P$8:$P$1190)</f>
        <v>0</v>
      </c>
    </row>
    <row r="478" spans="1:30" s="275" customFormat="1" ht="25.5">
      <c r="A478" s="304"/>
      <c r="B478" s="297" t="s">
        <v>790</v>
      </c>
      <c r="C478" s="298" t="s">
        <v>4799</v>
      </c>
      <c r="D478" s="337">
        <f>SUMIF('pdc2019'!$G$8:$G$1182,'CE MINISTERIALE 2019 MOB'!$B478,'pdc2019'!$Q$8:$Q$1190)</f>
        <v>78469.440000000002</v>
      </c>
      <c r="E478" s="274"/>
      <c r="G478" s="292"/>
      <c r="H478" s="292"/>
      <c r="J478" s="286"/>
      <c r="L478" s="292"/>
      <c r="AD478" s="337">
        <f>SUMIF('pdc2019'!$G$8:$G$1182,'CE MINISTERIALE 2019 MOB'!$B478,'pdc2019'!$P$8:$P$1190)</f>
        <v>3344674.2</v>
      </c>
    </row>
    <row r="479" spans="1:30" s="275" customFormat="1" ht="25.5">
      <c r="A479" s="304"/>
      <c r="B479" s="297" t="s">
        <v>791</v>
      </c>
      <c r="C479" s="298" t="s">
        <v>4800</v>
      </c>
      <c r="D479" s="337">
        <f>SUMIF('pdc2019'!$G$8:$G$1182,'CE MINISTERIALE 2019 MOB'!$B479,'pdc2019'!$Q$8:$Q$1190)</f>
        <v>425460</v>
      </c>
      <c r="E479" s="274"/>
      <c r="G479" s="292"/>
      <c r="H479" s="292"/>
      <c r="J479" s="286"/>
      <c r="L479" s="292"/>
      <c r="AD479" s="337">
        <f>SUMIF('pdc2019'!$G$8:$G$1182,'CE MINISTERIALE 2019 MOB'!$B479,'pdc2019'!$P$8:$P$1190)</f>
        <v>0</v>
      </c>
    </row>
    <row r="480" spans="1:30" s="275" customFormat="1" ht="25.5">
      <c r="A480" s="304"/>
      <c r="B480" s="297" t="s">
        <v>792</v>
      </c>
      <c r="C480" s="298" t="s">
        <v>4801</v>
      </c>
      <c r="D480" s="337">
        <f>SUMIF('pdc2019'!$G$8:$G$1182,'CE MINISTERIALE 2019 MOB'!$B480,'pdc2019'!$Q$8:$Q$1190)</f>
        <v>0</v>
      </c>
      <c r="E480" s="274"/>
      <c r="G480" s="292"/>
      <c r="H480" s="292"/>
      <c r="J480" s="286"/>
      <c r="L480" s="292"/>
      <c r="AD480" s="337">
        <f>SUMIF('pdc2019'!$G$8:$G$1182,'CE MINISTERIALE 2019 MOB'!$B480,'pdc2019'!$P$8:$P$1190)</f>
        <v>0</v>
      </c>
    </row>
    <row r="481" spans="1:30" s="274" customFormat="1" ht="25.5">
      <c r="A481" s="304"/>
      <c r="B481" s="297" t="s">
        <v>4802</v>
      </c>
      <c r="C481" s="298" t="s">
        <v>4803</v>
      </c>
      <c r="D481" s="337">
        <f>SUMIF('pdc2019'!$G$8:$G$1182,'CE MINISTERIALE 2019 MOB'!$B481,'pdc2019'!$Q$8:$Q$1190)</f>
        <v>0</v>
      </c>
      <c r="G481" s="292"/>
      <c r="H481" s="292"/>
      <c r="J481" s="286"/>
      <c r="L481" s="292"/>
      <c r="AD481" s="337">
        <f>SUMIF('pdc2019'!$G$8:$G$1182,'CE MINISTERIALE 2019 MOB'!$B481,'pdc2019'!$P$8:$P$1190)</f>
        <v>0</v>
      </c>
    </row>
    <row r="482" spans="1:30" s="275" customFormat="1" ht="24.95" customHeight="1">
      <c r="A482" s="304"/>
      <c r="B482" s="293" t="s">
        <v>793</v>
      </c>
      <c r="C482" s="294" t="s">
        <v>4804</v>
      </c>
      <c r="D482" s="289">
        <f>SUM(D483:D492)</f>
        <v>20792317.869999997</v>
      </c>
      <c r="E482" s="274"/>
      <c r="F482" s="291"/>
      <c r="G482" s="292"/>
      <c r="H482" s="292"/>
      <c r="J482" s="286"/>
      <c r="L482" s="292"/>
      <c r="AD482" s="289">
        <f>SUM(AD483:AD492)</f>
        <v>4941361.2266666666</v>
      </c>
    </row>
    <row r="483" spans="1:30" s="275" customFormat="1" ht="24.95" customHeight="1">
      <c r="A483" s="304"/>
      <c r="B483" s="317" t="s">
        <v>794</v>
      </c>
      <c r="C483" s="318" t="s">
        <v>4805</v>
      </c>
      <c r="D483" s="337">
        <f>SUMIF('pdc2019'!$G$8:$G$1182,'CE MINISTERIALE 2019 MOB'!$B483,'pdc2019'!$Q$8:$Q$1190)</f>
        <v>4553693.62</v>
      </c>
      <c r="E483" s="274"/>
      <c r="G483" s="292"/>
      <c r="H483" s="292"/>
      <c r="J483" s="286"/>
      <c r="L483" s="292"/>
      <c r="AD483" s="337">
        <f>SUMIF('pdc2019'!$G$8:$G$1182,'CE MINISTERIALE 2019 MOB'!$B483,'pdc2019'!$P$8:$P$1190)</f>
        <v>4554248.3600000003</v>
      </c>
    </row>
    <row r="484" spans="1:30" s="275" customFormat="1" ht="24.95" customHeight="1">
      <c r="A484" s="304"/>
      <c r="B484" s="317" t="s">
        <v>795</v>
      </c>
      <c r="C484" s="318" t="s">
        <v>4806</v>
      </c>
      <c r="D484" s="337">
        <f>SUMIF('pdc2019'!$G$8:$G$1182,'CE MINISTERIALE 2019 MOB'!$B484,'pdc2019'!$Q$8:$Q$1190)</f>
        <v>57100</v>
      </c>
      <c r="E484" s="274"/>
      <c r="G484" s="292"/>
      <c r="H484" s="292"/>
      <c r="J484" s="286"/>
      <c r="L484" s="292"/>
      <c r="AD484" s="337">
        <f>SUMIF('pdc2019'!$G$8:$G$1182,'CE MINISTERIALE 2019 MOB'!$B484,'pdc2019'!$P$8:$P$1190)</f>
        <v>57112.866666666669</v>
      </c>
    </row>
    <row r="485" spans="1:30" s="275" customFormat="1" ht="24.95" customHeight="1">
      <c r="A485" s="304"/>
      <c r="B485" s="317" t="s">
        <v>796</v>
      </c>
      <c r="C485" s="318" t="s">
        <v>4807</v>
      </c>
      <c r="D485" s="337">
        <f>SUMIF('pdc2019'!$G$8:$G$1182,'CE MINISTERIALE 2019 MOB'!$B485,'pdc2019'!$Q$8:$Q$1190)</f>
        <v>0</v>
      </c>
      <c r="E485" s="274"/>
      <c r="G485" s="292"/>
      <c r="H485" s="292"/>
      <c r="J485" s="286"/>
      <c r="L485" s="292"/>
      <c r="AD485" s="337">
        <f>SUMIF('pdc2019'!$G$8:$G$1182,'CE MINISTERIALE 2019 MOB'!$B485,'pdc2019'!$P$8:$P$1190)</f>
        <v>0</v>
      </c>
    </row>
    <row r="486" spans="1:30" s="275" customFormat="1" ht="24.95" customHeight="1">
      <c r="A486" s="304"/>
      <c r="B486" s="297" t="s">
        <v>797</v>
      </c>
      <c r="C486" s="298" t="s">
        <v>4808</v>
      </c>
      <c r="D486" s="337">
        <f>SUMIF('pdc2019'!$G$8:$G$1182,'CE MINISTERIALE 2019 MOB'!$B486,'pdc2019'!$Q$8:$Q$1190)</f>
        <v>0</v>
      </c>
      <c r="E486" s="274"/>
      <c r="G486" s="292"/>
      <c r="H486" s="292"/>
      <c r="J486" s="286"/>
      <c r="L486" s="292"/>
      <c r="AD486" s="337">
        <f>SUMIF('pdc2019'!$G$8:$G$1182,'CE MINISTERIALE 2019 MOB'!$B486,'pdc2019'!$P$8:$P$1190)</f>
        <v>0</v>
      </c>
    </row>
    <row r="487" spans="1:30" s="275" customFormat="1" ht="24.95" customHeight="1">
      <c r="A487" s="304"/>
      <c r="B487" s="297" t="s">
        <v>798</v>
      </c>
      <c r="C487" s="298" t="s">
        <v>4809</v>
      </c>
      <c r="D487" s="337">
        <f>SUMIF('pdc2019'!$G$8:$G$1182,'CE MINISTERIALE 2019 MOB'!$B487,'pdc2019'!$Q$8:$Q$1190)</f>
        <v>0</v>
      </c>
      <c r="E487" s="274"/>
      <c r="G487" s="292"/>
      <c r="H487" s="292"/>
      <c r="J487" s="286"/>
      <c r="L487" s="292"/>
      <c r="AD487" s="337">
        <f>SUMIF('pdc2019'!$G$8:$G$1182,'CE MINISTERIALE 2019 MOB'!$B487,'pdc2019'!$P$8:$P$1190)</f>
        <v>0</v>
      </c>
    </row>
    <row r="488" spans="1:30" s="275" customFormat="1" ht="24.95" customHeight="1">
      <c r="A488" s="304"/>
      <c r="B488" s="297" t="s">
        <v>4810</v>
      </c>
      <c r="C488" s="298" t="s">
        <v>4811</v>
      </c>
      <c r="D488" s="337">
        <f>SUMIF('pdc2019'!$G$8:$G$1182,'CE MINISTERIALE 2019 MOB'!$B488,'pdc2019'!$Q$8:$Q$1190)</f>
        <v>15881524.249999998</v>
      </c>
      <c r="E488" s="274"/>
      <c r="G488" s="292"/>
      <c r="H488" s="292"/>
      <c r="J488" s="286"/>
      <c r="L488" s="292"/>
      <c r="AD488" s="337">
        <f>SUMIF('pdc2019'!$G$8:$G$1182,'CE MINISTERIALE 2019 MOB'!$B488,'pdc2019'!$P$8:$P$1190)</f>
        <v>0</v>
      </c>
    </row>
    <row r="489" spans="1:30" s="275" customFormat="1" ht="24.95" customHeight="1">
      <c r="A489" s="304"/>
      <c r="B489" s="297" t="s">
        <v>4812</v>
      </c>
      <c r="C489" s="298" t="s">
        <v>4813</v>
      </c>
      <c r="D489" s="337">
        <f>SUMIF('pdc2019'!$G$8:$G$1182,'CE MINISTERIALE 2019 MOB'!$B489,'pdc2019'!$Q$8:$Q$1190)</f>
        <v>0</v>
      </c>
      <c r="E489" s="274"/>
      <c r="G489" s="292"/>
      <c r="H489" s="292"/>
      <c r="J489" s="286"/>
      <c r="L489" s="292"/>
      <c r="AD489" s="337">
        <f>SUMIF('pdc2019'!$G$8:$G$1182,'CE MINISTERIALE 2019 MOB'!$B489,'pdc2019'!$P$8:$P$1190)</f>
        <v>0</v>
      </c>
    </row>
    <row r="490" spans="1:30" s="275" customFormat="1" ht="24.95" customHeight="1">
      <c r="A490" s="304"/>
      <c r="B490" s="297" t="s">
        <v>4814</v>
      </c>
      <c r="C490" s="298" t="s">
        <v>4815</v>
      </c>
      <c r="D490" s="337">
        <f>SUMIF('pdc2019'!$G$8:$G$1182,'CE MINISTERIALE 2019 MOB'!$B490,'pdc2019'!$Q$8:$Q$1190)</f>
        <v>0</v>
      </c>
      <c r="E490" s="274"/>
      <c r="G490" s="292"/>
      <c r="H490" s="292"/>
      <c r="J490" s="286"/>
      <c r="L490" s="292"/>
      <c r="AD490" s="337">
        <f>SUMIF('pdc2019'!$G$8:$G$1182,'CE MINISTERIALE 2019 MOB'!$B490,'pdc2019'!$P$8:$P$1190)</f>
        <v>0</v>
      </c>
    </row>
    <row r="491" spans="1:30" s="275" customFormat="1" ht="24.95" customHeight="1">
      <c r="A491" s="304"/>
      <c r="B491" s="297" t="s">
        <v>4816</v>
      </c>
      <c r="C491" s="298" t="s">
        <v>4817</v>
      </c>
      <c r="D491" s="337">
        <f>SUMIF('pdc2019'!$G$8:$G$1182,'CE MINISTERIALE 2019 MOB'!$B491,'pdc2019'!$Q$8:$Q$1190)</f>
        <v>0</v>
      </c>
      <c r="E491" s="274"/>
      <c r="G491" s="292"/>
      <c r="H491" s="292"/>
      <c r="J491" s="286"/>
      <c r="L491" s="292"/>
      <c r="AD491" s="337">
        <f>SUMIF('pdc2019'!$G$8:$G$1182,'CE MINISTERIALE 2019 MOB'!$B491,'pdc2019'!$P$8:$P$1190)</f>
        <v>0</v>
      </c>
    </row>
    <row r="492" spans="1:30" s="275" customFormat="1" ht="24.95" customHeight="1">
      <c r="A492" s="304"/>
      <c r="B492" s="317" t="s">
        <v>799</v>
      </c>
      <c r="C492" s="319" t="s">
        <v>4818</v>
      </c>
      <c r="D492" s="337">
        <f>SUMIF('pdc2019'!$G$8:$G$1182,'CE MINISTERIALE 2019 MOB'!$B492,'pdc2019'!$Q$8:$Q$1190)</f>
        <v>300000</v>
      </c>
      <c r="E492" s="274"/>
      <c r="G492" s="292"/>
      <c r="H492" s="292"/>
      <c r="J492" s="286"/>
      <c r="L492" s="292"/>
      <c r="AD492" s="337">
        <f>SUMIF('pdc2019'!$G$8:$G$1182,'CE MINISTERIALE 2019 MOB'!$B492,'pdc2019'!$P$8:$P$1190)</f>
        <v>330000</v>
      </c>
    </row>
    <row r="493" spans="1:30" s="299" customFormat="1" ht="24.95" customHeight="1">
      <c r="A493" s="307"/>
      <c r="B493" s="287" t="s">
        <v>800</v>
      </c>
      <c r="C493" s="288" t="s">
        <v>801</v>
      </c>
      <c r="D493" s="289">
        <f>+D465+D448+D438+D430+D388+D378+D370+D201+D161+D445</f>
        <v>1942278282.8000002</v>
      </c>
      <c r="E493" s="274"/>
      <c r="F493" s="291"/>
      <c r="G493" s="292"/>
      <c r="H493" s="292"/>
      <c r="J493" s="286"/>
      <c r="L493" s="292"/>
      <c r="AD493" s="289">
        <f>+AD465+AD448+AD438+AD430+AD388+AD378+AD370+AD201+AD161+AD445</f>
        <v>1836656883.0733333</v>
      </c>
    </row>
    <row r="494" spans="1:30" s="299" customFormat="1" ht="24.95" customHeight="1">
      <c r="A494" s="307"/>
      <c r="B494" s="300"/>
      <c r="C494" s="288" t="s">
        <v>802</v>
      </c>
      <c r="D494" s="289"/>
      <c r="E494" s="274"/>
      <c r="F494" s="275"/>
      <c r="G494" s="292"/>
      <c r="H494" s="292"/>
      <c r="J494" s="286"/>
      <c r="L494" s="292"/>
      <c r="AD494" s="289"/>
    </row>
    <row r="495" spans="1:30" s="299" customFormat="1" ht="24.95" customHeight="1">
      <c r="A495" s="307"/>
      <c r="B495" s="287" t="s">
        <v>803</v>
      </c>
      <c r="C495" s="288" t="s">
        <v>804</v>
      </c>
      <c r="D495" s="289">
        <f>+D496+D497+D498</f>
        <v>28000</v>
      </c>
      <c r="E495" s="274"/>
      <c r="F495" s="291"/>
      <c r="G495" s="292"/>
      <c r="H495" s="292"/>
      <c r="J495" s="286"/>
      <c r="L495" s="292"/>
      <c r="AD495" s="289">
        <f>+AD496+AD497+AD498</f>
        <v>48422.133333333331</v>
      </c>
    </row>
    <row r="496" spans="1:30" s="299" customFormat="1" ht="24.95" customHeight="1">
      <c r="A496" s="307"/>
      <c r="B496" s="293" t="s">
        <v>805</v>
      </c>
      <c r="C496" s="294" t="s">
        <v>806</v>
      </c>
      <c r="D496" s="337">
        <f>SUMIF('pdc2019'!$G$8:$G$1182,'CE MINISTERIALE 2019 MOB'!$B496,'pdc2019'!$Q$8:$Q$1190)</f>
        <v>0</v>
      </c>
      <c r="E496" s="274"/>
      <c r="F496" s="275"/>
      <c r="G496" s="292"/>
      <c r="H496" s="292"/>
      <c r="J496" s="286"/>
      <c r="L496" s="292"/>
      <c r="AD496" s="337">
        <f>SUMIF('pdc2019'!$G$8:$G$1182,'CE MINISTERIALE 2019 MOB'!$B496,'pdc2019'!$P$8:$P$1190)</f>
        <v>0</v>
      </c>
    </row>
    <row r="497" spans="1:30" s="299" customFormat="1" ht="24.95" customHeight="1">
      <c r="A497" s="307"/>
      <c r="B497" s="293" t="s">
        <v>807</v>
      </c>
      <c r="C497" s="294" t="s">
        <v>808</v>
      </c>
      <c r="D497" s="337">
        <f>SUMIF('pdc2019'!$G$8:$G$1182,'CE MINISTERIALE 2019 MOB'!$B497,'pdc2019'!$Q$8:$Q$1190)</f>
        <v>0</v>
      </c>
      <c r="E497" s="274"/>
      <c r="F497" s="275"/>
      <c r="G497" s="292"/>
      <c r="H497" s="292"/>
      <c r="J497" s="286"/>
      <c r="L497" s="292"/>
      <c r="AD497" s="337">
        <f>SUMIF('pdc2019'!$G$8:$G$1182,'CE MINISTERIALE 2019 MOB'!$B497,'pdc2019'!$P$8:$P$1190)</f>
        <v>0</v>
      </c>
    </row>
    <row r="498" spans="1:30" s="299" customFormat="1" ht="24.95" customHeight="1">
      <c r="A498" s="307"/>
      <c r="B498" s="293" t="s">
        <v>809</v>
      </c>
      <c r="C498" s="294" t="s">
        <v>810</v>
      </c>
      <c r="D498" s="337">
        <f>SUMIF('pdc2019'!$G$8:$G$1182,'CE MINISTERIALE 2019 MOB'!$B498,'pdc2019'!$Q$8:$Q$1190)</f>
        <v>28000</v>
      </c>
      <c r="E498" s="274"/>
      <c r="F498" s="275"/>
      <c r="G498" s="292"/>
      <c r="H498" s="292"/>
      <c r="J498" s="286"/>
      <c r="L498" s="292"/>
      <c r="AD498" s="337">
        <f>SUMIF('pdc2019'!$G$8:$G$1182,'CE MINISTERIALE 2019 MOB'!$B498,'pdc2019'!$P$8:$P$1190)</f>
        <v>48422.133333333331</v>
      </c>
    </row>
    <row r="499" spans="1:30" s="299" customFormat="1" ht="24.95" customHeight="1">
      <c r="A499" s="307"/>
      <c r="B499" s="287" t="s">
        <v>811</v>
      </c>
      <c r="C499" s="288" t="s">
        <v>812</v>
      </c>
      <c r="D499" s="289">
        <f>SUM(D500:D504)</f>
        <v>0</v>
      </c>
      <c r="E499" s="274"/>
      <c r="F499" s="291"/>
      <c r="G499" s="292"/>
      <c r="H499" s="292"/>
      <c r="J499" s="286"/>
      <c r="L499" s="292"/>
      <c r="AD499" s="289">
        <f>SUM(AD500:AD504)</f>
        <v>3127.04</v>
      </c>
    </row>
    <row r="500" spans="1:30" s="299" customFormat="1" ht="24.95" customHeight="1">
      <c r="A500" s="307"/>
      <c r="B500" s="293" t="s">
        <v>813</v>
      </c>
      <c r="C500" s="294" t="s">
        <v>814</v>
      </c>
      <c r="D500" s="337">
        <f>SUMIF('pdc2019'!$G$8:$G$1182,'CE MINISTERIALE 2019 MOB'!$B500,'pdc2019'!$Q$8:$Q$1190)</f>
        <v>0</v>
      </c>
      <c r="E500" s="274"/>
      <c r="F500" s="275"/>
      <c r="G500" s="292"/>
      <c r="H500" s="292"/>
      <c r="J500" s="286"/>
      <c r="L500" s="292"/>
      <c r="AD500" s="337">
        <f>SUMIF('pdc2019'!$G$8:$G$1182,'CE MINISTERIALE 2019 MOB'!$B500,'pdc2019'!$P$8:$P$1190)</f>
        <v>0</v>
      </c>
    </row>
    <row r="501" spans="1:30" s="299" customFormat="1" ht="25.5">
      <c r="A501" s="307"/>
      <c r="B501" s="293" t="s">
        <v>815</v>
      </c>
      <c r="C501" s="294" t="s">
        <v>816</v>
      </c>
      <c r="D501" s="337">
        <f>SUMIF('pdc2019'!$G$8:$G$1182,'CE MINISTERIALE 2019 MOB'!$B501,'pdc2019'!$Q$8:$Q$1190)</f>
        <v>0</v>
      </c>
      <c r="E501" s="274"/>
      <c r="F501" s="275"/>
      <c r="G501" s="292"/>
      <c r="H501" s="292"/>
      <c r="J501" s="286"/>
      <c r="L501" s="292"/>
      <c r="AD501" s="337">
        <f>SUMIF('pdc2019'!$G$8:$G$1182,'CE MINISTERIALE 2019 MOB'!$B501,'pdc2019'!$P$8:$P$1190)</f>
        <v>0</v>
      </c>
    </row>
    <row r="502" spans="1:30" s="299" customFormat="1" ht="24" customHeight="1">
      <c r="A502" s="307"/>
      <c r="B502" s="293" t="s">
        <v>817</v>
      </c>
      <c r="C502" s="294" t="s">
        <v>818</v>
      </c>
      <c r="D502" s="337">
        <f>SUMIF('pdc2019'!$G$8:$G$1182,'CE MINISTERIALE 2019 MOB'!$B502,'pdc2019'!$Q$8:$Q$1190)</f>
        <v>0</v>
      </c>
      <c r="E502" s="274"/>
      <c r="F502" s="275"/>
      <c r="G502" s="292"/>
      <c r="H502" s="292"/>
      <c r="J502" s="286"/>
      <c r="L502" s="292"/>
      <c r="AD502" s="337">
        <f>SUMIF('pdc2019'!$G$8:$G$1182,'CE MINISTERIALE 2019 MOB'!$B502,'pdc2019'!$P$8:$P$1190)</f>
        <v>0</v>
      </c>
    </row>
    <row r="503" spans="1:30" s="299" customFormat="1" ht="24.95" customHeight="1">
      <c r="A503" s="307"/>
      <c r="B503" s="293" t="s">
        <v>819</v>
      </c>
      <c r="C503" s="294" t="s">
        <v>820</v>
      </c>
      <c r="D503" s="337">
        <f>SUMIF('pdc2019'!$G$8:$G$1182,'CE MINISTERIALE 2019 MOB'!$B503,'pdc2019'!$Q$8:$Q$1190)</f>
        <v>0</v>
      </c>
      <c r="E503" s="274"/>
      <c r="F503" s="275"/>
      <c r="G503" s="292"/>
      <c r="H503" s="292"/>
      <c r="J503" s="286"/>
      <c r="L503" s="292"/>
      <c r="AD503" s="337">
        <f>SUMIF('pdc2019'!$G$8:$G$1182,'CE MINISTERIALE 2019 MOB'!$B503,'pdc2019'!$P$8:$P$1190)</f>
        <v>3124.8933333333334</v>
      </c>
    </row>
    <row r="504" spans="1:30" s="299" customFormat="1" ht="24.95" customHeight="1">
      <c r="A504" s="307"/>
      <c r="B504" s="293" t="s">
        <v>821</v>
      </c>
      <c r="C504" s="294" t="s">
        <v>822</v>
      </c>
      <c r="D504" s="337">
        <f>SUMIF('pdc2019'!$G$8:$G$1182,'CE MINISTERIALE 2019 MOB'!$B504,'pdc2019'!$Q$8:$Q$1190)</f>
        <v>0</v>
      </c>
      <c r="E504" s="274"/>
      <c r="F504" s="275"/>
      <c r="G504" s="292"/>
      <c r="H504" s="292"/>
      <c r="J504" s="286"/>
      <c r="L504" s="292"/>
      <c r="AD504" s="337">
        <f>SUMIF('pdc2019'!$G$8:$G$1182,'CE MINISTERIALE 2019 MOB'!$B504,'pdc2019'!$P$8:$P$1190)</f>
        <v>2.1466666666666669</v>
      </c>
    </row>
    <row r="505" spans="1:30" s="299" customFormat="1" ht="24.95" customHeight="1">
      <c r="A505" s="307"/>
      <c r="B505" s="287" t="s">
        <v>823</v>
      </c>
      <c r="C505" s="288" t="s">
        <v>824</v>
      </c>
      <c r="D505" s="289">
        <f>SUM(D506:D508)</f>
        <v>47137</v>
      </c>
      <c r="E505" s="274"/>
      <c r="F505" s="291"/>
      <c r="G505" s="292"/>
      <c r="H505" s="292"/>
      <c r="J505" s="286"/>
      <c r="L505" s="292"/>
      <c r="AD505" s="289">
        <f>SUM(AD506:AD508)</f>
        <v>6416.2666666666664</v>
      </c>
    </row>
    <row r="506" spans="1:30" s="299" customFormat="1" ht="24.95" customHeight="1">
      <c r="A506" s="307"/>
      <c r="B506" s="293" t="s">
        <v>825</v>
      </c>
      <c r="C506" s="294" t="s">
        <v>826</v>
      </c>
      <c r="D506" s="337">
        <f>SUMIF('pdc2019'!$G$8:$G$1182,'CE MINISTERIALE 2019 MOB'!$B506,'pdc2019'!$Q$8:$Q$1190)</f>
        <v>10000</v>
      </c>
      <c r="E506" s="274"/>
      <c r="F506" s="275"/>
      <c r="G506" s="292"/>
      <c r="H506" s="292"/>
      <c r="J506" s="286"/>
      <c r="L506" s="292"/>
      <c r="AD506" s="337">
        <f>SUMIF('pdc2019'!$G$8:$G$1182,'CE MINISTERIALE 2019 MOB'!$B506,'pdc2019'!$P$8:$P$1190)</f>
        <v>0</v>
      </c>
    </row>
    <row r="507" spans="1:30" s="299" customFormat="1" ht="24.95" customHeight="1">
      <c r="A507" s="307"/>
      <c r="B507" s="293" t="s">
        <v>827</v>
      </c>
      <c r="C507" s="294" t="s">
        <v>828</v>
      </c>
      <c r="D507" s="337">
        <f>SUMIF('pdc2019'!$G$8:$G$1182,'CE MINISTERIALE 2019 MOB'!$B507,'pdc2019'!$Q$8:$Q$1190)</f>
        <v>0</v>
      </c>
      <c r="E507" s="274"/>
      <c r="F507" s="275"/>
      <c r="G507" s="292"/>
      <c r="H507" s="292"/>
      <c r="J507" s="286"/>
      <c r="L507" s="292"/>
      <c r="AD507" s="337">
        <f>SUMIF('pdc2019'!$G$8:$G$1182,'CE MINISTERIALE 2019 MOB'!$B507,'pdc2019'!$P$8:$P$1190)</f>
        <v>0</v>
      </c>
    </row>
    <row r="508" spans="1:30" s="299" customFormat="1" ht="24.95" customHeight="1">
      <c r="A508" s="307"/>
      <c r="B508" s="293" t="s">
        <v>829</v>
      </c>
      <c r="C508" s="294" t="s">
        <v>830</v>
      </c>
      <c r="D508" s="337">
        <f>SUMIF('pdc2019'!$G$8:$G$1182,'CE MINISTERIALE 2019 MOB'!$B508,'pdc2019'!$Q$8:$Q$1190)</f>
        <v>37137</v>
      </c>
      <c r="E508" s="274"/>
      <c r="F508" s="275"/>
      <c r="G508" s="292"/>
      <c r="H508" s="292"/>
      <c r="J508" s="286"/>
      <c r="L508" s="292"/>
      <c r="AD508" s="337">
        <f>SUMIF('pdc2019'!$G$8:$G$1182,'CE MINISTERIALE 2019 MOB'!$B508,'pdc2019'!$P$8:$P$1190)</f>
        <v>6416.2666666666664</v>
      </c>
    </row>
    <row r="509" spans="1:30" s="299" customFormat="1" ht="24.95" customHeight="1">
      <c r="A509" s="307"/>
      <c r="B509" s="287" t="s">
        <v>831</v>
      </c>
      <c r="C509" s="288" t="s">
        <v>832</v>
      </c>
      <c r="D509" s="289">
        <f>SUM(D510:D511)</f>
        <v>1000</v>
      </c>
      <c r="E509" s="274"/>
      <c r="F509" s="291"/>
      <c r="G509" s="292"/>
      <c r="H509" s="292"/>
      <c r="J509" s="286"/>
      <c r="L509" s="292"/>
      <c r="AD509" s="289">
        <f>SUM(AD510:AD511)</f>
        <v>63.373333333333335</v>
      </c>
    </row>
    <row r="510" spans="1:30" s="299" customFormat="1" ht="24.95" customHeight="1">
      <c r="A510" s="307"/>
      <c r="B510" s="293" t="s">
        <v>833</v>
      </c>
      <c r="C510" s="294" t="s">
        <v>834</v>
      </c>
      <c r="D510" s="337">
        <f>SUMIF('pdc2019'!$G$8:$G$1182,'CE MINISTERIALE 2019 MOB'!$B510,'pdc2019'!$Q$8:$Q$1190)</f>
        <v>1000</v>
      </c>
      <c r="E510" s="274"/>
      <c r="F510" s="275"/>
      <c r="G510" s="292"/>
      <c r="H510" s="292"/>
      <c r="J510" s="286"/>
      <c r="L510" s="292"/>
      <c r="AD510" s="337">
        <f>SUMIF('pdc2019'!$G$8:$G$1182,'CE MINISTERIALE 2019 MOB'!$B510,'pdc2019'!$P$8:$P$1190)</f>
        <v>0</v>
      </c>
    </row>
    <row r="511" spans="1:30" s="299" customFormat="1" ht="24.95" customHeight="1">
      <c r="A511" s="307"/>
      <c r="B511" s="293" t="s">
        <v>835</v>
      </c>
      <c r="C511" s="294" t="s">
        <v>836</v>
      </c>
      <c r="D511" s="337">
        <f>SUMIF('pdc2019'!$G$8:$G$1182,'CE MINISTERIALE 2019 MOB'!$B511,'pdc2019'!$Q$8:$Q$1190)</f>
        <v>0</v>
      </c>
      <c r="E511" s="274"/>
      <c r="F511" s="275"/>
      <c r="G511" s="292"/>
      <c r="H511" s="292"/>
      <c r="J511" s="286"/>
      <c r="L511" s="292"/>
      <c r="AD511" s="337">
        <f>SUMIF('pdc2019'!$G$8:$G$1182,'CE MINISTERIALE 2019 MOB'!$B511,'pdc2019'!$P$8:$P$1190)</f>
        <v>63.373333333333335</v>
      </c>
    </row>
    <row r="512" spans="1:30" s="299" customFormat="1" ht="24.95" customHeight="1">
      <c r="A512" s="307"/>
      <c r="B512" s="287" t="s">
        <v>837</v>
      </c>
      <c r="C512" s="288" t="s">
        <v>838</v>
      </c>
      <c r="D512" s="289">
        <f>+D495+D499-D505-D509</f>
        <v>-20137</v>
      </c>
      <c r="E512" s="274"/>
      <c r="F512" s="291"/>
      <c r="G512" s="292"/>
      <c r="H512" s="292"/>
      <c r="J512" s="286"/>
      <c r="L512" s="292"/>
      <c r="AD512" s="289">
        <f>+AD495+AD499-AD505-AD509</f>
        <v>45069.533333333326</v>
      </c>
    </row>
    <row r="513" spans="1:30" s="299" customFormat="1" ht="24.95" customHeight="1">
      <c r="A513" s="307"/>
      <c r="B513" s="300"/>
      <c r="C513" s="288" t="s">
        <v>839</v>
      </c>
      <c r="D513" s="337">
        <f>SUMIF('pdc2019'!$G$8:$G$1182,'CE MINISTERIALE 2019 MOB'!$B513,'pdc2019'!$Q$8:$Q$1190)</f>
        <v>0</v>
      </c>
      <c r="E513" s="274"/>
      <c r="F513" s="275"/>
      <c r="G513" s="292"/>
      <c r="H513" s="292"/>
      <c r="J513" s="286"/>
      <c r="L513" s="292"/>
      <c r="AD513" s="337">
        <f>SUMIF('pdc2019'!$G$8:$G$1182,'CE MINISTERIALE 2019 MOB'!$B513,'pdc2019'!$P$8:$P$1190)</f>
        <v>0</v>
      </c>
    </row>
    <row r="514" spans="1:30" s="299" customFormat="1" ht="24.95" customHeight="1">
      <c r="A514" s="307"/>
      <c r="B514" s="287" t="s">
        <v>840</v>
      </c>
      <c r="C514" s="288" t="s">
        <v>841</v>
      </c>
      <c r="D514" s="337">
        <f>SUMIF('pdc2019'!$G$8:$G$1182,'CE MINISTERIALE 2019 MOB'!$B514,'pdc2019'!$Q$8:$Q$1190)</f>
        <v>0</v>
      </c>
      <c r="E514" s="274"/>
      <c r="F514" s="275"/>
      <c r="G514" s="292"/>
      <c r="H514" s="292"/>
      <c r="J514" s="286"/>
      <c r="L514" s="292"/>
      <c r="AD514" s="337">
        <f>SUMIF('pdc2019'!$G$8:$G$1182,'CE MINISTERIALE 2019 MOB'!$B514,'pdc2019'!$P$8:$P$1190)</f>
        <v>0</v>
      </c>
    </row>
    <row r="515" spans="1:30" s="299" customFormat="1" ht="24.95" customHeight="1">
      <c r="A515" s="307"/>
      <c r="B515" s="287" t="s">
        <v>842</v>
      </c>
      <c r="C515" s="288" t="s">
        <v>843</v>
      </c>
      <c r="D515" s="337">
        <f>SUMIF('pdc2019'!$G$8:$G$1182,'CE MINISTERIALE 2019 MOB'!$B515,'pdc2019'!$Q$8:$Q$1190)</f>
        <v>0</v>
      </c>
      <c r="E515" s="274"/>
      <c r="F515" s="275"/>
      <c r="G515" s="292"/>
      <c r="H515" s="292"/>
      <c r="J515" s="286"/>
      <c r="L515" s="292"/>
      <c r="AD515" s="337">
        <f>SUMIF('pdc2019'!$G$8:$G$1182,'CE MINISTERIALE 2019 MOB'!$B515,'pdc2019'!$P$8:$P$1190)</f>
        <v>0</v>
      </c>
    </row>
    <row r="516" spans="1:30" s="299" customFormat="1" ht="24.95" customHeight="1">
      <c r="A516" s="307"/>
      <c r="B516" s="287" t="s">
        <v>844</v>
      </c>
      <c r="C516" s="288" t="s">
        <v>845</v>
      </c>
      <c r="D516" s="289">
        <f>+D514-D515</f>
        <v>0</v>
      </c>
      <c r="E516" s="274"/>
      <c r="F516" s="291"/>
      <c r="G516" s="292"/>
      <c r="H516" s="292"/>
      <c r="J516" s="286"/>
      <c r="L516" s="292"/>
      <c r="AD516" s="289">
        <f>+AD514-AD515</f>
        <v>0</v>
      </c>
    </row>
    <row r="517" spans="1:30" s="299" customFormat="1" ht="24.95" customHeight="1">
      <c r="A517" s="307"/>
      <c r="B517" s="300"/>
      <c r="C517" s="288" t="s">
        <v>846</v>
      </c>
      <c r="D517" s="337">
        <f>SUMIF('pdc2019'!$G$8:$G$1182,'CE MINISTERIALE 2019 MOB'!$B517,'pdc2019'!$Q$8:$Q$1190)</f>
        <v>0</v>
      </c>
      <c r="E517" s="274"/>
      <c r="F517" s="275"/>
      <c r="G517" s="292"/>
      <c r="H517" s="292"/>
      <c r="J517" s="286"/>
      <c r="L517" s="292"/>
      <c r="AD517" s="337">
        <f>SUMIF('pdc2019'!$G$8:$G$1182,'CE MINISTERIALE 2019 MOB'!$B517,'pdc2019'!$P$8:$P$1190)</f>
        <v>0</v>
      </c>
    </row>
    <row r="518" spans="1:30" s="299" customFormat="1" ht="24.95" customHeight="1">
      <c r="A518" s="307"/>
      <c r="B518" s="287" t="s">
        <v>847</v>
      </c>
      <c r="C518" s="288" t="s">
        <v>848</v>
      </c>
      <c r="D518" s="289">
        <f>+D519+D520</f>
        <v>20000</v>
      </c>
      <c r="E518" s="274"/>
      <c r="F518" s="291"/>
      <c r="G518" s="292"/>
      <c r="H518" s="292"/>
      <c r="J518" s="286"/>
      <c r="L518" s="292"/>
      <c r="AD518" s="289">
        <f>+AD519+AD520</f>
        <v>30890088.733333331</v>
      </c>
    </row>
    <row r="519" spans="1:30" s="299" customFormat="1" ht="24.95" customHeight="1">
      <c r="A519" s="307"/>
      <c r="B519" s="293" t="s">
        <v>849</v>
      </c>
      <c r="C519" s="294" t="s">
        <v>850</v>
      </c>
      <c r="D519" s="337">
        <f>SUMIF('pdc2019'!$G$8:$G$1182,'CE MINISTERIALE 2019 MOB'!$B519,'pdc2019'!$Q$8:$Q$1190)</f>
        <v>0</v>
      </c>
      <c r="E519" s="274"/>
      <c r="F519" s="275"/>
      <c r="G519" s="292"/>
      <c r="H519" s="292"/>
      <c r="J519" s="286"/>
      <c r="L519" s="292"/>
      <c r="AD519" s="337">
        <f>SUMIF('pdc2019'!$G$8:$G$1182,'CE MINISTERIALE 2019 MOB'!$B519,'pdc2019'!$P$8:$P$1190)</f>
        <v>0</v>
      </c>
    </row>
    <row r="520" spans="1:30" s="299" customFormat="1" ht="24.95" customHeight="1">
      <c r="A520" s="307"/>
      <c r="B520" s="293" t="s">
        <v>851</v>
      </c>
      <c r="C520" s="294" t="s">
        <v>852</v>
      </c>
      <c r="D520" s="289">
        <f>+D521+D522+D533+D543</f>
        <v>20000</v>
      </c>
      <c r="E520" s="274"/>
      <c r="F520" s="291"/>
      <c r="G520" s="292"/>
      <c r="H520" s="292"/>
      <c r="J520" s="286"/>
      <c r="L520" s="292"/>
      <c r="AD520" s="289">
        <f>+AD521+AD522+AD533+AD543</f>
        <v>30890088.733333331</v>
      </c>
    </row>
    <row r="521" spans="1:30" s="299" customFormat="1" ht="24.95" customHeight="1">
      <c r="A521" s="307"/>
      <c r="B521" s="297" t="s">
        <v>853</v>
      </c>
      <c r="C521" s="298" t="s">
        <v>854</v>
      </c>
      <c r="D521" s="337">
        <f>SUMIF('pdc2019'!$G$8:$G$1182,'CE MINISTERIALE 2019 MOB'!$B521,'pdc2019'!$Q$8:$Q$1190)</f>
        <v>20000</v>
      </c>
      <c r="E521" s="274"/>
      <c r="F521" s="275"/>
      <c r="G521" s="292"/>
      <c r="H521" s="292"/>
      <c r="J521" s="286"/>
      <c r="L521" s="292"/>
      <c r="AD521" s="337">
        <f>SUMIF('pdc2019'!$G$8:$G$1182,'CE MINISTERIALE 2019 MOB'!$B521,'pdc2019'!$P$8:$P$1190)</f>
        <v>5264</v>
      </c>
    </row>
    <row r="522" spans="1:30" s="299" customFormat="1" ht="24.95" customHeight="1">
      <c r="A522" s="307"/>
      <c r="B522" s="297" t="s">
        <v>855</v>
      </c>
      <c r="C522" s="298" t="s">
        <v>856</v>
      </c>
      <c r="D522" s="289">
        <f>+D523+D524+D525</f>
        <v>0</v>
      </c>
      <c r="E522" s="274"/>
      <c r="F522" s="291"/>
      <c r="G522" s="292"/>
      <c r="H522" s="292"/>
      <c r="J522" s="286"/>
      <c r="L522" s="292"/>
      <c r="AD522" s="289">
        <f>+AD523+AD524+AD525</f>
        <v>30877057.529999997</v>
      </c>
    </row>
    <row r="523" spans="1:30" s="275" customFormat="1" ht="24.95" customHeight="1">
      <c r="A523" s="304"/>
      <c r="B523" s="297" t="s">
        <v>4819</v>
      </c>
      <c r="C523" s="298" t="s">
        <v>4820</v>
      </c>
      <c r="D523" s="337">
        <f>SUMIF('pdc2019'!$G$8:$G$1182,'CE MINISTERIALE 2019 MOB'!$B523,'pdc2019'!$Q$8:$Q$1190)</f>
        <v>0</v>
      </c>
      <c r="E523" s="274"/>
      <c r="G523" s="292"/>
      <c r="H523" s="292"/>
      <c r="J523" s="286"/>
      <c r="L523" s="292"/>
      <c r="AD523" s="337">
        <f>SUMIF('pdc2019'!$G$8:$G$1182,'CE MINISTERIALE 2019 MOB'!$B523,'pdc2019'!$P$8:$P$1190)</f>
        <v>0</v>
      </c>
    </row>
    <row r="524" spans="1:30" s="275" customFormat="1" ht="24.95" customHeight="1">
      <c r="A524" s="304" t="s">
        <v>304</v>
      </c>
      <c r="B524" s="297" t="s">
        <v>857</v>
      </c>
      <c r="C524" s="298" t="s">
        <v>4821</v>
      </c>
      <c r="D524" s="337">
        <f>SUMIF('pdc2019'!$G$8:$G$1182,'CE MINISTERIALE 2019 MOB'!$B524,'pdc2019'!$Q$8:$Q$1190)</f>
        <v>0</v>
      </c>
      <c r="E524" s="274"/>
      <c r="G524" s="292"/>
      <c r="H524" s="292"/>
      <c r="J524" s="286"/>
      <c r="L524" s="292"/>
      <c r="AD524" s="337">
        <f>SUMIF('pdc2019'!$G$8:$G$1182,'CE MINISTERIALE 2019 MOB'!$B524,'pdc2019'!$P$8:$P$1190)</f>
        <v>0</v>
      </c>
    </row>
    <row r="525" spans="1:30" s="275" customFormat="1" ht="24.95" customHeight="1">
      <c r="A525" s="304"/>
      <c r="B525" s="297" t="s">
        <v>858</v>
      </c>
      <c r="C525" s="298" t="s">
        <v>4822</v>
      </c>
      <c r="D525" s="289">
        <f>SUM(D526:D532)</f>
        <v>0</v>
      </c>
      <c r="E525" s="274"/>
      <c r="F525" s="291"/>
      <c r="G525" s="292"/>
      <c r="H525" s="292"/>
      <c r="J525" s="286"/>
      <c r="L525" s="292"/>
      <c r="AD525" s="289">
        <f>SUM(AD526:AD532)</f>
        <v>30877057.529999997</v>
      </c>
    </row>
    <row r="526" spans="1:30" s="275" customFormat="1" ht="24.95" customHeight="1">
      <c r="A526" s="304" t="s">
        <v>1575</v>
      </c>
      <c r="B526" s="300" t="s">
        <v>1616</v>
      </c>
      <c r="C526" s="301" t="s">
        <v>4823</v>
      </c>
      <c r="D526" s="337">
        <f>SUMIF('pdc2019'!$G$8:$G$1182,'CE MINISTERIALE 2019 MOB'!$B526,'pdc2019'!$Q$8:$Q$1190)</f>
        <v>0</v>
      </c>
      <c r="E526" s="274"/>
      <c r="G526" s="292"/>
      <c r="H526" s="292"/>
      <c r="J526" s="286"/>
      <c r="L526" s="292"/>
      <c r="AD526" s="337">
        <f>SUMIF('pdc2019'!$G$8:$G$1182,'CE MINISTERIALE 2019 MOB'!$B526,'pdc2019'!$P$8:$P$1190)</f>
        <v>0</v>
      </c>
    </row>
    <row r="527" spans="1:30" s="275" customFormat="1" ht="24.95" customHeight="1">
      <c r="A527" s="304"/>
      <c r="B527" s="300" t="s">
        <v>1617</v>
      </c>
      <c r="C527" s="301" t="s">
        <v>4824</v>
      </c>
      <c r="D527" s="337">
        <f>SUMIF('pdc2019'!$G$8:$G$1182,'CE MINISTERIALE 2019 MOB'!$B527,'pdc2019'!$Q$8:$Q$1190)</f>
        <v>0</v>
      </c>
      <c r="E527" s="274"/>
      <c r="G527" s="292"/>
      <c r="H527" s="292"/>
      <c r="J527" s="286"/>
      <c r="L527" s="292"/>
      <c r="AD527" s="337">
        <f>SUMIF('pdc2019'!$G$8:$G$1182,'CE MINISTERIALE 2019 MOB'!$B527,'pdc2019'!$P$8:$P$1190)</f>
        <v>54352.22</v>
      </c>
    </row>
    <row r="528" spans="1:30" s="275" customFormat="1" ht="24.95" customHeight="1">
      <c r="A528" s="304"/>
      <c r="B528" s="300" t="s">
        <v>1618</v>
      </c>
      <c r="C528" s="301" t="s">
        <v>4825</v>
      </c>
      <c r="D528" s="337">
        <f>SUMIF('pdc2019'!$G$8:$G$1182,'CE MINISTERIALE 2019 MOB'!$B528,'pdc2019'!$Q$8:$Q$1190)</f>
        <v>0</v>
      </c>
      <c r="E528" s="274"/>
      <c r="G528" s="292"/>
      <c r="H528" s="292"/>
      <c r="J528" s="286"/>
      <c r="L528" s="292"/>
      <c r="AD528" s="337">
        <f>SUMIF('pdc2019'!$G$8:$G$1182,'CE MINISTERIALE 2019 MOB'!$B528,'pdc2019'!$P$8:$P$1190)</f>
        <v>1151.93</v>
      </c>
    </row>
    <row r="529" spans="1:30" s="275" customFormat="1" ht="24.95" customHeight="1">
      <c r="A529" s="304"/>
      <c r="B529" s="300" t="s">
        <v>1619</v>
      </c>
      <c r="C529" s="301" t="s">
        <v>4826</v>
      </c>
      <c r="D529" s="337">
        <f>SUMIF('pdc2019'!$G$8:$G$1182,'CE MINISTERIALE 2019 MOB'!$B529,'pdc2019'!$Q$8:$Q$1190)</f>
        <v>0</v>
      </c>
      <c r="E529" s="274"/>
      <c r="G529" s="292"/>
      <c r="H529" s="292"/>
      <c r="J529" s="286"/>
      <c r="L529" s="292"/>
      <c r="AD529" s="337">
        <f>SUMIF('pdc2019'!$G$8:$G$1182,'CE MINISTERIALE 2019 MOB'!$B529,'pdc2019'!$P$8:$P$1190)</f>
        <v>7312.25</v>
      </c>
    </row>
    <row r="530" spans="1:30" s="275" customFormat="1" ht="24.95" customHeight="1">
      <c r="A530" s="304"/>
      <c r="B530" s="300" t="s">
        <v>1620</v>
      </c>
      <c r="C530" s="301" t="s">
        <v>4827</v>
      </c>
      <c r="D530" s="337">
        <f>SUMIF('pdc2019'!$G$8:$G$1182,'CE MINISTERIALE 2019 MOB'!$B530,'pdc2019'!$Q$8:$Q$1190)</f>
        <v>0</v>
      </c>
      <c r="E530" s="274"/>
      <c r="G530" s="292"/>
      <c r="H530" s="292"/>
      <c r="J530" s="286"/>
      <c r="L530" s="292"/>
      <c r="AD530" s="337">
        <f>SUMIF('pdc2019'!$G$8:$G$1182,'CE MINISTERIALE 2019 MOB'!$B530,'pdc2019'!$P$8:$P$1190)</f>
        <v>4103.3999999999996</v>
      </c>
    </row>
    <row r="531" spans="1:30" s="275" customFormat="1" ht="24.95" customHeight="1">
      <c r="A531" s="304"/>
      <c r="B531" s="300" t="s">
        <v>1621</v>
      </c>
      <c r="C531" s="301" t="s">
        <v>4828</v>
      </c>
      <c r="D531" s="337">
        <f>SUMIF('pdc2019'!$G$8:$G$1182,'CE MINISTERIALE 2019 MOB'!$B531,'pdc2019'!$Q$8:$Q$1190)</f>
        <v>0</v>
      </c>
      <c r="E531" s="274"/>
      <c r="G531" s="292"/>
      <c r="H531" s="292"/>
      <c r="J531" s="286"/>
      <c r="L531" s="292"/>
      <c r="AD531" s="337">
        <f>SUMIF('pdc2019'!$G$8:$G$1182,'CE MINISTERIALE 2019 MOB'!$B531,'pdc2019'!$P$8:$P$1190)</f>
        <v>2460023.13</v>
      </c>
    </row>
    <row r="532" spans="1:30" s="275" customFormat="1" ht="24.95" customHeight="1">
      <c r="A532" s="304"/>
      <c r="B532" s="300" t="s">
        <v>1622</v>
      </c>
      <c r="C532" s="301" t="s">
        <v>4829</v>
      </c>
      <c r="D532" s="337">
        <f>SUMIF('pdc2019'!$G$8:$G$1182,'CE MINISTERIALE 2019 MOB'!$B532,'pdc2019'!$Q$8:$Q$1190)</f>
        <v>0</v>
      </c>
      <c r="E532" s="274"/>
      <c r="G532" s="292"/>
      <c r="H532" s="292"/>
      <c r="J532" s="286"/>
      <c r="L532" s="292"/>
      <c r="AD532" s="337">
        <f>SUMIF('pdc2019'!$G$8:$G$1182,'CE MINISTERIALE 2019 MOB'!$B532,'pdc2019'!$P$8:$P$1190)</f>
        <v>28350114.599999998</v>
      </c>
    </row>
    <row r="533" spans="1:30" s="275" customFormat="1" ht="24.95" customHeight="1">
      <c r="A533" s="304"/>
      <c r="B533" s="297" t="s">
        <v>1623</v>
      </c>
      <c r="C533" s="298" t="s">
        <v>1624</v>
      </c>
      <c r="D533" s="289">
        <f>+D534+D535</f>
        <v>0</v>
      </c>
      <c r="E533" s="274"/>
      <c r="F533" s="291"/>
      <c r="G533" s="292"/>
      <c r="H533" s="292"/>
      <c r="J533" s="286"/>
      <c r="L533" s="292"/>
      <c r="AD533" s="289">
        <f>+AD534+AD535</f>
        <v>7688.0933333333332</v>
      </c>
    </row>
    <row r="534" spans="1:30" s="299" customFormat="1" ht="24.95" customHeight="1">
      <c r="A534" s="307" t="s">
        <v>304</v>
      </c>
      <c r="B534" s="297" t="s">
        <v>1625</v>
      </c>
      <c r="C534" s="298" t="s">
        <v>1626</v>
      </c>
      <c r="D534" s="337">
        <f>SUMIF('pdc2019'!$G$8:$G$1182,'CE MINISTERIALE 2019 MOB'!$B534,'pdc2019'!$Q$8:$Q$1190)</f>
        <v>0</v>
      </c>
      <c r="E534" s="274"/>
      <c r="F534" s="275"/>
      <c r="G534" s="292"/>
      <c r="H534" s="292"/>
      <c r="J534" s="286"/>
      <c r="L534" s="292"/>
      <c r="AD534" s="337">
        <f>SUMIF('pdc2019'!$G$8:$G$1182,'CE MINISTERIALE 2019 MOB'!$B534,'pdc2019'!$P$8:$P$1190)</f>
        <v>0</v>
      </c>
    </row>
    <row r="535" spans="1:30" s="299" customFormat="1" ht="24.95" customHeight="1">
      <c r="A535" s="307"/>
      <c r="B535" s="297" t="s">
        <v>1627</v>
      </c>
      <c r="C535" s="298" t="s">
        <v>1628</v>
      </c>
      <c r="D535" s="289">
        <f>SUM(D536:D542)</f>
        <v>0</v>
      </c>
      <c r="E535" s="274"/>
      <c r="F535" s="291"/>
      <c r="G535" s="292"/>
      <c r="H535" s="292"/>
      <c r="J535" s="286"/>
      <c r="L535" s="292"/>
      <c r="AD535" s="289">
        <f>SUM(AD536:AD542)</f>
        <v>7688.0933333333332</v>
      </c>
    </row>
    <row r="536" spans="1:30" s="299" customFormat="1" ht="25.5">
      <c r="A536" s="307" t="s">
        <v>1575</v>
      </c>
      <c r="B536" s="300" t="s">
        <v>1629</v>
      </c>
      <c r="C536" s="301" t="s">
        <v>1630</v>
      </c>
      <c r="D536" s="337">
        <f>SUMIF('pdc2019'!$G$8:$G$1182,'CE MINISTERIALE 2019 MOB'!$B536,'pdc2019'!$Q$8:$Q$1190)</f>
        <v>0</v>
      </c>
      <c r="E536" s="274"/>
      <c r="F536" s="275"/>
      <c r="G536" s="292"/>
      <c r="H536" s="292"/>
      <c r="J536" s="286"/>
      <c r="L536" s="292"/>
      <c r="AD536" s="337">
        <f>SUMIF('pdc2019'!$G$8:$G$1182,'CE MINISTERIALE 2019 MOB'!$B536,'pdc2019'!$P$8:$P$1190)</f>
        <v>0</v>
      </c>
    </row>
    <row r="537" spans="1:30" s="299" customFormat="1" ht="24.95" customHeight="1">
      <c r="A537" s="307"/>
      <c r="B537" s="300" t="s">
        <v>1631</v>
      </c>
      <c r="C537" s="301" t="s">
        <v>1632</v>
      </c>
      <c r="D537" s="337">
        <f>SUMIF('pdc2019'!$G$8:$G$1182,'CE MINISTERIALE 2019 MOB'!$B537,'pdc2019'!$Q$8:$Q$1190)</f>
        <v>0</v>
      </c>
      <c r="E537" s="274"/>
      <c r="F537" s="275"/>
      <c r="G537" s="292"/>
      <c r="H537" s="292"/>
      <c r="J537" s="286"/>
      <c r="L537" s="292"/>
      <c r="AD537" s="337">
        <f>SUMIF('pdc2019'!$G$8:$G$1182,'CE MINISTERIALE 2019 MOB'!$B537,'pdc2019'!$P$8:$P$1190)</f>
        <v>0</v>
      </c>
    </row>
    <row r="538" spans="1:30" s="299" customFormat="1" ht="25.5">
      <c r="A538" s="307"/>
      <c r="B538" s="300" t="s">
        <v>405</v>
      </c>
      <c r="C538" s="301" t="s">
        <v>406</v>
      </c>
      <c r="D538" s="337">
        <f>SUMIF('pdc2019'!$G$8:$G$1182,'CE MINISTERIALE 2019 MOB'!$B538,'pdc2019'!$Q$8:$Q$1190)</f>
        <v>0</v>
      </c>
      <c r="E538" s="274"/>
      <c r="F538" s="275"/>
      <c r="G538" s="292"/>
      <c r="H538" s="292"/>
      <c r="J538" s="286"/>
      <c r="L538" s="292"/>
      <c r="AD538" s="337">
        <f>SUMIF('pdc2019'!$G$8:$G$1182,'CE MINISTERIALE 2019 MOB'!$B538,'pdc2019'!$P$8:$P$1190)</f>
        <v>0</v>
      </c>
    </row>
    <row r="539" spans="1:30" s="299" customFormat="1" ht="25.5">
      <c r="A539" s="307"/>
      <c r="B539" s="300" t="s">
        <v>407</v>
      </c>
      <c r="C539" s="301" t="s">
        <v>408</v>
      </c>
      <c r="D539" s="337">
        <f>SUMIF('pdc2019'!$G$8:$G$1182,'CE MINISTERIALE 2019 MOB'!$B539,'pdc2019'!$Q$8:$Q$1190)</f>
        <v>0</v>
      </c>
      <c r="E539" s="274"/>
      <c r="F539" s="275"/>
      <c r="G539" s="292"/>
      <c r="H539" s="292"/>
      <c r="J539" s="286"/>
      <c r="L539" s="292"/>
      <c r="AD539" s="337">
        <f>SUMIF('pdc2019'!$G$8:$G$1182,'CE MINISTERIALE 2019 MOB'!$B539,'pdc2019'!$P$8:$P$1190)</f>
        <v>0</v>
      </c>
    </row>
    <row r="540" spans="1:30" s="299" customFormat="1" ht="25.5">
      <c r="A540" s="307"/>
      <c r="B540" s="300" t="s">
        <v>409</v>
      </c>
      <c r="C540" s="301" t="s">
        <v>410</v>
      </c>
      <c r="D540" s="337">
        <f>SUMIF('pdc2019'!$G$8:$G$1182,'CE MINISTERIALE 2019 MOB'!$B540,'pdc2019'!$Q$8:$Q$1190)</f>
        <v>0</v>
      </c>
      <c r="E540" s="274"/>
      <c r="F540" s="275"/>
      <c r="G540" s="292"/>
      <c r="H540" s="292"/>
      <c r="J540" s="286"/>
      <c r="L540" s="292"/>
      <c r="AD540" s="337">
        <f>SUMIF('pdc2019'!$G$8:$G$1182,'CE MINISTERIALE 2019 MOB'!$B540,'pdc2019'!$P$8:$P$1190)</f>
        <v>0</v>
      </c>
    </row>
    <row r="541" spans="1:30" s="299" customFormat="1" ht="25.5">
      <c r="A541" s="307"/>
      <c r="B541" s="300" t="s">
        <v>411</v>
      </c>
      <c r="C541" s="301" t="s">
        <v>412</v>
      </c>
      <c r="D541" s="337">
        <f>SUMIF('pdc2019'!$G$8:$G$1182,'CE MINISTERIALE 2019 MOB'!$B541,'pdc2019'!$Q$8:$Q$1190)</f>
        <v>0</v>
      </c>
      <c r="E541" s="274"/>
      <c r="F541" s="275"/>
      <c r="G541" s="292"/>
      <c r="H541" s="292"/>
      <c r="J541" s="286"/>
      <c r="L541" s="292"/>
      <c r="AD541" s="337">
        <f>SUMIF('pdc2019'!$G$8:$G$1182,'CE MINISTERIALE 2019 MOB'!$B541,'pdc2019'!$P$8:$P$1190)</f>
        <v>7688.0933333333332</v>
      </c>
    </row>
    <row r="542" spans="1:30" s="299" customFormat="1" ht="24.95" customHeight="1">
      <c r="A542" s="307"/>
      <c r="B542" s="300" t="s">
        <v>413</v>
      </c>
      <c r="C542" s="301" t="s">
        <v>414</v>
      </c>
      <c r="D542" s="337">
        <f>SUMIF('pdc2019'!$G$8:$G$1182,'CE MINISTERIALE 2019 MOB'!$B542,'pdc2019'!$Q$8:$Q$1190)</f>
        <v>0</v>
      </c>
      <c r="E542" s="274"/>
      <c r="F542" s="275"/>
      <c r="G542" s="292"/>
      <c r="H542" s="292"/>
      <c r="J542" s="286"/>
      <c r="L542" s="292"/>
      <c r="AD542" s="337">
        <f>SUMIF('pdc2019'!$G$8:$G$1182,'CE MINISTERIALE 2019 MOB'!$B542,'pdc2019'!$P$8:$P$1190)</f>
        <v>0</v>
      </c>
    </row>
    <row r="543" spans="1:30" s="299" customFormat="1" ht="24.95" customHeight="1">
      <c r="A543" s="307"/>
      <c r="B543" s="297" t="s">
        <v>415</v>
      </c>
      <c r="C543" s="298" t="s">
        <v>416</v>
      </c>
      <c r="D543" s="337">
        <f>SUMIF('pdc2019'!$G$8:$G$1182,'CE MINISTERIALE 2019 MOB'!$B543,'pdc2019'!$Q$8:$Q$1190)</f>
        <v>0</v>
      </c>
      <c r="E543" s="274"/>
      <c r="F543" s="275"/>
      <c r="G543" s="292"/>
      <c r="H543" s="292"/>
      <c r="J543" s="286"/>
      <c r="L543" s="292"/>
      <c r="AD543" s="337">
        <f>SUMIF('pdc2019'!$G$8:$G$1182,'CE MINISTERIALE 2019 MOB'!$B543,'pdc2019'!$P$8:$P$1190)</f>
        <v>79.11</v>
      </c>
    </row>
    <row r="544" spans="1:30" s="299" customFormat="1" ht="24.95" customHeight="1">
      <c r="A544" s="307"/>
      <c r="B544" s="287" t="s">
        <v>417</v>
      </c>
      <c r="C544" s="288" t="s">
        <v>418</v>
      </c>
      <c r="D544" s="289">
        <f>+D545+D546</f>
        <v>580572.88</v>
      </c>
      <c r="E544" s="274"/>
      <c r="F544" s="291"/>
      <c r="G544" s="292"/>
      <c r="H544" s="292"/>
      <c r="J544" s="286"/>
      <c r="L544" s="292"/>
      <c r="AD544" s="289">
        <f>+AD545+AD546</f>
        <v>35064166.666666664</v>
      </c>
    </row>
    <row r="545" spans="1:30" s="299" customFormat="1" ht="24.95" customHeight="1">
      <c r="A545" s="307"/>
      <c r="B545" s="293" t="s">
        <v>419</v>
      </c>
      <c r="C545" s="294" t="s">
        <v>420</v>
      </c>
      <c r="D545" s="337">
        <f>SUMIF('pdc2019'!$G$8:$G$1182,'CE MINISTERIALE 2019 MOB'!$B545,'pdc2019'!$Q$8:$Q$1190)</f>
        <v>0</v>
      </c>
      <c r="E545" s="274"/>
      <c r="F545" s="275"/>
      <c r="G545" s="292"/>
      <c r="H545" s="292"/>
      <c r="J545" s="286"/>
      <c r="L545" s="292"/>
      <c r="AD545" s="337">
        <f>SUMIF('pdc2019'!$G$8:$G$1182,'CE MINISTERIALE 2019 MOB'!$B545,'pdc2019'!$P$8:$P$1190)</f>
        <v>26666.666666666668</v>
      </c>
    </row>
    <row r="546" spans="1:30" s="299" customFormat="1" ht="24.95" customHeight="1">
      <c r="A546" s="307"/>
      <c r="B546" s="293" t="s">
        <v>421</v>
      </c>
      <c r="C546" s="294" t="s">
        <v>422</v>
      </c>
      <c r="D546" s="289">
        <f>+D547+D548+D549+D564+D575</f>
        <v>580572.88</v>
      </c>
      <c r="E546" s="274"/>
      <c r="F546" s="291"/>
      <c r="G546" s="292"/>
      <c r="H546" s="292"/>
      <c r="J546" s="286"/>
      <c r="L546" s="292"/>
      <c r="AD546" s="289">
        <f>+AD547+AD548+AD549+AD564+AD575</f>
        <v>35037500</v>
      </c>
    </row>
    <row r="547" spans="1:30" s="299" customFormat="1" ht="24.95" customHeight="1">
      <c r="A547" s="307"/>
      <c r="B547" s="297" t="s">
        <v>423</v>
      </c>
      <c r="C547" s="298" t="s">
        <v>424</v>
      </c>
      <c r="D547" s="337">
        <f>SUMIF('pdc2019'!$G$8:$G$1182,'CE MINISTERIALE 2019 MOB'!$B547,'pdc2019'!$Q$8:$Q$1190)</f>
        <v>0</v>
      </c>
      <c r="E547" s="274"/>
      <c r="F547" s="275"/>
      <c r="G547" s="292"/>
      <c r="H547" s="292"/>
      <c r="J547" s="286"/>
      <c r="L547" s="292"/>
      <c r="AD547" s="337">
        <f>SUMIF('pdc2019'!$G$8:$G$1182,'CE MINISTERIALE 2019 MOB'!$B547,'pdc2019'!$P$8:$P$1190)</f>
        <v>0</v>
      </c>
    </row>
    <row r="548" spans="1:30" s="299" customFormat="1" ht="24.95" customHeight="1">
      <c r="A548" s="307"/>
      <c r="B548" s="297" t="s">
        <v>425</v>
      </c>
      <c r="C548" s="298" t="s">
        <v>426</v>
      </c>
      <c r="D548" s="337">
        <f>SUMIF('pdc2019'!$G$8:$G$1182,'CE MINISTERIALE 2019 MOB'!$B548,'pdc2019'!$Q$8:$Q$1190)</f>
        <v>580072.88</v>
      </c>
      <c r="E548" s="274"/>
      <c r="F548" s="275"/>
      <c r="G548" s="292"/>
      <c r="H548" s="292"/>
      <c r="J548" s="286"/>
      <c r="L548" s="292"/>
      <c r="AD548" s="337">
        <f>SUMIF('pdc2019'!$G$8:$G$1182,'CE MINISTERIALE 2019 MOB'!$B548,'pdc2019'!$P$8:$P$1190)</f>
        <v>122130.53333333333</v>
      </c>
    </row>
    <row r="549" spans="1:30" s="299" customFormat="1" ht="24.95" customHeight="1">
      <c r="A549" s="307"/>
      <c r="B549" s="297" t="s">
        <v>427</v>
      </c>
      <c r="C549" s="298" t="s">
        <v>428</v>
      </c>
      <c r="D549" s="289">
        <f>+D550+D553</f>
        <v>0</v>
      </c>
      <c r="E549" s="274"/>
      <c r="F549" s="291"/>
      <c r="G549" s="292"/>
      <c r="H549" s="292"/>
      <c r="J549" s="286"/>
      <c r="L549" s="292"/>
      <c r="AD549" s="289">
        <f>+AD550+AD553</f>
        <v>34691212.213333331</v>
      </c>
    </row>
    <row r="550" spans="1:30" s="299" customFormat="1" ht="25.5">
      <c r="A550" s="307" t="s">
        <v>304</v>
      </c>
      <c r="B550" s="297" t="s">
        <v>429</v>
      </c>
      <c r="C550" s="298" t="s">
        <v>430</v>
      </c>
      <c r="D550" s="289">
        <f>+D551+D552</f>
        <v>0</v>
      </c>
      <c r="E550" s="274"/>
      <c r="F550" s="291"/>
      <c r="G550" s="292"/>
      <c r="H550" s="292"/>
      <c r="J550" s="286"/>
      <c r="L550" s="292"/>
      <c r="AD550" s="289">
        <f>+AD551+AD552</f>
        <v>0</v>
      </c>
    </row>
    <row r="551" spans="1:30" s="299" customFormat="1" ht="24.95" customHeight="1">
      <c r="A551" s="307" t="s">
        <v>304</v>
      </c>
      <c r="B551" s="300" t="s">
        <v>431</v>
      </c>
      <c r="C551" s="301" t="s">
        <v>432</v>
      </c>
      <c r="D551" s="337">
        <f>SUMIF('pdc2019'!$G$8:$G$1182,'CE MINISTERIALE 2019 MOB'!$B551,'pdc2019'!$Q$8:$Q$1190)</f>
        <v>0</v>
      </c>
      <c r="E551" s="274"/>
      <c r="F551" s="275"/>
      <c r="G551" s="292"/>
      <c r="H551" s="292"/>
      <c r="J551" s="286"/>
      <c r="L551" s="292"/>
      <c r="AD551" s="337">
        <f>SUMIF('pdc2019'!$G$8:$G$1182,'CE MINISTERIALE 2019 MOB'!$B551,'pdc2019'!$P$8:$P$1190)</f>
        <v>0</v>
      </c>
    </row>
    <row r="552" spans="1:30" s="299" customFormat="1" ht="25.5">
      <c r="A552" s="307" t="s">
        <v>304</v>
      </c>
      <c r="B552" s="300" t="s">
        <v>433</v>
      </c>
      <c r="C552" s="301" t="s">
        <v>231</v>
      </c>
      <c r="D552" s="337">
        <f>SUMIF('pdc2019'!$G$8:$G$1182,'CE MINISTERIALE 2019 MOB'!$B552,'pdc2019'!$Q$8:$Q$1190)</f>
        <v>0</v>
      </c>
      <c r="E552" s="274"/>
      <c r="F552" s="275"/>
      <c r="G552" s="292"/>
      <c r="H552" s="292"/>
      <c r="J552" s="286"/>
      <c r="L552" s="292"/>
      <c r="AD552" s="337">
        <f>SUMIF('pdc2019'!$G$8:$G$1182,'CE MINISTERIALE 2019 MOB'!$B552,'pdc2019'!$P$8:$P$1190)</f>
        <v>0</v>
      </c>
    </row>
    <row r="553" spans="1:30" s="299" customFormat="1" ht="24.95" customHeight="1">
      <c r="A553" s="307"/>
      <c r="B553" s="297" t="s">
        <v>232</v>
      </c>
      <c r="C553" s="298" t="s">
        <v>233</v>
      </c>
      <c r="D553" s="289">
        <f>+D554+D555+D559+D560+D561+D562+D563</f>
        <v>0</v>
      </c>
      <c r="E553" s="274"/>
      <c r="F553" s="291"/>
      <c r="G553" s="292"/>
      <c r="H553" s="292"/>
      <c r="J553" s="286"/>
      <c r="L553" s="292"/>
      <c r="AD553" s="289">
        <f>+AD554+AD555+AD559+AD560+AD561+AD562+AD563</f>
        <v>34691212.213333331</v>
      </c>
    </row>
    <row r="554" spans="1:30" s="299" customFormat="1" ht="24.95" customHeight="1">
      <c r="A554" s="307" t="s">
        <v>1575</v>
      </c>
      <c r="B554" s="300" t="s">
        <v>234</v>
      </c>
      <c r="C554" s="301" t="s">
        <v>235</v>
      </c>
      <c r="D554" s="337">
        <f>SUMIF('pdc2019'!$G$8:$G$1182,'CE MINISTERIALE 2019 MOB'!$B554,'pdc2019'!$Q$8:$Q$1190)</f>
        <v>0</v>
      </c>
      <c r="E554" s="274"/>
      <c r="F554" s="275"/>
      <c r="G554" s="292"/>
      <c r="H554" s="292"/>
      <c r="J554" s="286"/>
      <c r="L554" s="292"/>
      <c r="AD554" s="337">
        <f>SUMIF('pdc2019'!$G$8:$G$1182,'CE MINISTERIALE 2019 MOB'!$B554,'pdc2019'!$P$8:$P$1190)</f>
        <v>0</v>
      </c>
    </row>
    <row r="555" spans="1:30" s="299" customFormat="1" ht="24.95" customHeight="1">
      <c r="A555" s="307"/>
      <c r="B555" s="300" t="s">
        <v>236</v>
      </c>
      <c r="C555" s="301" t="s">
        <v>237</v>
      </c>
      <c r="D555" s="289">
        <f>+D556+D557+D558</f>
        <v>0</v>
      </c>
      <c r="E555" s="274"/>
      <c r="F555" s="291"/>
      <c r="G555" s="292"/>
      <c r="H555" s="292"/>
      <c r="J555" s="286"/>
      <c r="L555" s="292"/>
      <c r="AD555" s="289">
        <f>+AD556+AD557+AD558</f>
        <v>24512873.453333333</v>
      </c>
    </row>
    <row r="556" spans="1:30" s="299" customFormat="1" ht="24.95" customHeight="1">
      <c r="A556" s="307"/>
      <c r="B556" s="297" t="s">
        <v>238</v>
      </c>
      <c r="C556" s="298" t="s">
        <v>239</v>
      </c>
      <c r="D556" s="337">
        <f>SUMIF('pdc2019'!$G$8:$G$1182,'CE MINISTERIALE 2019 MOB'!$B556,'pdc2019'!$Q$8:$Q$1190)</f>
        <v>0</v>
      </c>
      <c r="E556" s="274"/>
      <c r="F556" s="275"/>
      <c r="G556" s="292"/>
      <c r="H556" s="292"/>
      <c r="J556" s="286"/>
      <c r="L556" s="292"/>
      <c r="AD556" s="337">
        <f>SUMIF('pdc2019'!$G$8:$G$1182,'CE MINISTERIALE 2019 MOB'!$B556,'pdc2019'!$P$8:$P$1190)</f>
        <v>5000533.6933333334</v>
      </c>
    </row>
    <row r="557" spans="1:30" s="299" customFormat="1" ht="24.95" customHeight="1">
      <c r="A557" s="307"/>
      <c r="B557" s="297" t="s">
        <v>240</v>
      </c>
      <c r="C557" s="298" t="s">
        <v>241</v>
      </c>
      <c r="D557" s="337">
        <f>SUMIF('pdc2019'!$G$8:$G$1182,'CE MINISTERIALE 2019 MOB'!$B557,'pdc2019'!$Q$8:$Q$1190)</f>
        <v>0</v>
      </c>
      <c r="E557" s="274"/>
      <c r="F557" s="275"/>
      <c r="G557" s="292"/>
      <c r="H557" s="292"/>
      <c r="J557" s="286"/>
      <c r="L557" s="292"/>
      <c r="AD557" s="337">
        <f>SUMIF('pdc2019'!$G$8:$G$1182,'CE MINISTERIALE 2019 MOB'!$B557,'pdc2019'!$P$8:$P$1190)</f>
        <v>5025892.1866666665</v>
      </c>
    </row>
    <row r="558" spans="1:30" s="299" customFormat="1" ht="24.95" customHeight="1">
      <c r="A558" s="307"/>
      <c r="B558" s="297" t="s">
        <v>242</v>
      </c>
      <c r="C558" s="298" t="s">
        <v>243</v>
      </c>
      <c r="D558" s="337">
        <f>SUMIF('pdc2019'!$G$8:$G$1182,'CE MINISTERIALE 2019 MOB'!$B558,'pdc2019'!$Q$8:$Q$1190)</f>
        <v>0</v>
      </c>
      <c r="E558" s="274"/>
      <c r="F558" s="275"/>
      <c r="G558" s="292"/>
      <c r="H558" s="292"/>
      <c r="J558" s="286"/>
      <c r="L558" s="292"/>
      <c r="AD558" s="337">
        <f>SUMIF('pdc2019'!$G$8:$G$1182,'CE MINISTERIALE 2019 MOB'!$B558,'pdc2019'!$P$8:$P$1190)</f>
        <v>14486447.573333332</v>
      </c>
    </row>
    <row r="559" spans="1:30" s="299" customFormat="1" ht="25.5">
      <c r="A559" s="307"/>
      <c r="B559" s="300" t="s">
        <v>244</v>
      </c>
      <c r="C559" s="301" t="s">
        <v>245</v>
      </c>
      <c r="D559" s="337">
        <f>SUMIF('pdc2019'!$G$8:$G$1182,'CE MINISTERIALE 2019 MOB'!$B559,'pdc2019'!$Q$8:$Q$1190)</f>
        <v>0</v>
      </c>
      <c r="E559" s="274"/>
      <c r="F559" s="275"/>
      <c r="G559" s="292"/>
      <c r="H559" s="292"/>
      <c r="J559" s="286"/>
      <c r="L559" s="292"/>
      <c r="AD559" s="337">
        <f>SUMIF('pdc2019'!$G$8:$G$1182,'CE MINISTERIALE 2019 MOB'!$B559,'pdc2019'!$P$8:$P$1190)</f>
        <v>30914.399999999998</v>
      </c>
    </row>
    <row r="560" spans="1:30" s="299" customFormat="1" ht="25.5">
      <c r="A560" s="307"/>
      <c r="B560" s="300" t="s">
        <v>246</v>
      </c>
      <c r="C560" s="301" t="s">
        <v>247</v>
      </c>
      <c r="D560" s="337">
        <f>SUMIF('pdc2019'!$G$8:$G$1182,'CE MINISTERIALE 2019 MOB'!$B560,'pdc2019'!$Q$8:$Q$1190)</f>
        <v>0</v>
      </c>
      <c r="E560" s="274"/>
      <c r="F560" s="275"/>
      <c r="G560" s="292"/>
      <c r="H560" s="292"/>
      <c r="J560" s="286"/>
      <c r="L560" s="292"/>
      <c r="AD560" s="337">
        <f>SUMIF('pdc2019'!$G$8:$G$1182,'CE MINISTERIALE 2019 MOB'!$B560,'pdc2019'!$P$8:$P$1190)</f>
        <v>96953.466666666674</v>
      </c>
    </row>
    <row r="561" spans="1:30" s="299" customFormat="1" ht="25.5">
      <c r="A561" s="307"/>
      <c r="B561" s="300" t="s">
        <v>248</v>
      </c>
      <c r="C561" s="301" t="s">
        <v>249</v>
      </c>
      <c r="D561" s="337">
        <f>SUMIF('pdc2019'!$G$8:$G$1182,'CE MINISTERIALE 2019 MOB'!$B561,'pdc2019'!$Q$8:$Q$1190)</f>
        <v>0</v>
      </c>
      <c r="E561" s="274"/>
      <c r="F561" s="275"/>
      <c r="G561" s="292"/>
      <c r="H561" s="292"/>
      <c r="J561" s="286"/>
      <c r="L561" s="292"/>
      <c r="AD561" s="337">
        <f>SUMIF('pdc2019'!$G$8:$G$1182,'CE MINISTERIALE 2019 MOB'!$B561,'pdc2019'!$P$8:$P$1190)</f>
        <v>156699.94666666668</v>
      </c>
    </row>
    <row r="562" spans="1:30" s="299" customFormat="1" ht="25.5">
      <c r="A562" s="307"/>
      <c r="B562" s="300" t="s">
        <v>250</v>
      </c>
      <c r="C562" s="301" t="s">
        <v>251</v>
      </c>
      <c r="D562" s="337">
        <f>SUMIF('pdc2019'!$G$8:$G$1182,'CE MINISTERIALE 2019 MOB'!$B562,'pdc2019'!$Q$8:$Q$1190)</f>
        <v>0</v>
      </c>
      <c r="E562" s="274"/>
      <c r="F562" s="275"/>
      <c r="G562" s="292"/>
      <c r="H562" s="292"/>
      <c r="J562" s="286"/>
      <c r="L562" s="292"/>
      <c r="AD562" s="337">
        <f>SUMIF('pdc2019'!$G$8:$G$1182,'CE MINISTERIALE 2019 MOB'!$B562,'pdc2019'!$P$8:$P$1190)</f>
        <v>7811959.6400000006</v>
      </c>
    </row>
    <row r="563" spans="1:30" s="299" customFormat="1" ht="24.95" customHeight="1">
      <c r="A563" s="307"/>
      <c r="B563" s="300" t="s">
        <v>252</v>
      </c>
      <c r="C563" s="301" t="s">
        <v>253</v>
      </c>
      <c r="D563" s="337">
        <f>SUMIF('pdc2019'!$G$8:$G$1182,'CE MINISTERIALE 2019 MOB'!$B563,'pdc2019'!$Q$8:$Q$1190)</f>
        <v>0</v>
      </c>
      <c r="E563" s="274"/>
      <c r="F563" s="275"/>
      <c r="G563" s="292"/>
      <c r="H563" s="292"/>
      <c r="J563" s="286"/>
      <c r="L563" s="292"/>
      <c r="AD563" s="337">
        <f>SUMIF('pdc2019'!$G$8:$G$1182,'CE MINISTERIALE 2019 MOB'!$B563,'pdc2019'!$P$8:$P$1190)</f>
        <v>2081811.3066666666</v>
      </c>
    </row>
    <row r="564" spans="1:30" s="299" customFormat="1" ht="24.95" customHeight="1">
      <c r="A564" s="307"/>
      <c r="B564" s="297" t="s">
        <v>254</v>
      </c>
      <c r="C564" s="298" t="s">
        <v>255</v>
      </c>
      <c r="D564" s="289">
        <f>+D565+D566+D567</f>
        <v>0</v>
      </c>
      <c r="E564" s="274"/>
      <c r="F564" s="291"/>
      <c r="G564" s="292"/>
      <c r="H564" s="292"/>
      <c r="J564" s="286"/>
      <c r="L564" s="292"/>
      <c r="AD564" s="289">
        <f>+AD565+AD566+AD567</f>
        <v>224130.01333333337</v>
      </c>
    </row>
    <row r="565" spans="1:30" s="275" customFormat="1" ht="24.95" customHeight="1">
      <c r="A565" s="304"/>
      <c r="B565" s="297" t="s">
        <v>4830</v>
      </c>
      <c r="C565" s="298" t="s">
        <v>4831</v>
      </c>
      <c r="D565" s="337">
        <f>SUMIF('pdc2019'!$G$8:$G$1182,'CE MINISTERIALE 2019 MOB'!$B565,'pdc2019'!$Q$8:$Q$1190)</f>
        <v>0</v>
      </c>
      <c r="E565" s="274"/>
      <c r="G565" s="292"/>
      <c r="H565" s="292"/>
      <c r="J565" s="286"/>
      <c r="L565" s="292"/>
      <c r="AD565" s="337">
        <f>SUMIF('pdc2019'!$G$8:$G$1182,'CE MINISTERIALE 2019 MOB'!$B565,'pdc2019'!$P$8:$P$1190)</f>
        <v>0</v>
      </c>
    </row>
    <row r="566" spans="1:30" s="275" customFormat="1" ht="25.5">
      <c r="A566" s="304" t="s">
        <v>304</v>
      </c>
      <c r="B566" s="297" t="s">
        <v>256</v>
      </c>
      <c r="C566" s="298" t="s">
        <v>4832</v>
      </c>
      <c r="D566" s="337">
        <f>SUMIF('pdc2019'!$G$8:$G$1182,'CE MINISTERIALE 2019 MOB'!$B566,'pdc2019'!$Q$8:$Q$1190)</f>
        <v>0</v>
      </c>
      <c r="E566" s="274"/>
      <c r="G566" s="292"/>
      <c r="H566" s="292"/>
      <c r="J566" s="286"/>
      <c r="L566" s="292"/>
      <c r="AD566" s="337">
        <f>SUMIF('pdc2019'!$G$8:$G$1182,'CE MINISTERIALE 2019 MOB'!$B566,'pdc2019'!$P$8:$P$1190)</f>
        <v>0</v>
      </c>
    </row>
    <row r="567" spans="1:30" s="275" customFormat="1" ht="24.95" customHeight="1">
      <c r="A567" s="304"/>
      <c r="B567" s="297" t="s">
        <v>257</v>
      </c>
      <c r="C567" s="298" t="s">
        <v>4833</v>
      </c>
      <c r="D567" s="289">
        <f>SUM(D568:D574)</f>
        <v>0</v>
      </c>
      <c r="E567" s="274"/>
      <c r="F567" s="291"/>
      <c r="G567" s="292"/>
      <c r="H567" s="292"/>
      <c r="J567" s="286"/>
      <c r="L567" s="292"/>
      <c r="AD567" s="289">
        <f>SUM(AD568:AD574)</f>
        <v>224130.01333333337</v>
      </c>
    </row>
    <row r="568" spans="1:30" s="275" customFormat="1" ht="25.5">
      <c r="A568" s="304" t="s">
        <v>1575</v>
      </c>
      <c r="B568" s="300" t="s">
        <v>258</v>
      </c>
      <c r="C568" s="301" t="s">
        <v>4834</v>
      </c>
      <c r="D568" s="337">
        <f>SUMIF('pdc2019'!$G$8:$G$1182,'CE MINISTERIALE 2019 MOB'!$B568,'pdc2019'!$Q$8:$Q$1190)</f>
        <v>0</v>
      </c>
      <c r="E568" s="274"/>
      <c r="G568" s="292"/>
      <c r="H568" s="292"/>
      <c r="J568" s="286"/>
      <c r="L568" s="292"/>
      <c r="AD568" s="337">
        <f>SUMIF('pdc2019'!$G$8:$G$1182,'CE MINISTERIALE 2019 MOB'!$B568,'pdc2019'!$P$8:$P$1190)</f>
        <v>0</v>
      </c>
    </row>
    <row r="569" spans="1:30" s="275" customFormat="1" ht="24.95" customHeight="1">
      <c r="A569" s="304"/>
      <c r="B569" s="300" t="s">
        <v>259</v>
      </c>
      <c r="C569" s="301" t="s">
        <v>4835</v>
      </c>
      <c r="D569" s="337">
        <f>SUMIF('pdc2019'!$G$8:$G$1182,'CE MINISTERIALE 2019 MOB'!$B569,'pdc2019'!$Q$8:$Q$1190)</f>
        <v>0</v>
      </c>
      <c r="E569" s="274"/>
      <c r="G569" s="292"/>
      <c r="H569" s="292"/>
      <c r="J569" s="286"/>
      <c r="L569" s="292"/>
      <c r="AD569" s="337">
        <f>SUMIF('pdc2019'!$G$8:$G$1182,'CE MINISTERIALE 2019 MOB'!$B569,'pdc2019'!$P$8:$P$1190)</f>
        <v>0</v>
      </c>
    </row>
    <row r="570" spans="1:30" s="275" customFormat="1" ht="25.5">
      <c r="A570" s="304"/>
      <c r="B570" s="300" t="s">
        <v>260</v>
      </c>
      <c r="C570" s="301" t="s">
        <v>4836</v>
      </c>
      <c r="D570" s="337">
        <f>SUMIF('pdc2019'!$G$8:$G$1182,'CE MINISTERIALE 2019 MOB'!$B570,'pdc2019'!$Q$8:$Q$1190)</f>
        <v>0</v>
      </c>
      <c r="E570" s="274"/>
      <c r="G570" s="292"/>
      <c r="H570" s="292"/>
      <c r="J570" s="286"/>
      <c r="L570" s="292"/>
      <c r="AD570" s="337">
        <f>SUMIF('pdc2019'!$G$8:$G$1182,'CE MINISTERIALE 2019 MOB'!$B570,'pdc2019'!$P$8:$P$1190)</f>
        <v>0</v>
      </c>
    </row>
    <row r="571" spans="1:30" s="275" customFormat="1" ht="25.5">
      <c r="A571" s="304"/>
      <c r="B571" s="300" t="s">
        <v>1117</v>
      </c>
      <c r="C571" s="301" t="s">
        <v>4837</v>
      </c>
      <c r="D571" s="337">
        <f>SUMIF('pdc2019'!$G$8:$G$1182,'CE MINISTERIALE 2019 MOB'!$B571,'pdc2019'!$Q$8:$Q$1190)</f>
        <v>0</v>
      </c>
      <c r="E571" s="274"/>
      <c r="G571" s="292"/>
      <c r="H571" s="292"/>
      <c r="J571" s="286"/>
      <c r="L571" s="292"/>
      <c r="AD571" s="337">
        <f>SUMIF('pdc2019'!$G$8:$G$1182,'CE MINISTERIALE 2019 MOB'!$B571,'pdc2019'!$P$8:$P$1190)</f>
        <v>0</v>
      </c>
    </row>
    <row r="572" spans="1:30" s="275" customFormat="1" ht="25.5">
      <c r="A572" s="304"/>
      <c r="B572" s="300" t="s">
        <v>1118</v>
      </c>
      <c r="C572" s="301" t="s">
        <v>4838</v>
      </c>
      <c r="D572" s="337">
        <f>SUMIF('pdc2019'!$G$8:$G$1182,'CE MINISTERIALE 2019 MOB'!$B572,'pdc2019'!$Q$8:$Q$1190)</f>
        <v>0</v>
      </c>
      <c r="E572" s="274"/>
      <c r="G572" s="292"/>
      <c r="H572" s="292"/>
      <c r="J572" s="286"/>
      <c r="L572" s="292"/>
      <c r="AD572" s="337">
        <f>SUMIF('pdc2019'!$G$8:$G$1182,'CE MINISTERIALE 2019 MOB'!$B572,'pdc2019'!$P$8:$P$1190)</f>
        <v>0</v>
      </c>
    </row>
    <row r="573" spans="1:30" s="275" customFormat="1" ht="25.5">
      <c r="A573" s="304"/>
      <c r="B573" s="300" t="s">
        <v>1119</v>
      </c>
      <c r="C573" s="301" t="s">
        <v>4839</v>
      </c>
      <c r="D573" s="337">
        <f>SUMIF('pdc2019'!$G$8:$G$1182,'CE MINISTERIALE 2019 MOB'!$B573,'pdc2019'!$Q$8:$Q$1190)</f>
        <v>0</v>
      </c>
      <c r="E573" s="274"/>
      <c r="G573" s="292"/>
      <c r="H573" s="292"/>
      <c r="J573" s="286"/>
      <c r="L573" s="292"/>
      <c r="AD573" s="337">
        <f>SUMIF('pdc2019'!$G$8:$G$1182,'CE MINISTERIALE 2019 MOB'!$B573,'pdc2019'!$P$8:$P$1190)</f>
        <v>161.33333333333334</v>
      </c>
    </row>
    <row r="574" spans="1:30" s="275" customFormat="1" ht="24.95" customHeight="1">
      <c r="A574" s="304"/>
      <c r="B574" s="300" t="s">
        <v>1120</v>
      </c>
      <c r="C574" s="301" t="s">
        <v>4840</v>
      </c>
      <c r="D574" s="337">
        <f>SUMIF('pdc2019'!$G$8:$G$1182,'CE MINISTERIALE 2019 MOB'!$B574,'pdc2019'!$Q$8:$Q$1190)</f>
        <v>0</v>
      </c>
      <c r="E574" s="274"/>
      <c r="G574" s="292"/>
      <c r="H574" s="292"/>
      <c r="J574" s="286"/>
      <c r="L574" s="292"/>
      <c r="AD574" s="337">
        <f>SUMIF('pdc2019'!$G$8:$G$1182,'CE MINISTERIALE 2019 MOB'!$B574,'pdc2019'!$P$8:$P$1190)</f>
        <v>223968.68000000002</v>
      </c>
    </row>
    <row r="575" spans="1:30" s="299" customFormat="1" ht="24.95" customHeight="1">
      <c r="A575" s="307"/>
      <c r="B575" s="297" t="s">
        <v>1121</v>
      </c>
      <c r="C575" s="298" t="s">
        <v>1122</v>
      </c>
      <c r="D575" s="337">
        <f>SUMIF('pdc2019'!$G$8:$G$1182,'CE MINISTERIALE 2019 MOB'!$B575,'pdc2019'!$Q$8:$Q$1190)</f>
        <v>500</v>
      </c>
      <c r="E575" s="274"/>
      <c r="F575" s="275"/>
      <c r="G575" s="320"/>
      <c r="H575" s="320"/>
      <c r="J575" s="286"/>
      <c r="L575" s="292"/>
      <c r="AD575" s="337">
        <f>SUMIF('pdc2019'!$G$8:$G$1182,'CE MINISTERIALE 2019 MOB'!$B575,'pdc2019'!$P$8:$P$1190)</f>
        <v>27.24</v>
      </c>
    </row>
    <row r="576" spans="1:30" s="299" customFormat="1" ht="18.75">
      <c r="A576" s="307"/>
      <c r="B576" s="287" t="s">
        <v>1123</v>
      </c>
      <c r="C576" s="288" t="s">
        <v>1124</v>
      </c>
      <c r="D576" s="289">
        <f>+D518-D544</f>
        <v>-560572.88</v>
      </c>
      <c r="E576" s="274"/>
      <c r="F576" s="291"/>
      <c r="G576" s="320"/>
      <c r="H576" s="320"/>
      <c r="J576" s="286"/>
      <c r="L576" s="292"/>
      <c r="AD576" s="289">
        <f>+AD518-AD544</f>
        <v>-4174077.9333333336</v>
      </c>
    </row>
    <row r="577" spans="1:30" s="299" customFormat="1" ht="24.95" customHeight="1">
      <c r="A577" s="307"/>
      <c r="B577" s="287" t="s">
        <v>1125</v>
      </c>
      <c r="C577" s="288" t="s">
        <v>1126</v>
      </c>
      <c r="D577" s="289">
        <f>+D159-D493+D512+D516+D576</f>
        <v>58592040.999999635</v>
      </c>
      <c r="E577" s="274"/>
      <c r="F577" s="291"/>
      <c r="G577" s="320"/>
      <c r="H577" s="320"/>
      <c r="J577" s="286"/>
      <c r="L577" s="292"/>
      <c r="AD577" s="289">
        <f>+AD159-AD493+AD512+AD516+AD576</f>
        <v>71446536.966667026</v>
      </c>
    </row>
    <row r="578" spans="1:30" s="275" customFormat="1" ht="24.95" customHeight="1">
      <c r="A578" s="304"/>
      <c r="B578" s="300"/>
      <c r="C578" s="288" t="s">
        <v>4841</v>
      </c>
      <c r="D578" s="289"/>
      <c r="E578" s="274"/>
      <c r="G578" s="321"/>
      <c r="H578" s="321"/>
      <c r="J578" s="286"/>
      <c r="L578" s="292"/>
      <c r="AD578" s="289"/>
    </row>
    <row r="579" spans="1:30" s="299" customFormat="1" ht="24.75" customHeight="1">
      <c r="A579" s="307"/>
      <c r="B579" s="287" t="s">
        <v>1127</v>
      </c>
      <c r="C579" s="288" t="s">
        <v>1128</v>
      </c>
      <c r="D579" s="289">
        <f>+D580+D581+D582+D583</f>
        <v>58592041</v>
      </c>
      <c r="E579" s="274"/>
      <c r="F579" s="291"/>
      <c r="G579" s="322"/>
      <c r="H579" s="322"/>
      <c r="J579" s="286"/>
      <c r="L579" s="292"/>
      <c r="AD579" s="289">
        <f>+AD580+AD581+AD582+AD583</f>
        <v>57218189.242349997</v>
      </c>
    </row>
    <row r="580" spans="1:30" s="299" customFormat="1" ht="24.75" customHeight="1">
      <c r="A580" s="307"/>
      <c r="B580" s="293" t="s">
        <v>1129</v>
      </c>
      <c r="C580" s="294" t="s">
        <v>1130</v>
      </c>
      <c r="D580" s="337">
        <f>SUMIF('pdc2019'!$G$8:$G$1182,'CE MINISTERIALE 2019 MOB'!$B580,'pdc2019'!$Q$8:$Q$1190)</f>
        <v>58012548</v>
      </c>
      <c r="E580" s="274"/>
      <c r="F580" s="275"/>
      <c r="G580" s="321"/>
      <c r="H580" s="321"/>
      <c r="J580" s="286"/>
      <c r="L580" s="292"/>
      <c r="AD580" s="337">
        <f>SUMIF('pdc2019'!$G$8:$G$1182,'CE MINISTERIALE 2019 MOB'!$B580,'pdc2019'!$P$8:$P$1190)</f>
        <v>56663580</v>
      </c>
    </row>
    <row r="581" spans="1:30" s="299" customFormat="1" ht="25.5">
      <c r="A581" s="307"/>
      <c r="B581" s="293" t="s">
        <v>1131</v>
      </c>
      <c r="C581" s="294" t="s">
        <v>1132</v>
      </c>
      <c r="D581" s="337">
        <f>SUMIF('pdc2019'!$G$8:$G$1182,'CE MINISTERIALE 2019 MOB'!$B581,'pdc2019'!$Q$8:$Q$1190)</f>
        <v>291108</v>
      </c>
      <c r="E581" s="274"/>
      <c r="F581" s="275"/>
      <c r="G581" s="320"/>
      <c r="H581" s="320"/>
      <c r="J581" s="286"/>
      <c r="L581" s="292"/>
      <c r="AD581" s="337">
        <f>SUMIF('pdc2019'!$G$8:$G$1182,'CE MINISTERIALE 2019 MOB'!$B581,'pdc2019'!$P$8:$P$1190)</f>
        <v>266224.24235000001</v>
      </c>
    </row>
    <row r="582" spans="1:30" s="299" customFormat="1" ht="25.5">
      <c r="A582" s="307"/>
      <c r="B582" s="293" t="s">
        <v>1133</v>
      </c>
      <c r="C582" s="294" t="s">
        <v>1134</v>
      </c>
      <c r="D582" s="337">
        <f>SUMIF('pdc2019'!$G$8:$G$1182,'CE MINISTERIALE 2019 MOB'!$B582,'pdc2019'!$Q$8:$Q$1190)</f>
        <v>288385</v>
      </c>
      <c r="E582" s="274"/>
      <c r="F582" s="275"/>
      <c r="G582" s="321"/>
      <c r="H582" s="321"/>
      <c r="J582" s="286"/>
      <c r="L582" s="292"/>
      <c r="AD582" s="337">
        <f>SUMIF('pdc2019'!$G$8:$G$1182,'CE MINISTERIALE 2019 MOB'!$B582,'pdc2019'!$P$8:$P$1190)</f>
        <v>288385</v>
      </c>
    </row>
    <row r="583" spans="1:30" s="299" customFormat="1" ht="24.75" customHeight="1">
      <c r="A583" s="307"/>
      <c r="B583" s="293" t="s">
        <v>1135</v>
      </c>
      <c r="C583" s="294" t="s">
        <v>1136</v>
      </c>
      <c r="D583" s="337">
        <f>SUMIF('pdc2019'!$G$8:$G$1182,'CE MINISTERIALE 2019 MOB'!$B583,'pdc2019'!$Q$8:$Q$1190)</f>
        <v>0</v>
      </c>
      <c r="E583" s="274"/>
      <c r="F583" s="275"/>
      <c r="G583" s="321"/>
      <c r="H583" s="321"/>
      <c r="J583" s="286"/>
      <c r="L583" s="292"/>
      <c r="AD583" s="337">
        <f>SUMIF('pdc2019'!$G$8:$G$1182,'CE MINISTERIALE 2019 MOB'!$B583,'pdc2019'!$P$8:$P$1190)</f>
        <v>0</v>
      </c>
    </row>
    <row r="584" spans="1:30" s="299" customFormat="1" ht="24.75" customHeight="1">
      <c r="A584" s="307"/>
      <c r="B584" s="287" t="s">
        <v>1137</v>
      </c>
      <c r="C584" s="288" t="s">
        <v>1138</v>
      </c>
      <c r="D584" s="289">
        <f>+D585+D586</f>
        <v>0</v>
      </c>
      <c r="E584" s="274"/>
      <c r="F584" s="291"/>
      <c r="G584" s="321"/>
      <c r="H584" s="321"/>
      <c r="J584" s="286"/>
      <c r="L584" s="292"/>
      <c r="AD584" s="289">
        <f>+AD585+AD586</f>
        <v>0</v>
      </c>
    </row>
    <row r="585" spans="1:30" s="299" customFormat="1" ht="24.75" customHeight="1">
      <c r="A585" s="307"/>
      <c r="B585" s="293" t="s">
        <v>1139</v>
      </c>
      <c r="C585" s="294" t="s">
        <v>1140</v>
      </c>
      <c r="D585" s="337">
        <f>SUMIF('pdc2019'!$G$8:$G$1182,'CE MINISTERIALE 2019 MOB'!$B585,'pdc2019'!$Q$8:$Q$1190)</f>
        <v>0</v>
      </c>
      <c r="E585" s="274"/>
      <c r="F585" s="275"/>
      <c r="G585" s="322"/>
      <c r="H585" s="322"/>
      <c r="J585" s="286"/>
      <c r="L585" s="292"/>
      <c r="AD585" s="337">
        <f>SUMIF('pdc2019'!$G$8:$G$1182,'CE MINISTERIALE 2019 MOB'!$B585,'pdc2019'!$P$8:$P$1190)</f>
        <v>0</v>
      </c>
    </row>
    <row r="586" spans="1:30" s="299" customFormat="1" ht="24.75" customHeight="1">
      <c r="A586" s="307"/>
      <c r="B586" s="293" t="s">
        <v>1141</v>
      </c>
      <c r="C586" s="294" t="s">
        <v>1142</v>
      </c>
      <c r="D586" s="337">
        <f>SUMIF('pdc2019'!$G$8:$G$1182,'CE MINISTERIALE 2019 MOB'!$B586,'pdc2019'!$Q$8:$Q$1190)</f>
        <v>0</v>
      </c>
      <c r="E586" s="274"/>
      <c r="F586" s="275"/>
      <c r="G586" s="321"/>
      <c r="H586" s="321"/>
      <c r="J586" s="286"/>
      <c r="L586" s="292"/>
      <c r="AD586" s="337">
        <f>SUMIF('pdc2019'!$G$8:$G$1182,'CE MINISTERIALE 2019 MOB'!$B586,'pdc2019'!$P$8:$P$1190)</f>
        <v>0</v>
      </c>
    </row>
    <row r="587" spans="1:30" s="275" customFormat="1" ht="24.75" customHeight="1">
      <c r="A587" s="304"/>
      <c r="B587" s="287" t="s">
        <v>1143</v>
      </c>
      <c r="C587" s="288" t="s">
        <v>1144</v>
      </c>
      <c r="D587" s="337">
        <f>SUMIF('pdc2019'!$G$8:$G$1182,'CE MINISTERIALE 2019 MOB'!$B587,'pdc2019'!$Q$8:$Q$1190)</f>
        <v>0</v>
      </c>
      <c r="E587" s="274"/>
      <c r="G587" s="323"/>
      <c r="H587" s="323"/>
      <c r="J587" s="286"/>
      <c r="L587" s="292"/>
      <c r="AD587" s="337">
        <f>SUMIF('pdc2019'!$G$8:$G$1182,'CE MINISTERIALE 2019 MOB'!$B587,'pdc2019'!$P$8:$P$1190)</f>
        <v>0</v>
      </c>
    </row>
    <row r="588" spans="1:30" s="275" customFormat="1" ht="24.75" customHeight="1">
      <c r="A588" s="304"/>
      <c r="B588" s="287" t="s">
        <v>1145</v>
      </c>
      <c r="C588" s="288" t="s">
        <v>4842</v>
      </c>
      <c r="D588" s="289">
        <f>+D579+D584+D587</f>
        <v>58592041</v>
      </c>
      <c r="E588" s="274"/>
      <c r="F588" s="291"/>
      <c r="G588" s="324"/>
      <c r="H588" s="324"/>
      <c r="J588" s="286"/>
      <c r="L588" s="292"/>
      <c r="AD588" s="289">
        <f>+AD579+AD584+AD587</f>
        <v>57218189.242349997</v>
      </c>
    </row>
    <row r="589" spans="1:30" s="275" customFormat="1" ht="24.75" customHeight="1" thickBot="1">
      <c r="A589" s="379"/>
      <c r="B589" s="325" t="s">
        <v>1146</v>
      </c>
      <c r="C589" s="326" t="s">
        <v>1147</v>
      </c>
      <c r="D589" s="327">
        <f>+D577-D588</f>
        <v>-3.6507844924926758E-7</v>
      </c>
      <c r="E589" s="274"/>
      <c r="F589" s="291"/>
      <c r="G589" s="324"/>
      <c r="H589" s="324"/>
      <c r="J589" s="286"/>
      <c r="L589" s="292"/>
      <c r="AD589" s="327">
        <f>+AD577-AD588</f>
        <v>14228347.724317029</v>
      </c>
    </row>
    <row r="590" spans="1:30" s="28" customFormat="1">
      <c r="A590" s="320"/>
      <c r="B590" s="328"/>
      <c r="C590" s="329"/>
      <c r="D590" s="330"/>
      <c r="E590" s="320"/>
      <c r="F590" s="320"/>
      <c r="G590" s="324"/>
      <c r="H590" s="324"/>
      <c r="I590" s="320"/>
      <c r="J590" s="320"/>
      <c r="K590" s="320"/>
      <c r="L590" s="320"/>
      <c r="M590" s="320"/>
      <c r="N590" s="320"/>
      <c r="O590" s="320"/>
      <c r="P590" s="320"/>
      <c r="Q590" s="320"/>
      <c r="R590" s="320"/>
      <c r="S590" s="320"/>
      <c r="T590" s="320"/>
      <c r="U590" s="320"/>
      <c r="V590" s="320"/>
      <c r="W590" s="320"/>
      <c r="X590" s="320"/>
      <c r="Y590" s="320"/>
      <c r="Z590" s="320"/>
      <c r="AA590" s="320"/>
      <c r="AB590" s="320"/>
      <c r="AC590" s="331"/>
    </row>
    <row r="591" spans="1:30" s="28" customFormat="1">
      <c r="A591" s="320"/>
      <c r="B591" s="41" t="s">
        <v>6072</v>
      </c>
      <c r="C591" s="329"/>
      <c r="D591" s="330"/>
      <c r="E591" s="320"/>
      <c r="F591" s="320"/>
      <c r="G591" s="324"/>
      <c r="H591" s="324"/>
      <c r="I591" s="320"/>
      <c r="J591" s="320"/>
      <c r="K591" s="320"/>
      <c r="L591" s="320"/>
      <c r="M591" s="320"/>
      <c r="N591" s="320"/>
      <c r="O591" s="320"/>
      <c r="P591" s="320"/>
      <c r="Q591" s="320"/>
      <c r="R591" s="320"/>
      <c r="S591" s="320"/>
      <c r="T591" s="320"/>
      <c r="U591" s="320"/>
      <c r="V591" s="320"/>
      <c r="W591" s="320"/>
      <c r="X591" s="320"/>
      <c r="Y591" s="320"/>
      <c r="Z591" s="320"/>
      <c r="AA591" s="320"/>
      <c r="AB591" s="320"/>
      <c r="AC591" s="331"/>
    </row>
    <row r="592" spans="1:30" s="28" customFormat="1">
      <c r="A592" s="332"/>
      <c r="B592" s="217"/>
      <c r="C592" s="329"/>
      <c r="D592" s="333"/>
      <c r="E592" s="320"/>
      <c r="F592" s="320"/>
      <c r="G592" s="324"/>
      <c r="H592" s="324"/>
      <c r="I592" s="320"/>
      <c r="J592" s="320"/>
      <c r="K592" s="320"/>
      <c r="L592" s="320"/>
      <c r="M592" s="320"/>
      <c r="N592" s="320"/>
      <c r="O592" s="320"/>
      <c r="P592" s="320"/>
      <c r="Q592" s="320"/>
      <c r="R592" s="320"/>
      <c r="S592" s="320"/>
      <c r="T592" s="320"/>
      <c r="U592" s="320"/>
      <c r="V592" s="320"/>
      <c r="W592" s="320"/>
      <c r="X592" s="320"/>
      <c r="Y592" s="320"/>
      <c r="Z592" s="320"/>
      <c r="AA592" s="320"/>
      <c r="AB592" s="320"/>
      <c r="AC592" s="331"/>
    </row>
    <row r="593" spans="1:30" s="28" customFormat="1">
      <c r="A593" s="332"/>
      <c r="B593" s="41"/>
      <c r="C593" s="41"/>
      <c r="D593" s="334"/>
      <c r="E593" s="321"/>
      <c r="F593" s="321"/>
      <c r="G593" s="324"/>
      <c r="H593" s="324"/>
      <c r="I593" s="321"/>
      <c r="J593" s="321"/>
      <c r="K593" s="321"/>
      <c r="L593" s="321"/>
      <c r="M593" s="321"/>
      <c r="N593" s="321"/>
      <c r="O593" s="321"/>
      <c r="P593" s="321"/>
      <c r="Q593" s="321"/>
      <c r="R593" s="321"/>
      <c r="S593" s="321"/>
      <c r="T593" s="321"/>
      <c r="U593" s="321"/>
      <c r="V593" s="321"/>
      <c r="W593" s="321"/>
      <c r="X593" s="321"/>
      <c r="Y593" s="321"/>
      <c r="Z593" s="321"/>
      <c r="AA593" s="321"/>
      <c r="AB593" s="321"/>
      <c r="AC593" s="335"/>
    </row>
    <row r="594" spans="1:30" s="29" customFormat="1" ht="15" customHeight="1">
      <c r="A594" s="332"/>
      <c r="B594" s="42" t="s">
        <v>5993</v>
      </c>
      <c r="D594" s="333"/>
      <c r="E594" s="322"/>
      <c r="F594" s="322"/>
      <c r="G594" s="324"/>
      <c r="H594" s="324"/>
      <c r="I594" s="322"/>
      <c r="K594" s="322"/>
      <c r="N594" s="322" t="s">
        <v>5995</v>
      </c>
      <c r="P594" s="322"/>
      <c r="Q594" s="322"/>
      <c r="R594" s="322"/>
      <c r="S594" s="322"/>
      <c r="T594" s="322"/>
      <c r="U594" s="322"/>
      <c r="V594" s="322"/>
      <c r="W594" s="322"/>
      <c r="X594" s="322"/>
      <c r="Y594" s="322"/>
      <c r="Z594" s="322"/>
      <c r="AA594" s="322"/>
      <c r="AB594" s="322"/>
      <c r="AC594" s="232"/>
    </row>
    <row r="595" spans="1:30" s="28" customFormat="1">
      <c r="A595" s="320"/>
      <c r="B595" s="41"/>
      <c r="C595" s="41"/>
      <c r="D595" s="334"/>
      <c r="E595" s="321"/>
      <c r="F595" s="321"/>
      <c r="G595" s="324"/>
      <c r="H595" s="324"/>
      <c r="I595" s="321"/>
      <c r="J595" s="321"/>
      <c r="K595" s="321"/>
      <c r="L595" s="321"/>
      <c r="M595" s="321"/>
      <c r="N595" s="321"/>
      <c r="O595" s="321"/>
      <c r="P595" s="321"/>
      <c r="Q595" s="321"/>
      <c r="R595" s="321"/>
      <c r="S595" s="321"/>
      <c r="T595" s="321"/>
      <c r="U595" s="321"/>
      <c r="V595" s="321"/>
      <c r="W595" s="321"/>
      <c r="X595" s="321"/>
      <c r="Y595" s="321"/>
      <c r="Z595" s="321"/>
      <c r="AA595" s="321"/>
      <c r="AB595" s="321"/>
      <c r="AC595" s="335"/>
    </row>
    <row r="596" spans="1:30" s="28" customFormat="1">
      <c r="A596" s="320"/>
      <c r="B596" s="339"/>
      <c r="C596" s="329"/>
      <c r="D596" s="330"/>
      <c r="E596" s="320"/>
      <c r="F596" s="320"/>
      <c r="G596" s="324"/>
      <c r="H596" s="324"/>
      <c r="I596" s="320"/>
      <c r="K596" s="616" t="s">
        <v>6003</v>
      </c>
      <c r="L596" s="616"/>
      <c r="M596" s="616"/>
      <c r="N596" s="616"/>
      <c r="O596" s="616"/>
      <c r="P596" s="616"/>
      <c r="Q596" s="616"/>
      <c r="R596" s="616"/>
      <c r="S596" s="616"/>
      <c r="T596" s="616"/>
      <c r="U596" s="616"/>
      <c r="V596" s="616"/>
      <c r="W596" s="322"/>
      <c r="X596" s="322"/>
      <c r="Y596" s="322"/>
      <c r="Z596" s="322"/>
      <c r="AA596" s="322"/>
      <c r="AB596" s="322"/>
      <c r="AC596" s="223"/>
    </row>
    <row r="597" spans="1:30" s="345" customFormat="1">
      <c r="A597" s="338"/>
      <c r="B597" s="339" t="s">
        <v>5859</v>
      </c>
      <c r="C597" s="340"/>
      <c r="D597" s="341"/>
      <c r="E597" s="342"/>
      <c r="F597" s="342"/>
      <c r="G597" s="343"/>
      <c r="H597" s="343"/>
      <c r="I597" s="342"/>
      <c r="J597" s="342"/>
      <c r="K597" s="342"/>
      <c r="L597" s="616" t="s">
        <v>5860</v>
      </c>
      <c r="M597" s="616"/>
      <c r="N597" s="616"/>
      <c r="O597" s="616"/>
      <c r="P597" s="616"/>
      <c r="Q597" s="616"/>
      <c r="R597" s="616"/>
      <c r="S597" s="616"/>
      <c r="T597" s="616"/>
      <c r="U597" s="616"/>
      <c r="V597" s="616"/>
      <c r="W597" s="616"/>
      <c r="X597" s="342"/>
      <c r="Y597" s="342"/>
      <c r="Z597" s="342"/>
      <c r="AA597" s="342"/>
      <c r="AB597" s="342"/>
      <c r="AC597" s="344"/>
    </row>
    <row r="598" spans="1:30" s="28" customFormat="1">
      <c r="A598" s="320"/>
      <c r="B598" s="41"/>
      <c r="C598" s="41"/>
      <c r="D598" s="334"/>
      <c r="E598" s="321"/>
      <c r="F598" s="321"/>
      <c r="G598" s="324"/>
      <c r="H598" s="324"/>
      <c r="I598" s="321"/>
      <c r="J598" s="321"/>
      <c r="K598" s="321"/>
      <c r="L598" s="321"/>
      <c r="M598" s="321"/>
      <c r="N598" s="321"/>
      <c r="O598" s="321"/>
      <c r="P598" s="321"/>
      <c r="Q598" s="321"/>
      <c r="R598" s="321"/>
      <c r="S598" s="321"/>
      <c r="T598" s="321"/>
      <c r="U598" s="321"/>
      <c r="V598" s="321"/>
      <c r="W598" s="321"/>
      <c r="X598" s="321"/>
      <c r="Y598" s="321"/>
      <c r="Z598" s="321"/>
      <c r="AA598" s="321"/>
      <c r="AB598" s="321"/>
      <c r="AC598" s="335"/>
    </row>
    <row r="599" spans="1:30" s="28" customFormat="1">
      <c r="A599" s="320"/>
      <c r="B599" s="41"/>
      <c r="C599" s="41"/>
      <c r="D599" s="334"/>
      <c r="E599" s="321"/>
      <c r="F599" s="321"/>
      <c r="G599" s="324"/>
      <c r="H599" s="324"/>
      <c r="I599" s="321"/>
      <c r="J599" s="321"/>
      <c r="K599" s="321"/>
      <c r="L599" s="321"/>
      <c r="M599" s="321"/>
      <c r="N599" s="321"/>
      <c r="O599" s="321"/>
      <c r="P599" s="321"/>
      <c r="Q599" s="321"/>
      <c r="R599" s="321"/>
      <c r="S599" s="321"/>
      <c r="T599" s="321"/>
      <c r="U599" s="321"/>
      <c r="V599" s="321"/>
      <c r="W599" s="321"/>
      <c r="X599" s="321"/>
      <c r="Y599" s="321"/>
      <c r="Z599" s="321"/>
      <c r="AA599" s="321"/>
      <c r="AB599" s="321"/>
      <c r="AC599" s="335"/>
    </row>
    <row r="600" spans="1:30" s="28" customFormat="1">
      <c r="A600" s="323"/>
      <c r="B600" s="217"/>
      <c r="C600" s="29"/>
      <c r="D600" s="333"/>
      <c r="E600" s="322"/>
      <c r="F600" s="322"/>
      <c r="G600" s="324"/>
      <c r="H600" s="324"/>
      <c r="I600" s="322"/>
      <c r="K600" s="322"/>
      <c r="L600" s="322"/>
      <c r="O600" s="322" t="s">
        <v>6005</v>
      </c>
      <c r="Q600" s="322"/>
      <c r="R600" s="322"/>
      <c r="S600" s="322"/>
      <c r="T600" s="322"/>
      <c r="U600" s="322"/>
      <c r="V600" s="322"/>
      <c r="W600" s="322"/>
      <c r="X600" s="322"/>
      <c r="Y600" s="322"/>
      <c r="Z600" s="322"/>
      <c r="AA600" s="322"/>
      <c r="AB600" s="322"/>
      <c r="AC600" s="223"/>
    </row>
    <row r="601" spans="1:30" s="28" customFormat="1">
      <c r="A601" s="323"/>
      <c r="B601" s="41"/>
      <c r="C601" s="41"/>
      <c r="D601" s="334"/>
      <c r="E601" s="321"/>
      <c r="F601" s="321"/>
      <c r="G601" s="324"/>
      <c r="H601" s="324"/>
      <c r="I601" s="321"/>
      <c r="J601" s="321"/>
      <c r="K601" s="321"/>
      <c r="L601" s="321"/>
      <c r="M601" s="321"/>
      <c r="N601" s="321"/>
      <c r="O601" s="321"/>
      <c r="P601" s="321"/>
      <c r="Q601" s="321"/>
      <c r="R601" s="321"/>
      <c r="S601" s="321"/>
      <c r="T601" s="321"/>
      <c r="U601" s="321"/>
      <c r="V601" s="321"/>
      <c r="W601" s="321"/>
      <c r="X601" s="321"/>
      <c r="Y601" s="321"/>
      <c r="Z601" s="321"/>
      <c r="AA601" s="321"/>
      <c r="AB601" s="321"/>
      <c r="AC601" s="335"/>
    </row>
    <row r="602" spans="1:30">
      <c r="A602" s="323"/>
      <c r="C602" s="28"/>
      <c r="D602" s="333"/>
      <c r="E602" s="323"/>
      <c r="F602" s="323"/>
      <c r="I602" s="323"/>
      <c r="J602" s="322"/>
      <c r="K602" s="616" t="s">
        <v>6004</v>
      </c>
      <c r="L602" s="616"/>
      <c r="M602" s="616"/>
      <c r="N602" s="616"/>
      <c r="O602" s="616"/>
      <c r="P602" s="616"/>
      <c r="Q602" s="616"/>
      <c r="R602" s="616"/>
      <c r="S602" s="616"/>
      <c r="T602" s="616"/>
      <c r="U602" s="616"/>
      <c r="V602" s="616"/>
      <c r="W602" s="322"/>
      <c r="X602" s="322"/>
      <c r="Y602" s="322"/>
      <c r="Z602" s="322"/>
      <c r="AA602" s="322"/>
      <c r="AB602" s="322"/>
      <c r="AD602" s="219"/>
    </row>
    <row r="603" spans="1:30" s="346" customFormat="1">
      <c r="B603" s="347"/>
      <c r="C603" s="347"/>
      <c r="D603" s="348"/>
      <c r="E603" s="343"/>
      <c r="F603" s="343"/>
      <c r="G603" s="343"/>
      <c r="H603" s="343"/>
      <c r="I603" s="343"/>
      <c r="J603" s="349"/>
      <c r="K603" s="349"/>
      <c r="L603" s="616" t="s">
        <v>5988</v>
      </c>
      <c r="M603" s="616"/>
      <c r="N603" s="616"/>
      <c r="O603" s="616"/>
      <c r="P603" s="616"/>
      <c r="Q603" s="616"/>
      <c r="R603" s="616"/>
      <c r="S603" s="616"/>
      <c r="T603" s="616"/>
      <c r="U603" s="616"/>
      <c r="V603" s="616"/>
      <c r="W603" s="616"/>
      <c r="AC603" s="350"/>
      <c r="AD603" s="351"/>
    </row>
  </sheetData>
  <autoFilter ref="D1:D656" xr:uid="{52CAF1D9-09BB-4D54-B427-71AEF7A1DFCA}"/>
  <mergeCells count="6">
    <mergeCell ref="L603:W603"/>
    <mergeCell ref="A18:AB18"/>
    <mergeCell ref="F80:F84"/>
    <mergeCell ref="K596:V596"/>
    <mergeCell ref="L597:W597"/>
    <mergeCell ref="K602:V602"/>
  </mergeCells>
  <pageMargins left="0" right="0" top="0" bottom="0.31496062992125984" header="0" footer="0.15748031496062992"/>
  <pageSetup paperSize="9" scale="50" fitToHeight="0" orientation="portrait" r:id="rId1"/>
  <headerFooter alignWithMargins="0">
    <oddFooter>&amp;R&amp;P / &amp;N</oddFooter>
  </headerFooter>
  <colBreaks count="1" manualBreakCount="1">
    <brk id="28" max="60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34C1-6046-4310-818F-73087C66D29B}">
  <dimension ref="A1:AD603"/>
  <sheetViews>
    <sheetView showGridLines="0" tabSelected="1" view="pageBreakPreview" topLeftCell="A576" zoomScaleNormal="90" zoomScaleSheetLayoutView="100" workbookViewId="0">
      <selection activeCell="C596" sqref="C596"/>
    </sheetView>
  </sheetViews>
  <sheetFormatPr defaultColWidth="10.28515625" defaultRowHeight="18"/>
  <cols>
    <col min="1" max="1" width="9.5703125" style="219" customWidth="1"/>
    <col min="2" max="2" width="10.5703125" style="217" customWidth="1"/>
    <col min="3" max="3" width="53" style="217" customWidth="1"/>
    <col min="4" max="4" width="23.7109375" style="235" customWidth="1"/>
    <col min="5" max="5" width="3.42578125" style="324" customWidth="1"/>
    <col min="6" max="6" width="3.28515625" style="324" customWidth="1"/>
    <col min="7" max="8" width="3.28515625" style="324" bestFit="1" customWidth="1"/>
    <col min="9" max="9" width="3.28515625" style="324" customWidth="1"/>
    <col min="10" max="10" width="12.42578125" style="324" customWidth="1"/>
    <col min="11" max="11" width="1.7109375" style="324" customWidth="1"/>
    <col min="12" max="12" width="3.140625" style="324" customWidth="1"/>
    <col min="13" max="21" width="3.28515625" style="324" customWidth="1"/>
    <col min="22" max="22" width="1.7109375" style="324" customWidth="1"/>
    <col min="23" max="23" width="3.42578125" style="219" customWidth="1"/>
    <col min="24" max="24" width="3.28515625" style="219" customWidth="1"/>
    <col min="25" max="25" width="5.28515625" style="219" customWidth="1"/>
    <col min="26" max="28" width="3.28515625" style="219" customWidth="1"/>
    <col min="29" max="29" width="12.5703125" style="223" customWidth="1"/>
    <col min="30" max="30" width="13" style="323" customWidth="1"/>
    <col min="31" max="230" width="10.28515625" style="219"/>
    <col min="231" max="239" width="9.140625" style="219" customWidth="1"/>
    <col min="240" max="240" width="1" style="219" customWidth="1"/>
    <col min="241" max="244" width="3.28515625" style="219" customWidth="1"/>
    <col min="245" max="245" width="1.85546875" style="219" customWidth="1"/>
    <col min="246" max="246" width="17.85546875" style="219" customWidth="1"/>
    <col min="247" max="247" width="1.85546875" style="219" customWidth="1"/>
    <col min="248" max="251" width="3.28515625" style="219" customWidth="1"/>
    <col min="252" max="252" width="1.85546875" style="219" customWidth="1"/>
    <col min="253" max="253" width="12.42578125" style="219" customWidth="1"/>
    <col min="254" max="254" width="1.85546875" style="219" customWidth="1"/>
    <col min="255" max="257" width="3" style="219" customWidth="1"/>
    <col min="258" max="258" width="4.42578125" style="219" customWidth="1"/>
    <col min="259" max="260" width="3" style="219" customWidth="1"/>
    <col min="261" max="266" width="3.28515625" style="219" customWidth="1"/>
    <col min="267" max="268" width="9.140625" style="219" customWidth="1"/>
    <col min="269" max="272" width="3.28515625" style="219" customWidth="1"/>
    <col min="273" max="273" width="4.140625" style="219" customWidth="1"/>
    <col min="274" max="486" width="10.28515625" style="219"/>
    <col min="487" max="495" width="9.140625" style="219" customWidth="1"/>
    <col min="496" max="496" width="1" style="219" customWidth="1"/>
    <col min="497" max="500" width="3.28515625" style="219" customWidth="1"/>
    <col min="501" max="501" width="1.85546875" style="219" customWidth="1"/>
    <col min="502" max="502" width="17.85546875" style="219" customWidth="1"/>
    <col min="503" max="503" width="1.85546875" style="219" customWidth="1"/>
    <col min="504" max="507" width="3.28515625" style="219" customWidth="1"/>
    <col min="508" max="508" width="1.85546875" style="219" customWidth="1"/>
    <col min="509" max="509" width="12.42578125" style="219" customWidth="1"/>
    <col min="510" max="510" width="1.85546875" style="219" customWidth="1"/>
    <col min="511" max="513" width="3" style="219" customWidth="1"/>
    <col min="514" max="514" width="4.42578125" style="219" customWidth="1"/>
    <col min="515" max="516" width="3" style="219" customWidth="1"/>
    <col min="517" max="522" width="3.28515625" style="219" customWidth="1"/>
    <col min="523" max="524" width="9.140625" style="219" customWidth="1"/>
    <col min="525" max="528" width="3.28515625" style="219" customWidth="1"/>
    <col min="529" max="529" width="4.140625" style="219" customWidth="1"/>
    <col min="530" max="742" width="10.28515625" style="219"/>
    <col min="743" max="751" width="9.140625" style="219" customWidth="1"/>
    <col min="752" max="752" width="1" style="219" customWidth="1"/>
    <col min="753" max="756" width="3.28515625" style="219" customWidth="1"/>
    <col min="757" max="757" width="1.85546875" style="219" customWidth="1"/>
    <col min="758" max="758" width="17.85546875" style="219" customWidth="1"/>
    <col min="759" max="759" width="1.85546875" style="219" customWidth="1"/>
    <col min="760" max="763" width="3.28515625" style="219" customWidth="1"/>
    <col min="764" max="764" width="1.85546875" style="219" customWidth="1"/>
    <col min="765" max="765" width="12.42578125" style="219" customWidth="1"/>
    <col min="766" max="766" width="1.85546875" style="219" customWidth="1"/>
    <col min="767" max="769" width="3" style="219" customWidth="1"/>
    <col min="770" max="770" width="4.42578125" style="219" customWidth="1"/>
    <col min="771" max="772" width="3" style="219" customWidth="1"/>
    <col min="773" max="778" width="3.28515625" style="219" customWidth="1"/>
    <col min="779" max="780" width="9.140625" style="219" customWidth="1"/>
    <col min="781" max="784" width="3.28515625" style="219" customWidth="1"/>
    <col min="785" max="785" width="4.140625" style="219" customWidth="1"/>
    <col min="786" max="998" width="10.28515625" style="219"/>
    <col min="999" max="1007" width="9.140625" style="219" customWidth="1"/>
    <col min="1008" max="1008" width="1" style="219" customWidth="1"/>
    <col min="1009" max="1012" width="3.28515625" style="219" customWidth="1"/>
    <col min="1013" max="1013" width="1.85546875" style="219" customWidth="1"/>
    <col min="1014" max="1014" width="17.85546875" style="219" customWidth="1"/>
    <col min="1015" max="1015" width="1.85546875" style="219" customWidth="1"/>
    <col min="1016" max="1019" width="3.28515625" style="219" customWidth="1"/>
    <col min="1020" max="1020" width="1.85546875" style="219" customWidth="1"/>
    <col min="1021" max="1021" width="12.42578125" style="219" customWidth="1"/>
    <col min="1022" max="1022" width="1.85546875" style="219" customWidth="1"/>
    <col min="1023" max="1025" width="3" style="219" customWidth="1"/>
    <col min="1026" max="1026" width="4.42578125" style="219" customWidth="1"/>
    <col min="1027" max="1028" width="3" style="219" customWidth="1"/>
    <col min="1029" max="1034" width="3.28515625" style="219" customWidth="1"/>
    <col min="1035" max="1036" width="9.140625" style="219" customWidth="1"/>
    <col min="1037" max="1040" width="3.28515625" style="219" customWidth="1"/>
    <col min="1041" max="1041" width="4.140625" style="219" customWidth="1"/>
    <col min="1042" max="1254" width="10.28515625" style="219"/>
    <col min="1255" max="1263" width="9.140625" style="219" customWidth="1"/>
    <col min="1264" max="1264" width="1" style="219" customWidth="1"/>
    <col min="1265" max="1268" width="3.28515625" style="219" customWidth="1"/>
    <col min="1269" max="1269" width="1.85546875" style="219" customWidth="1"/>
    <col min="1270" max="1270" width="17.85546875" style="219" customWidth="1"/>
    <col min="1271" max="1271" width="1.85546875" style="219" customWidth="1"/>
    <col min="1272" max="1275" width="3.28515625" style="219" customWidth="1"/>
    <col min="1276" max="1276" width="1.85546875" style="219" customWidth="1"/>
    <col min="1277" max="1277" width="12.42578125" style="219" customWidth="1"/>
    <col min="1278" max="1278" width="1.85546875" style="219" customWidth="1"/>
    <col min="1279" max="1281" width="3" style="219" customWidth="1"/>
    <col min="1282" max="1282" width="4.42578125" style="219" customWidth="1"/>
    <col min="1283" max="1284" width="3" style="219" customWidth="1"/>
    <col min="1285" max="1290" width="3.28515625" style="219" customWidth="1"/>
    <col min="1291" max="1292" width="9.140625" style="219" customWidth="1"/>
    <col min="1293" max="1296" width="3.28515625" style="219" customWidth="1"/>
    <col min="1297" max="1297" width="4.140625" style="219" customWidth="1"/>
    <col min="1298" max="1510" width="10.28515625" style="219"/>
    <col min="1511" max="1519" width="9.140625" style="219" customWidth="1"/>
    <col min="1520" max="1520" width="1" style="219" customWidth="1"/>
    <col min="1521" max="1524" width="3.28515625" style="219" customWidth="1"/>
    <col min="1525" max="1525" width="1.85546875" style="219" customWidth="1"/>
    <col min="1526" max="1526" width="17.85546875" style="219" customWidth="1"/>
    <col min="1527" max="1527" width="1.85546875" style="219" customWidth="1"/>
    <col min="1528" max="1531" width="3.28515625" style="219" customWidth="1"/>
    <col min="1532" max="1532" width="1.85546875" style="219" customWidth="1"/>
    <col min="1533" max="1533" width="12.42578125" style="219" customWidth="1"/>
    <col min="1534" max="1534" width="1.85546875" style="219" customWidth="1"/>
    <col min="1535" max="1537" width="3" style="219" customWidth="1"/>
    <col min="1538" max="1538" width="4.42578125" style="219" customWidth="1"/>
    <col min="1539" max="1540" width="3" style="219" customWidth="1"/>
    <col min="1541" max="1546" width="3.28515625" style="219" customWidth="1"/>
    <col min="1547" max="1548" width="9.140625" style="219" customWidth="1"/>
    <col min="1549" max="1552" width="3.28515625" style="219" customWidth="1"/>
    <col min="1553" max="1553" width="4.140625" style="219" customWidth="1"/>
    <col min="1554" max="1766" width="10.28515625" style="219"/>
    <col min="1767" max="1775" width="9.140625" style="219" customWidth="1"/>
    <col min="1776" max="1776" width="1" style="219" customWidth="1"/>
    <col min="1777" max="1780" width="3.28515625" style="219" customWidth="1"/>
    <col min="1781" max="1781" width="1.85546875" style="219" customWidth="1"/>
    <col min="1782" max="1782" width="17.85546875" style="219" customWidth="1"/>
    <col min="1783" max="1783" width="1.85546875" style="219" customWidth="1"/>
    <col min="1784" max="1787" width="3.28515625" style="219" customWidth="1"/>
    <col min="1788" max="1788" width="1.85546875" style="219" customWidth="1"/>
    <col min="1789" max="1789" width="12.42578125" style="219" customWidth="1"/>
    <col min="1790" max="1790" width="1.85546875" style="219" customWidth="1"/>
    <col min="1791" max="1793" width="3" style="219" customWidth="1"/>
    <col min="1794" max="1794" width="4.42578125" style="219" customWidth="1"/>
    <col min="1795" max="1796" width="3" style="219" customWidth="1"/>
    <col min="1797" max="1802" width="3.28515625" style="219" customWidth="1"/>
    <col min="1803" max="1804" width="9.140625" style="219" customWidth="1"/>
    <col min="1805" max="1808" width="3.28515625" style="219" customWidth="1"/>
    <col min="1809" max="1809" width="4.140625" style="219" customWidth="1"/>
    <col min="1810" max="2022" width="10.28515625" style="219"/>
    <col min="2023" max="2031" width="9.140625" style="219" customWidth="1"/>
    <col min="2032" max="2032" width="1" style="219" customWidth="1"/>
    <col min="2033" max="2036" width="3.28515625" style="219" customWidth="1"/>
    <col min="2037" max="2037" width="1.85546875" style="219" customWidth="1"/>
    <col min="2038" max="2038" width="17.85546875" style="219" customWidth="1"/>
    <col min="2039" max="2039" width="1.85546875" style="219" customWidth="1"/>
    <col min="2040" max="2043" width="3.28515625" style="219" customWidth="1"/>
    <col min="2044" max="2044" width="1.85546875" style="219" customWidth="1"/>
    <col min="2045" max="2045" width="12.42578125" style="219" customWidth="1"/>
    <col min="2046" max="2046" width="1.85546875" style="219" customWidth="1"/>
    <col min="2047" max="2049" width="3" style="219" customWidth="1"/>
    <col min="2050" max="2050" width="4.42578125" style="219" customWidth="1"/>
    <col min="2051" max="2052" width="3" style="219" customWidth="1"/>
    <col min="2053" max="2058" width="3.28515625" style="219" customWidth="1"/>
    <col min="2059" max="2060" width="9.140625" style="219" customWidth="1"/>
    <col min="2061" max="2064" width="3.28515625" style="219" customWidth="1"/>
    <col min="2065" max="2065" width="4.140625" style="219" customWidth="1"/>
    <col min="2066" max="2278" width="10.28515625" style="219"/>
    <col min="2279" max="2287" width="9.140625" style="219" customWidth="1"/>
    <col min="2288" max="2288" width="1" style="219" customWidth="1"/>
    <col min="2289" max="2292" width="3.28515625" style="219" customWidth="1"/>
    <col min="2293" max="2293" width="1.85546875" style="219" customWidth="1"/>
    <col min="2294" max="2294" width="17.85546875" style="219" customWidth="1"/>
    <col min="2295" max="2295" width="1.85546875" style="219" customWidth="1"/>
    <col min="2296" max="2299" width="3.28515625" style="219" customWidth="1"/>
    <col min="2300" max="2300" width="1.85546875" style="219" customWidth="1"/>
    <col min="2301" max="2301" width="12.42578125" style="219" customWidth="1"/>
    <col min="2302" max="2302" width="1.85546875" style="219" customWidth="1"/>
    <col min="2303" max="2305" width="3" style="219" customWidth="1"/>
    <col min="2306" max="2306" width="4.42578125" style="219" customWidth="1"/>
    <col min="2307" max="2308" width="3" style="219" customWidth="1"/>
    <col min="2309" max="2314" width="3.28515625" style="219" customWidth="1"/>
    <col min="2315" max="2316" width="9.140625" style="219" customWidth="1"/>
    <col min="2317" max="2320" width="3.28515625" style="219" customWidth="1"/>
    <col min="2321" max="2321" width="4.140625" style="219" customWidth="1"/>
    <col min="2322" max="2534" width="10.28515625" style="219"/>
    <col min="2535" max="2543" width="9.140625" style="219" customWidth="1"/>
    <col min="2544" max="2544" width="1" style="219" customWidth="1"/>
    <col min="2545" max="2548" width="3.28515625" style="219" customWidth="1"/>
    <col min="2549" max="2549" width="1.85546875" style="219" customWidth="1"/>
    <col min="2550" max="2550" width="17.85546875" style="219" customWidth="1"/>
    <col min="2551" max="2551" width="1.85546875" style="219" customWidth="1"/>
    <col min="2552" max="2555" width="3.28515625" style="219" customWidth="1"/>
    <col min="2556" max="2556" width="1.85546875" style="219" customWidth="1"/>
    <col min="2557" max="2557" width="12.42578125" style="219" customWidth="1"/>
    <col min="2558" max="2558" width="1.85546875" style="219" customWidth="1"/>
    <col min="2559" max="2561" width="3" style="219" customWidth="1"/>
    <col min="2562" max="2562" width="4.42578125" style="219" customWidth="1"/>
    <col min="2563" max="2564" width="3" style="219" customWidth="1"/>
    <col min="2565" max="2570" width="3.28515625" style="219" customWidth="1"/>
    <col min="2571" max="2572" width="9.140625" style="219" customWidth="1"/>
    <col min="2573" max="2576" width="3.28515625" style="219" customWidth="1"/>
    <col min="2577" max="2577" width="4.140625" style="219" customWidth="1"/>
    <col min="2578" max="2790" width="10.28515625" style="219"/>
    <col min="2791" max="2799" width="9.140625" style="219" customWidth="1"/>
    <col min="2800" max="2800" width="1" style="219" customWidth="1"/>
    <col min="2801" max="2804" width="3.28515625" style="219" customWidth="1"/>
    <col min="2805" max="2805" width="1.85546875" style="219" customWidth="1"/>
    <col min="2806" max="2806" width="17.85546875" style="219" customWidth="1"/>
    <col min="2807" max="2807" width="1.85546875" style="219" customWidth="1"/>
    <col min="2808" max="2811" width="3.28515625" style="219" customWidth="1"/>
    <col min="2812" max="2812" width="1.85546875" style="219" customWidth="1"/>
    <col min="2813" max="2813" width="12.42578125" style="219" customWidth="1"/>
    <col min="2814" max="2814" width="1.85546875" style="219" customWidth="1"/>
    <col min="2815" max="2817" width="3" style="219" customWidth="1"/>
    <col min="2818" max="2818" width="4.42578125" style="219" customWidth="1"/>
    <col min="2819" max="2820" width="3" style="219" customWidth="1"/>
    <col min="2821" max="2826" width="3.28515625" style="219" customWidth="1"/>
    <col min="2827" max="2828" width="9.140625" style="219" customWidth="1"/>
    <col min="2829" max="2832" width="3.28515625" style="219" customWidth="1"/>
    <col min="2833" max="2833" width="4.140625" style="219" customWidth="1"/>
    <col min="2834" max="3046" width="10.28515625" style="219"/>
    <col min="3047" max="3055" width="9.140625" style="219" customWidth="1"/>
    <col min="3056" max="3056" width="1" style="219" customWidth="1"/>
    <col min="3057" max="3060" width="3.28515625" style="219" customWidth="1"/>
    <col min="3061" max="3061" width="1.85546875" style="219" customWidth="1"/>
    <col min="3062" max="3062" width="17.85546875" style="219" customWidth="1"/>
    <col min="3063" max="3063" width="1.85546875" style="219" customWidth="1"/>
    <col min="3064" max="3067" width="3.28515625" style="219" customWidth="1"/>
    <col min="3068" max="3068" width="1.85546875" style="219" customWidth="1"/>
    <col min="3069" max="3069" width="12.42578125" style="219" customWidth="1"/>
    <col min="3070" max="3070" width="1.85546875" style="219" customWidth="1"/>
    <col min="3071" max="3073" width="3" style="219" customWidth="1"/>
    <col min="3074" max="3074" width="4.42578125" style="219" customWidth="1"/>
    <col min="3075" max="3076" width="3" style="219" customWidth="1"/>
    <col min="3077" max="3082" width="3.28515625" style="219" customWidth="1"/>
    <col min="3083" max="3084" width="9.140625" style="219" customWidth="1"/>
    <col min="3085" max="3088" width="3.28515625" style="219" customWidth="1"/>
    <col min="3089" max="3089" width="4.140625" style="219" customWidth="1"/>
    <col min="3090" max="3302" width="10.28515625" style="219"/>
    <col min="3303" max="3311" width="9.140625" style="219" customWidth="1"/>
    <col min="3312" max="3312" width="1" style="219" customWidth="1"/>
    <col min="3313" max="3316" width="3.28515625" style="219" customWidth="1"/>
    <col min="3317" max="3317" width="1.85546875" style="219" customWidth="1"/>
    <col min="3318" max="3318" width="17.85546875" style="219" customWidth="1"/>
    <col min="3319" max="3319" width="1.85546875" style="219" customWidth="1"/>
    <col min="3320" max="3323" width="3.28515625" style="219" customWidth="1"/>
    <col min="3324" max="3324" width="1.85546875" style="219" customWidth="1"/>
    <col min="3325" max="3325" width="12.42578125" style="219" customWidth="1"/>
    <col min="3326" max="3326" width="1.85546875" style="219" customWidth="1"/>
    <col min="3327" max="3329" width="3" style="219" customWidth="1"/>
    <col min="3330" max="3330" width="4.42578125" style="219" customWidth="1"/>
    <col min="3331" max="3332" width="3" style="219" customWidth="1"/>
    <col min="3333" max="3338" width="3.28515625" style="219" customWidth="1"/>
    <col min="3339" max="3340" width="9.140625" style="219" customWidth="1"/>
    <col min="3341" max="3344" width="3.28515625" style="219" customWidth="1"/>
    <col min="3345" max="3345" width="4.140625" style="219" customWidth="1"/>
    <col min="3346" max="3558" width="10.28515625" style="219"/>
    <col min="3559" max="3567" width="9.140625" style="219" customWidth="1"/>
    <col min="3568" max="3568" width="1" style="219" customWidth="1"/>
    <col min="3569" max="3572" width="3.28515625" style="219" customWidth="1"/>
    <col min="3573" max="3573" width="1.85546875" style="219" customWidth="1"/>
    <col min="3574" max="3574" width="17.85546875" style="219" customWidth="1"/>
    <col min="3575" max="3575" width="1.85546875" style="219" customWidth="1"/>
    <col min="3576" max="3579" width="3.28515625" style="219" customWidth="1"/>
    <col min="3580" max="3580" width="1.85546875" style="219" customWidth="1"/>
    <col min="3581" max="3581" width="12.42578125" style="219" customWidth="1"/>
    <col min="3582" max="3582" width="1.85546875" style="219" customWidth="1"/>
    <col min="3583" max="3585" width="3" style="219" customWidth="1"/>
    <col min="3586" max="3586" width="4.42578125" style="219" customWidth="1"/>
    <col min="3587" max="3588" width="3" style="219" customWidth="1"/>
    <col min="3589" max="3594" width="3.28515625" style="219" customWidth="1"/>
    <col min="3595" max="3596" width="9.140625" style="219" customWidth="1"/>
    <col min="3597" max="3600" width="3.28515625" style="219" customWidth="1"/>
    <col min="3601" max="3601" width="4.140625" style="219" customWidth="1"/>
    <col min="3602" max="3814" width="10.28515625" style="219"/>
    <col min="3815" max="3823" width="9.140625" style="219" customWidth="1"/>
    <col min="3824" max="3824" width="1" style="219" customWidth="1"/>
    <col min="3825" max="3828" width="3.28515625" style="219" customWidth="1"/>
    <col min="3829" max="3829" width="1.85546875" style="219" customWidth="1"/>
    <col min="3830" max="3830" width="17.85546875" style="219" customWidth="1"/>
    <col min="3831" max="3831" width="1.85546875" style="219" customWidth="1"/>
    <col min="3832" max="3835" width="3.28515625" style="219" customWidth="1"/>
    <col min="3836" max="3836" width="1.85546875" style="219" customWidth="1"/>
    <col min="3837" max="3837" width="12.42578125" style="219" customWidth="1"/>
    <col min="3838" max="3838" width="1.85546875" style="219" customWidth="1"/>
    <col min="3839" max="3841" width="3" style="219" customWidth="1"/>
    <col min="3842" max="3842" width="4.42578125" style="219" customWidth="1"/>
    <col min="3843" max="3844" width="3" style="219" customWidth="1"/>
    <col min="3845" max="3850" width="3.28515625" style="219" customWidth="1"/>
    <col min="3851" max="3852" width="9.140625" style="219" customWidth="1"/>
    <col min="3853" max="3856" width="3.28515625" style="219" customWidth="1"/>
    <col min="3857" max="3857" width="4.140625" style="219" customWidth="1"/>
    <col min="3858" max="4070" width="10.28515625" style="219"/>
    <col min="4071" max="4079" width="9.140625" style="219" customWidth="1"/>
    <col min="4080" max="4080" width="1" style="219" customWidth="1"/>
    <col min="4081" max="4084" width="3.28515625" style="219" customWidth="1"/>
    <col min="4085" max="4085" width="1.85546875" style="219" customWidth="1"/>
    <col min="4086" max="4086" width="17.85546875" style="219" customWidth="1"/>
    <col min="4087" max="4087" width="1.85546875" style="219" customWidth="1"/>
    <col min="4088" max="4091" width="3.28515625" style="219" customWidth="1"/>
    <col min="4092" max="4092" width="1.85546875" style="219" customWidth="1"/>
    <col min="4093" max="4093" width="12.42578125" style="219" customWidth="1"/>
    <col min="4094" max="4094" width="1.85546875" style="219" customWidth="1"/>
    <col min="4095" max="4097" width="3" style="219" customWidth="1"/>
    <col min="4098" max="4098" width="4.42578125" style="219" customWidth="1"/>
    <col min="4099" max="4100" width="3" style="219" customWidth="1"/>
    <col min="4101" max="4106" width="3.28515625" style="219" customWidth="1"/>
    <col min="4107" max="4108" width="9.140625" style="219" customWidth="1"/>
    <col min="4109" max="4112" width="3.28515625" style="219" customWidth="1"/>
    <col min="4113" max="4113" width="4.140625" style="219" customWidth="1"/>
    <col min="4114" max="4326" width="10.28515625" style="219"/>
    <col min="4327" max="4335" width="9.140625" style="219" customWidth="1"/>
    <col min="4336" max="4336" width="1" style="219" customWidth="1"/>
    <col min="4337" max="4340" width="3.28515625" style="219" customWidth="1"/>
    <col min="4341" max="4341" width="1.85546875" style="219" customWidth="1"/>
    <col min="4342" max="4342" width="17.85546875" style="219" customWidth="1"/>
    <col min="4343" max="4343" width="1.85546875" style="219" customWidth="1"/>
    <col min="4344" max="4347" width="3.28515625" style="219" customWidth="1"/>
    <col min="4348" max="4348" width="1.85546875" style="219" customWidth="1"/>
    <col min="4349" max="4349" width="12.42578125" style="219" customWidth="1"/>
    <col min="4350" max="4350" width="1.85546875" style="219" customWidth="1"/>
    <col min="4351" max="4353" width="3" style="219" customWidth="1"/>
    <col min="4354" max="4354" width="4.42578125" style="219" customWidth="1"/>
    <col min="4355" max="4356" width="3" style="219" customWidth="1"/>
    <col min="4357" max="4362" width="3.28515625" style="219" customWidth="1"/>
    <col min="4363" max="4364" width="9.140625" style="219" customWidth="1"/>
    <col min="4365" max="4368" width="3.28515625" style="219" customWidth="1"/>
    <col min="4369" max="4369" width="4.140625" style="219" customWidth="1"/>
    <col min="4370" max="4582" width="10.28515625" style="219"/>
    <col min="4583" max="4591" width="9.140625" style="219" customWidth="1"/>
    <col min="4592" max="4592" width="1" style="219" customWidth="1"/>
    <col min="4593" max="4596" width="3.28515625" style="219" customWidth="1"/>
    <col min="4597" max="4597" width="1.85546875" style="219" customWidth="1"/>
    <col min="4598" max="4598" width="17.85546875" style="219" customWidth="1"/>
    <col min="4599" max="4599" width="1.85546875" style="219" customWidth="1"/>
    <col min="4600" max="4603" width="3.28515625" style="219" customWidth="1"/>
    <col min="4604" max="4604" width="1.85546875" style="219" customWidth="1"/>
    <col min="4605" max="4605" width="12.42578125" style="219" customWidth="1"/>
    <col min="4606" max="4606" width="1.85546875" style="219" customWidth="1"/>
    <col min="4607" max="4609" width="3" style="219" customWidth="1"/>
    <col min="4610" max="4610" width="4.42578125" style="219" customWidth="1"/>
    <col min="4611" max="4612" width="3" style="219" customWidth="1"/>
    <col min="4613" max="4618" width="3.28515625" style="219" customWidth="1"/>
    <col min="4619" max="4620" width="9.140625" style="219" customWidth="1"/>
    <col min="4621" max="4624" width="3.28515625" style="219" customWidth="1"/>
    <col min="4625" max="4625" width="4.140625" style="219" customWidth="1"/>
    <col min="4626" max="4838" width="10.28515625" style="219"/>
    <col min="4839" max="4847" width="9.140625" style="219" customWidth="1"/>
    <col min="4848" max="4848" width="1" style="219" customWidth="1"/>
    <col min="4849" max="4852" width="3.28515625" style="219" customWidth="1"/>
    <col min="4853" max="4853" width="1.85546875" style="219" customWidth="1"/>
    <col min="4854" max="4854" width="17.85546875" style="219" customWidth="1"/>
    <col min="4855" max="4855" width="1.85546875" style="219" customWidth="1"/>
    <col min="4856" max="4859" width="3.28515625" style="219" customWidth="1"/>
    <col min="4860" max="4860" width="1.85546875" style="219" customWidth="1"/>
    <col min="4861" max="4861" width="12.42578125" style="219" customWidth="1"/>
    <col min="4862" max="4862" width="1.85546875" style="219" customWidth="1"/>
    <col min="4863" max="4865" width="3" style="219" customWidth="1"/>
    <col min="4866" max="4866" width="4.42578125" style="219" customWidth="1"/>
    <col min="4867" max="4868" width="3" style="219" customWidth="1"/>
    <col min="4869" max="4874" width="3.28515625" style="219" customWidth="1"/>
    <col min="4875" max="4876" width="9.140625" style="219" customWidth="1"/>
    <col min="4877" max="4880" width="3.28515625" style="219" customWidth="1"/>
    <col min="4881" max="4881" width="4.140625" style="219" customWidth="1"/>
    <col min="4882" max="5094" width="10.28515625" style="219"/>
    <col min="5095" max="5103" width="9.140625" style="219" customWidth="1"/>
    <col min="5104" max="5104" width="1" style="219" customWidth="1"/>
    <col min="5105" max="5108" width="3.28515625" style="219" customWidth="1"/>
    <col min="5109" max="5109" width="1.85546875" style="219" customWidth="1"/>
    <col min="5110" max="5110" width="17.85546875" style="219" customWidth="1"/>
    <col min="5111" max="5111" width="1.85546875" style="219" customWidth="1"/>
    <col min="5112" max="5115" width="3.28515625" style="219" customWidth="1"/>
    <col min="5116" max="5116" width="1.85546875" style="219" customWidth="1"/>
    <col min="5117" max="5117" width="12.42578125" style="219" customWidth="1"/>
    <col min="5118" max="5118" width="1.85546875" style="219" customWidth="1"/>
    <col min="5119" max="5121" width="3" style="219" customWidth="1"/>
    <col min="5122" max="5122" width="4.42578125" style="219" customWidth="1"/>
    <col min="5123" max="5124" width="3" style="219" customWidth="1"/>
    <col min="5125" max="5130" width="3.28515625" style="219" customWidth="1"/>
    <col min="5131" max="5132" width="9.140625" style="219" customWidth="1"/>
    <col min="5133" max="5136" width="3.28515625" style="219" customWidth="1"/>
    <col min="5137" max="5137" width="4.140625" style="219" customWidth="1"/>
    <col min="5138" max="5350" width="10.28515625" style="219"/>
    <col min="5351" max="5359" width="9.140625" style="219" customWidth="1"/>
    <col min="5360" max="5360" width="1" style="219" customWidth="1"/>
    <col min="5361" max="5364" width="3.28515625" style="219" customWidth="1"/>
    <col min="5365" max="5365" width="1.85546875" style="219" customWidth="1"/>
    <col min="5366" max="5366" width="17.85546875" style="219" customWidth="1"/>
    <col min="5367" max="5367" width="1.85546875" style="219" customWidth="1"/>
    <col min="5368" max="5371" width="3.28515625" style="219" customWidth="1"/>
    <col min="5372" max="5372" width="1.85546875" style="219" customWidth="1"/>
    <col min="5373" max="5373" width="12.42578125" style="219" customWidth="1"/>
    <col min="5374" max="5374" width="1.85546875" style="219" customWidth="1"/>
    <col min="5375" max="5377" width="3" style="219" customWidth="1"/>
    <col min="5378" max="5378" width="4.42578125" style="219" customWidth="1"/>
    <col min="5379" max="5380" width="3" style="219" customWidth="1"/>
    <col min="5381" max="5386" width="3.28515625" style="219" customWidth="1"/>
    <col min="5387" max="5388" width="9.140625" style="219" customWidth="1"/>
    <col min="5389" max="5392" width="3.28515625" style="219" customWidth="1"/>
    <col min="5393" max="5393" width="4.140625" style="219" customWidth="1"/>
    <col min="5394" max="5606" width="10.28515625" style="219"/>
    <col min="5607" max="5615" width="9.140625" style="219" customWidth="1"/>
    <col min="5616" max="5616" width="1" style="219" customWidth="1"/>
    <col min="5617" max="5620" width="3.28515625" style="219" customWidth="1"/>
    <col min="5621" max="5621" width="1.85546875" style="219" customWidth="1"/>
    <col min="5622" max="5622" width="17.85546875" style="219" customWidth="1"/>
    <col min="5623" max="5623" width="1.85546875" style="219" customWidth="1"/>
    <col min="5624" max="5627" width="3.28515625" style="219" customWidth="1"/>
    <col min="5628" max="5628" width="1.85546875" style="219" customWidth="1"/>
    <col min="5629" max="5629" width="12.42578125" style="219" customWidth="1"/>
    <col min="5630" max="5630" width="1.85546875" style="219" customWidth="1"/>
    <col min="5631" max="5633" width="3" style="219" customWidth="1"/>
    <col min="5634" max="5634" width="4.42578125" style="219" customWidth="1"/>
    <col min="5635" max="5636" width="3" style="219" customWidth="1"/>
    <col min="5637" max="5642" width="3.28515625" style="219" customWidth="1"/>
    <col min="5643" max="5644" width="9.140625" style="219" customWidth="1"/>
    <col min="5645" max="5648" width="3.28515625" style="219" customWidth="1"/>
    <col min="5649" max="5649" width="4.140625" style="219" customWidth="1"/>
    <col min="5650" max="5862" width="10.28515625" style="219"/>
    <col min="5863" max="5871" width="9.140625" style="219" customWidth="1"/>
    <col min="5872" max="5872" width="1" style="219" customWidth="1"/>
    <col min="5873" max="5876" width="3.28515625" style="219" customWidth="1"/>
    <col min="5877" max="5877" width="1.85546875" style="219" customWidth="1"/>
    <col min="5878" max="5878" width="17.85546875" style="219" customWidth="1"/>
    <col min="5879" max="5879" width="1.85546875" style="219" customWidth="1"/>
    <col min="5880" max="5883" width="3.28515625" style="219" customWidth="1"/>
    <col min="5884" max="5884" width="1.85546875" style="219" customWidth="1"/>
    <col min="5885" max="5885" width="12.42578125" style="219" customWidth="1"/>
    <col min="5886" max="5886" width="1.85546875" style="219" customWidth="1"/>
    <col min="5887" max="5889" width="3" style="219" customWidth="1"/>
    <col min="5890" max="5890" width="4.42578125" style="219" customWidth="1"/>
    <col min="5891" max="5892" width="3" style="219" customWidth="1"/>
    <col min="5893" max="5898" width="3.28515625" style="219" customWidth="1"/>
    <col min="5899" max="5900" width="9.140625" style="219" customWidth="1"/>
    <col min="5901" max="5904" width="3.28515625" style="219" customWidth="1"/>
    <col min="5905" max="5905" width="4.140625" style="219" customWidth="1"/>
    <col min="5906" max="6118" width="10.28515625" style="219"/>
    <col min="6119" max="6127" width="9.140625" style="219" customWidth="1"/>
    <col min="6128" max="6128" width="1" style="219" customWidth="1"/>
    <col min="6129" max="6132" width="3.28515625" style="219" customWidth="1"/>
    <col min="6133" max="6133" width="1.85546875" style="219" customWidth="1"/>
    <col min="6134" max="6134" width="17.85546875" style="219" customWidth="1"/>
    <col min="6135" max="6135" width="1.85546875" style="219" customWidth="1"/>
    <col min="6136" max="6139" width="3.28515625" style="219" customWidth="1"/>
    <col min="6140" max="6140" width="1.85546875" style="219" customWidth="1"/>
    <col min="6141" max="6141" width="12.42578125" style="219" customWidth="1"/>
    <col min="6142" max="6142" width="1.85546875" style="219" customWidth="1"/>
    <col min="6143" max="6145" width="3" style="219" customWidth="1"/>
    <col min="6146" max="6146" width="4.42578125" style="219" customWidth="1"/>
    <col min="6147" max="6148" width="3" style="219" customWidth="1"/>
    <col min="6149" max="6154" width="3.28515625" style="219" customWidth="1"/>
    <col min="6155" max="6156" width="9.140625" style="219" customWidth="1"/>
    <col min="6157" max="6160" width="3.28515625" style="219" customWidth="1"/>
    <col min="6161" max="6161" width="4.140625" style="219" customWidth="1"/>
    <col min="6162" max="6374" width="10.28515625" style="219"/>
    <col min="6375" max="6383" width="9.140625" style="219" customWidth="1"/>
    <col min="6384" max="6384" width="1" style="219" customWidth="1"/>
    <col min="6385" max="6388" width="3.28515625" style="219" customWidth="1"/>
    <col min="6389" max="6389" width="1.85546875" style="219" customWidth="1"/>
    <col min="6390" max="6390" width="17.85546875" style="219" customWidth="1"/>
    <col min="6391" max="6391" width="1.85546875" style="219" customWidth="1"/>
    <col min="6392" max="6395" width="3.28515625" style="219" customWidth="1"/>
    <col min="6396" max="6396" width="1.85546875" style="219" customWidth="1"/>
    <col min="6397" max="6397" width="12.42578125" style="219" customWidth="1"/>
    <col min="6398" max="6398" width="1.85546875" style="219" customWidth="1"/>
    <col min="6399" max="6401" width="3" style="219" customWidth="1"/>
    <col min="6402" max="6402" width="4.42578125" style="219" customWidth="1"/>
    <col min="6403" max="6404" width="3" style="219" customWidth="1"/>
    <col min="6405" max="6410" width="3.28515625" style="219" customWidth="1"/>
    <col min="6411" max="6412" width="9.140625" style="219" customWidth="1"/>
    <col min="6413" max="6416" width="3.28515625" style="219" customWidth="1"/>
    <col min="6417" max="6417" width="4.140625" style="219" customWidth="1"/>
    <col min="6418" max="6630" width="10.28515625" style="219"/>
    <col min="6631" max="6639" width="9.140625" style="219" customWidth="1"/>
    <col min="6640" max="6640" width="1" style="219" customWidth="1"/>
    <col min="6641" max="6644" width="3.28515625" style="219" customWidth="1"/>
    <col min="6645" max="6645" width="1.85546875" style="219" customWidth="1"/>
    <col min="6646" max="6646" width="17.85546875" style="219" customWidth="1"/>
    <col min="6647" max="6647" width="1.85546875" style="219" customWidth="1"/>
    <col min="6648" max="6651" width="3.28515625" style="219" customWidth="1"/>
    <col min="6652" max="6652" width="1.85546875" style="219" customWidth="1"/>
    <col min="6653" max="6653" width="12.42578125" style="219" customWidth="1"/>
    <col min="6654" max="6654" width="1.85546875" style="219" customWidth="1"/>
    <col min="6655" max="6657" width="3" style="219" customWidth="1"/>
    <col min="6658" max="6658" width="4.42578125" style="219" customWidth="1"/>
    <col min="6659" max="6660" width="3" style="219" customWidth="1"/>
    <col min="6661" max="6666" width="3.28515625" style="219" customWidth="1"/>
    <col min="6667" max="6668" width="9.140625" style="219" customWidth="1"/>
    <col min="6669" max="6672" width="3.28515625" style="219" customWidth="1"/>
    <col min="6673" max="6673" width="4.140625" style="219" customWidth="1"/>
    <col min="6674" max="6886" width="10.28515625" style="219"/>
    <col min="6887" max="6895" width="9.140625" style="219" customWidth="1"/>
    <col min="6896" max="6896" width="1" style="219" customWidth="1"/>
    <col min="6897" max="6900" width="3.28515625" style="219" customWidth="1"/>
    <col min="6901" max="6901" width="1.85546875" style="219" customWidth="1"/>
    <col min="6902" max="6902" width="17.85546875" style="219" customWidth="1"/>
    <col min="6903" max="6903" width="1.85546875" style="219" customWidth="1"/>
    <col min="6904" max="6907" width="3.28515625" style="219" customWidth="1"/>
    <col min="6908" max="6908" width="1.85546875" style="219" customWidth="1"/>
    <col min="6909" max="6909" width="12.42578125" style="219" customWidth="1"/>
    <col min="6910" max="6910" width="1.85546875" style="219" customWidth="1"/>
    <col min="6911" max="6913" width="3" style="219" customWidth="1"/>
    <col min="6914" max="6914" width="4.42578125" style="219" customWidth="1"/>
    <col min="6915" max="6916" width="3" style="219" customWidth="1"/>
    <col min="6917" max="6922" width="3.28515625" style="219" customWidth="1"/>
    <col min="6923" max="6924" width="9.140625" style="219" customWidth="1"/>
    <col min="6925" max="6928" width="3.28515625" style="219" customWidth="1"/>
    <col min="6929" max="6929" width="4.140625" style="219" customWidth="1"/>
    <col min="6930" max="7142" width="10.28515625" style="219"/>
    <col min="7143" max="7151" width="9.140625" style="219" customWidth="1"/>
    <col min="7152" max="7152" width="1" style="219" customWidth="1"/>
    <col min="7153" max="7156" width="3.28515625" style="219" customWidth="1"/>
    <col min="7157" max="7157" width="1.85546875" style="219" customWidth="1"/>
    <col min="7158" max="7158" width="17.85546875" style="219" customWidth="1"/>
    <col min="7159" max="7159" width="1.85546875" style="219" customWidth="1"/>
    <col min="7160" max="7163" width="3.28515625" style="219" customWidth="1"/>
    <col min="7164" max="7164" width="1.85546875" style="219" customWidth="1"/>
    <col min="7165" max="7165" width="12.42578125" style="219" customWidth="1"/>
    <col min="7166" max="7166" width="1.85546875" style="219" customWidth="1"/>
    <col min="7167" max="7169" width="3" style="219" customWidth="1"/>
    <col min="7170" max="7170" width="4.42578125" style="219" customWidth="1"/>
    <col min="7171" max="7172" width="3" style="219" customWidth="1"/>
    <col min="7173" max="7178" width="3.28515625" style="219" customWidth="1"/>
    <col min="7179" max="7180" width="9.140625" style="219" customWidth="1"/>
    <col min="7181" max="7184" width="3.28515625" style="219" customWidth="1"/>
    <col min="7185" max="7185" width="4.140625" style="219" customWidth="1"/>
    <col min="7186" max="7398" width="10.28515625" style="219"/>
    <col min="7399" max="7407" width="9.140625" style="219" customWidth="1"/>
    <col min="7408" max="7408" width="1" style="219" customWidth="1"/>
    <col min="7409" max="7412" width="3.28515625" style="219" customWidth="1"/>
    <col min="7413" max="7413" width="1.85546875" style="219" customWidth="1"/>
    <col min="7414" max="7414" width="17.85546875" style="219" customWidth="1"/>
    <col min="7415" max="7415" width="1.85546875" style="219" customWidth="1"/>
    <col min="7416" max="7419" width="3.28515625" style="219" customWidth="1"/>
    <col min="7420" max="7420" width="1.85546875" style="219" customWidth="1"/>
    <col min="7421" max="7421" width="12.42578125" style="219" customWidth="1"/>
    <col min="7422" max="7422" width="1.85546875" style="219" customWidth="1"/>
    <col min="7423" max="7425" width="3" style="219" customWidth="1"/>
    <col min="7426" max="7426" width="4.42578125" style="219" customWidth="1"/>
    <col min="7427" max="7428" width="3" style="219" customWidth="1"/>
    <col min="7429" max="7434" width="3.28515625" style="219" customWidth="1"/>
    <col min="7435" max="7436" width="9.140625" style="219" customWidth="1"/>
    <col min="7437" max="7440" width="3.28515625" style="219" customWidth="1"/>
    <col min="7441" max="7441" width="4.140625" style="219" customWidth="1"/>
    <col min="7442" max="7654" width="10.28515625" style="219"/>
    <col min="7655" max="7663" width="9.140625" style="219" customWidth="1"/>
    <col min="7664" max="7664" width="1" style="219" customWidth="1"/>
    <col min="7665" max="7668" width="3.28515625" style="219" customWidth="1"/>
    <col min="7669" max="7669" width="1.85546875" style="219" customWidth="1"/>
    <col min="7670" max="7670" width="17.85546875" style="219" customWidth="1"/>
    <col min="7671" max="7671" width="1.85546875" style="219" customWidth="1"/>
    <col min="7672" max="7675" width="3.28515625" style="219" customWidth="1"/>
    <col min="7676" max="7676" width="1.85546875" style="219" customWidth="1"/>
    <col min="7677" max="7677" width="12.42578125" style="219" customWidth="1"/>
    <col min="7678" max="7678" width="1.85546875" style="219" customWidth="1"/>
    <col min="7679" max="7681" width="3" style="219" customWidth="1"/>
    <col min="7682" max="7682" width="4.42578125" style="219" customWidth="1"/>
    <col min="7683" max="7684" width="3" style="219" customWidth="1"/>
    <col min="7685" max="7690" width="3.28515625" style="219" customWidth="1"/>
    <col min="7691" max="7692" width="9.140625" style="219" customWidth="1"/>
    <col min="7693" max="7696" width="3.28515625" style="219" customWidth="1"/>
    <col min="7697" max="7697" width="4.140625" style="219" customWidth="1"/>
    <col min="7698" max="7910" width="10.28515625" style="219"/>
    <col min="7911" max="7919" width="9.140625" style="219" customWidth="1"/>
    <col min="7920" max="7920" width="1" style="219" customWidth="1"/>
    <col min="7921" max="7924" width="3.28515625" style="219" customWidth="1"/>
    <col min="7925" max="7925" width="1.85546875" style="219" customWidth="1"/>
    <col min="7926" max="7926" width="17.85546875" style="219" customWidth="1"/>
    <col min="7927" max="7927" width="1.85546875" style="219" customWidth="1"/>
    <col min="7928" max="7931" width="3.28515625" style="219" customWidth="1"/>
    <col min="7932" max="7932" width="1.85546875" style="219" customWidth="1"/>
    <col min="7933" max="7933" width="12.42578125" style="219" customWidth="1"/>
    <col min="7934" max="7934" width="1.85546875" style="219" customWidth="1"/>
    <col min="7935" max="7937" width="3" style="219" customWidth="1"/>
    <col min="7938" max="7938" width="4.42578125" style="219" customWidth="1"/>
    <col min="7939" max="7940" width="3" style="219" customWidth="1"/>
    <col min="7941" max="7946" width="3.28515625" style="219" customWidth="1"/>
    <col min="7947" max="7948" width="9.140625" style="219" customWidth="1"/>
    <col min="7949" max="7952" width="3.28515625" style="219" customWidth="1"/>
    <col min="7953" max="7953" width="4.140625" style="219" customWidth="1"/>
    <col min="7954" max="8166" width="10.28515625" style="219"/>
    <col min="8167" max="8175" width="9.140625" style="219" customWidth="1"/>
    <col min="8176" max="8176" width="1" style="219" customWidth="1"/>
    <col min="8177" max="8180" width="3.28515625" style="219" customWidth="1"/>
    <col min="8181" max="8181" width="1.85546875" style="219" customWidth="1"/>
    <col min="8182" max="8182" width="17.85546875" style="219" customWidth="1"/>
    <col min="8183" max="8183" width="1.85546875" style="219" customWidth="1"/>
    <col min="8184" max="8187" width="3.28515625" style="219" customWidth="1"/>
    <col min="8188" max="8188" width="1.85546875" style="219" customWidth="1"/>
    <col min="8189" max="8189" width="12.42578125" style="219" customWidth="1"/>
    <col min="8190" max="8190" width="1.85546875" style="219" customWidth="1"/>
    <col min="8191" max="8193" width="3" style="219" customWidth="1"/>
    <col min="8194" max="8194" width="4.42578125" style="219" customWidth="1"/>
    <col min="8195" max="8196" width="3" style="219" customWidth="1"/>
    <col min="8197" max="8202" width="3.28515625" style="219" customWidth="1"/>
    <col min="8203" max="8204" width="9.140625" style="219" customWidth="1"/>
    <col min="8205" max="8208" width="3.28515625" style="219" customWidth="1"/>
    <col min="8209" max="8209" width="4.140625" style="219" customWidth="1"/>
    <col min="8210" max="8422" width="10.28515625" style="219"/>
    <col min="8423" max="8431" width="9.140625" style="219" customWidth="1"/>
    <col min="8432" max="8432" width="1" style="219" customWidth="1"/>
    <col min="8433" max="8436" width="3.28515625" style="219" customWidth="1"/>
    <col min="8437" max="8437" width="1.85546875" style="219" customWidth="1"/>
    <col min="8438" max="8438" width="17.85546875" style="219" customWidth="1"/>
    <col min="8439" max="8439" width="1.85546875" style="219" customWidth="1"/>
    <col min="8440" max="8443" width="3.28515625" style="219" customWidth="1"/>
    <col min="8444" max="8444" width="1.85546875" style="219" customWidth="1"/>
    <col min="8445" max="8445" width="12.42578125" style="219" customWidth="1"/>
    <col min="8446" max="8446" width="1.85546875" style="219" customWidth="1"/>
    <col min="8447" max="8449" width="3" style="219" customWidth="1"/>
    <col min="8450" max="8450" width="4.42578125" style="219" customWidth="1"/>
    <col min="8451" max="8452" width="3" style="219" customWidth="1"/>
    <col min="8453" max="8458" width="3.28515625" style="219" customWidth="1"/>
    <col min="8459" max="8460" width="9.140625" style="219" customWidth="1"/>
    <col min="8461" max="8464" width="3.28515625" style="219" customWidth="1"/>
    <col min="8465" max="8465" width="4.140625" style="219" customWidth="1"/>
    <col min="8466" max="8678" width="10.28515625" style="219"/>
    <col min="8679" max="8687" width="9.140625" style="219" customWidth="1"/>
    <col min="8688" max="8688" width="1" style="219" customWidth="1"/>
    <col min="8689" max="8692" width="3.28515625" style="219" customWidth="1"/>
    <col min="8693" max="8693" width="1.85546875" style="219" customWidth="1"/>
    <col min="8694" max="8694" width="17.85546875" style="219" customWidth="1"/>
    <col min="8695" max="8695" width="1.85546875" style="219" customWidth="1"/>
    <col min="8696" max="8699" width="3.28515625" style="219" customWidth="1"/>
    <col min="8700" max="8700" width="1.85546875" style="219" customWidth="1"/>
    <col min="8701" max="8701" width="12.42578125" style="219" customWidth="1"/>
    <col min="8702" max="8702" width="1.85546875" style="219" customWidth="1"/>
    <col min="8703" max="8705" width="3" style="219" customWidth="1"/>
    <col min="8706" max="8706" width="4.42578125" style="219" customWidth="1"/>
    <col min="8707" max="8708" width="3" style="219" customWidth="1"/>
    <col min="8709" max="8714" width="3.28515625" style="219" customWidth="1"/>
    <col min="8715" max="8716" width="9.140625" style="219" customWidth="1"/>
    <col min="8717" max="8720" width="3.28515625" style="219" customWidth="1"/>
    <col min="8721" max="8721" width="4.140625" style="219" customWidth="1"/>
    <col min="8722" max="8934" width="10.28515625" style="219"/>
    <col min="8935" max="8943" width="9.140625" style="219" customWidth="1"/>
    <col min="8944" max="8944" width="1" style="219" customWidth="1"/>
    <col min="8945" max="8948" width="3.28515625" style="219" customWidth="1"/>
    <col min="8949" max="8949" width="1.85546875" style="219" customWidth="1"/>
    <col min="8950" max="8950" width="17.85546875" style="219" customWidth="1"/>
    <col min="8951" max="8951" width="1.85546875" style="219" customWidth="1"/>
    <col min="8952" max="8955" width="3.28515625" style="219" customWidth="1"/>
    <col min="8956" max="8956" width="1.85546875" style="219" customWidth="1"/>
    <col min="8957" max="8957" width="12.42578125" style="219" customWidth="1"/>
    <col min="8958" max="8958" width="1.85546875" style="219" customWidth="1"/>
    <col min="8959" max="8961" width="3" style="219" customWidth="1"/>
    <col min="8962" max="8962" width="4.42578125" style="219" customWidth="1"/>
    <col min="8963" max="8964" width="3" style="219" customWidth="1"/>
    <col min="8965" max="8970" width="3.28515625" style="219" customWidth="1"/>
    <col min="8971" max="8972" width="9.140625" style="219" customWidth="1"/>
    <col min="8973" max="8976" width="3.28515625" style="219" customWidth="1"/>
    <col min="8977" max="8977" width="4.140625" style="219" customWidth="1"/>
    <col min="8978" max="9190" width="10.28515625" style="219"/>
    <col min="9191" max="9199" width="9.140625" style="219" customWidth="1"/>
    <col min="9200" max="9200" width="1" style="219" customWidth="1"/>
    <col min="9201" max="9204" width="3.28515625" style="219" customWidth="1"/>
    <col min="9205" max="9205" width="1.85546875" style="219" customWidth="1"/>
    <col min="9206" max="9206" width="17.85546875" style="219" customWidth="1"/>
    <col min="9207" max="9207" width="1.85546875" style="219" customWidth="1"/>
    <col min="9208" max="9211" width="3.28515625" style="219" customWidth="1"/>
    <col min="9212" max="9212" width="1.85546875" style="219" customWidth="1"/>
    <col min="9213" max="9213" width="12.42578125" style="219" customWidth="1"/>
    <col min="9214" max="9214" width="1.85546875" style="219" customWidth="1"/>
    <col min="9215" max="9217" width="3" style="219" customWidth="1"/>
    <col min="9218" max="9218" width="4.42578125" style="219" customWidth="1"/>
    <col min="9219" max="9220" width="3" style="219" customWidth="1"/>
    <col min="9221" max="9226" width="3.28515625" style="219" customWidth="1"/>
    <col min="9227" max="9228" width="9.140625" style="219" customWidth="1"/>
    <col min="9229" max="9232" width="3.28515625" style="219" customWidth="1"/>
    <col min="9233" max="9233" width="4.140625" style="219" customWidth="1"/>
    <col min="9234" max="9446" width="10.28515625" style="219"/>
    <col min="9447" max="9455" width="9.140625" style="219" customWidth="1"/>
    <col min="9456" max="9456" width="1" style="219" customWidth="1"/>
    <col min="9457" max="9460" width="3.28515625" style="219" customWidth="1"/>
    <col min="9461" max="9461" width="1.85546875" style="219" customWidth="1"/>
    <col min="9462" max="9462" width="17.85546875" style="219" customWidth="1"/>
    <col min="9463" max="9463" width="1.85546875" style="219" customWidth="1"/>
    <col min="9464" max="9467" width="3.28515625" style="219" customWidth="1"/>
    <col min="9468" max="9468" width="1.85546875" style="219" customWidth="1"/>
    <col min="9469" max="9469" width="12.42578125" style="219" customWidth="1"/>
    <col min="9470" max="9470" width="1.85546875" style="219" customWidth="1"/>
    <col min="9471" max="9473" width="3" style="219" customWidth="1"/>
    <col min="9474" max="9474" width="4.42578125" style="219" customWidth="1"/>
    <col min="9475" max="9476" width="3" style="219" customWidth="1"/>
    <col min="9477" max="9482" width="3.28515625" style="219" customWidth="1"/>
    <col min="9483" max="9484" width="9.140625" style="219" customWidth="1"/>
    <col min="9485" max="9488" width="3.28515625" style="219" customWidth="1"/>
    <col min="9489" max="9489" width="4.140625" style="219" customWidth="1"/>
    <col min="9490" max="9702" width="10.28515625" style="219"/>
    <col min="9703" max="9711" width="9.140625" style="219" customWidth="1"/>
    <col min="9712" max="9712" width="1" style="219" customWidth="1"/>
    <col min="9713" max="9716" width="3.28515625" style="219" customWidth="1"/>
    <col min="9717" max="9717" width="1.85546875" style="219" customWidth="1"/>
    <col min="9718" max="9718" width="17.85546875" style="219" customWidth="1"/>
    <col min="9719" max="9719" width="1.85546875" style="219" customWidth="1"/>
    <col min="9720" max="9723" width="3.28515625" style="219" customWidth="1"/>
    <col min="9724" max="9724" width="1.85546875" style="219" customWidth="1"/>
    <col min="9725" max="9725" width="12.42578125" style="219" customWidth="1"/>
    <col min="9726" max="9726" width="1.85546875" style="219" customWidth="1"/>
    <col min="9727" max="9729" width="3" style="219" customWidth="1"/>
    <col min="9730" max="9730" width="4.42578125" style="219" customWidth="1"/>
    <col min="9731" max="9732" width="3" style="219" customWidth="1"/>
    <col min="9733" max="9738" width="3.28515625" style="219" customWidth="1"/>
    <col min="9739" max="9740" width="9.140625" style="219" customWidth="1"/>
    <col min="9741" max="9744" width="3.28515625" style="219" customWidth="1"/>
    <col min="9745" max="9745" width="4.140625" style="219" customWidth="1"/>
    <col min="9746" max="9958" width="10.28515625" style="219"/>
    <col min="9959" max="9967" width="9.140625" style="219" customWidth="1"/>
    <col min="9968" max="9968" width="1" style="219" customWidth="1"/>
    <col min="9969" max="9972" width="3.28515625" style="219" customWidth="1"/>
    <col min="9973" max="9973" width="1.85546875" style="219" customWidth="1"/>
    <col min="9974" max="9974" width="17.85546875" style="219" customWidth="1"/>
    <col min="9975" max="9975" width="1.85546875" style="219" customWidth="1"/>
    <col min="9976" max="9979" width="3.28515625" style="219" customWidth="1"/>
    <col min="9980" max="9980" width="1.85546875" style="219" customWidth="1"/>
    <col min="9981" max="9981" width="12.42578125" style="219" customWidth="1"/>
    <col min="9982" max="9982" width="1.85546875" style="219" customWidth="1"/>
    <col min="9983" max="9985" width="3" style="219" customWidth="1"/>
    <col min="9986" max="9986" width="4.42578125" style="219" customWidth="1"/>
    <col min="9987" max="9988" width="3" style="219" customWidth="1"/>
    <col min="9989" max="9994" width="3.28515625" style="219" customWidth="1"/>
    <col min="9995" max="9996" width="9.140625" style="219" customWidth="1"/>
    <col min="9997" max="10000" width="3.28515625" style="219" customWidth="1"/>
    <col min="10001" max="10001" width="4.140625" style="219" customWidth="1"/>
    <col min="10002" max="10214" width="10.28515625" style="219"/>
    <col min="10215" max="10223" width="9.140625" style="219" customWidth="1"/>
    <col min="10224" max="10224" width="1" style="219" customWidth="1"/>
    <col min="10225" max="10228" width="3.28515625" style="219" customWidth="1"/>
    <col min="10229" max="10229" width="1.85546875" style="219" customWidth="1"/>
    <col min="10230" max="10230" width="17.85546875" style="219" customWidth="1"/>
    <col min="10231" max="10231" width="1.85546875" style="219" customWidth="1"/>
    <col min="10232" max="10235" width="3.28515625" style="219" customWidth="1"/>
    <col min="10236" max="10236" width="1.85546875" style="219" customWidth="1"/>
    <col min="10237" max="10237" width="12.42578125" style="219" customWidth="1"/>
    <col min="10238" max="10238" width="1.85546875" style="219" customWidth="1"/>
    <col min="10239" max="10241" width="3" style="219" customWidth="1"/>
    <col min="10242" max="10242" width="4.42578125" style="219" customWidth="1"/>
    <col min="10243" max="10244" width="3" style="219" customWidth="1"/>
    <col min="10245" max="10250" width="3.28515625" style="219" customWidth="1"/>
    <col min="10251" max="10252" width="9.140625" style="219" customWidth="1"/>
    <col min="10253" max="10256" width="3.28515625" style="219" customWidth="1"/>
    <col min="10257" max="10257" width="4.140625" style="219" customWidth="1"/>
    <col min="10258" max="10470" width="10.28515625" style="219"/>
    <col min="10471" max="10479" width="9.140625" style="219" customWidth="1"/>
    <col min="10480" max="10480" width="1" style="219" customWidth="1"/>
    <col min="10481" max="10484" width="3.28515625" style="219" customWidth="1"/>
    <col min="10485" max="10485" width="1.85546875" style="219" customWidth="1"/>
    <col min="10486" max="10486" width="17.85546875" style="219" customWidth="1"/>
    <col min="10487" max="10487" width="1.85546875" style="219" customWidth="1"/>
    <col min="10488" max="10491" width="3.28515625" style="219" customWidth="1"/>
    <col min="10492" max="10492" width="1.85546875" style="219" customWidth="1"/>
    <col min="10493" max="10493" width="12.42578125" style="219" customWidth="1"/>
    <col min="10494" max="10494" width="1.85546875" style="219" customWidth="1"/>
    <col min="10495" max="10497" width="3" style="219" customWidth="1"/>
    <col min="10498" max="10498" width="4.42578125" style="219" customWidth="1"/>
    <col min="10499" max="10500" width="3" style="219" customWidth="1"/>
    <col min="10501" max="10506" width="3.28515625" style="219" customWidth="1"/>
    <col min="10507" max="10508" width="9.140625" style="219" customWidth="1"/>
    <col min="10509" max="10512" width="3.28515625" style="219" customWidth="1"/>
    <col min="10513" max="10513" width="4.140625" style="219" customWidth="1"/>
    <col min="10514" max="10726" width="10.28515625" style="219"/>
    <col min="10727" max="10735" width="9.140625" style="219" customWidth="1"/>
    <col min="10736" max="10736" width="1" style="219" customWidth="1"/>
    <col min="10737" max="10740" width="3.28515625" style="219" customWidth="1"/>
    <col min="10741" max="10741" width="1.85546875" style="219" customWidth="1"/>
    <col min="10742" max="10742" width="17.85546875" style="219" customWidth="1"/>
    <col min="10743" max="10743" width="1.85546875" style="219" customWidth="1"/>
    <col min="10744" max="10747" width="3.28515625" style="219" customWidth="1"/>
    <col min="10748" max="10748" width="1.85546875" style="219" customWidth="1"/>
    <col min="10749" max="10749" width="12.42578125" style="219" customWidth="1"/>
    <col min="10750" max="10750" width="1.85546875" style="219" customWidth="1"/>
    <col min="10751" max="10753" width="3" style="219" customWidth="1"/>
    <col min="10754" max="10754" width="4.42578125" style="219" customWidth="1"/>
    <col min="10755" max="10756" width="3" style="219" customWidth="1"/>
    <col min="10757" max="10762" width="3.28515625" style="219" customWidth="1"/>
    <col min="10763" max="10764" width="9.140625" style="219" customWidth="1"/>
    <col min="10765" max="10768" width="3.28515625" style="219" customWidth="1"/>
    <col min="10769" max="10769" width="4.140625" style="219" customWidth="1"/>
    <col min="10770" max="10982" width="10.28515625" style="219"/>
    <col min="10983" max="10991" width="9.140625" style="219" customWidth="1"/>
    <col min="10992" max="10992" width="1" style="219" customWidth="1"/>
    <col min="10993" max="10996" width="3.28515625" style="219" customWidth="1"/>
    <col min="10997" max="10997" width="1.85546875" style="219" customWidth="1"/>
    <col min="10998" max="10998" width="17.85546875" style="219" customWidth="1"/>
    <col min="10999" max="10999" width="1.85546875" style="219" customWidth="1"/>
    <col min="11000" max="11003" width="3.28515625" style="219" customWidth="1"/>
    <col min="11004" max="11004" width="1.85546875" style="219" customWidth="1"/>
    <col min="11005" max="11005" width="12.42578125" style="219" customWidth="1"/>
    <col min="11006" max="11006" width="1.85546875" style="219" customWidth="1"/>
    <col min="11007" max="11009" width="3" style="219" customWidth="1"/>
    <col min="11010" max="11010" width="4.42578125" style="219" customWidth="1"/>
    <col min="11011" max="11012" width="3" style="219" customWidth="1"/>
    <col min="11013" max="11018" width="3.28515625" style="219" customWidth="1"/>
    <col min="11019" max="11020" width="9.140625" style="219" customWidth="1"/>
    <col min="11021" max="11024" width="3.28515625" style="219" customWidth="1"/>
    <col min="11025" max="11025" width="4.140625" style="219" customWidth="1"/>
    <col min="11026" max="11238" width="10.28515625" style="219"/>
    <col min="11239" max="11247" width="9.140625" style="219" customWidth="1"/>
    <col min="11248" max="11248" width="1" style="219" customWidth="1"/>
    <col min="11249" max="11252" width="3.28515625" style="219" customWidth="1"/>
    <col min="11253" max="11253" width="1.85546875" style="219" customWidth="1"/>
    <col min="11254" max="11254" width="17.85546875" style="219" customWidth="1"/>
    <col min="11255" max="11255" width="1.85546875" style="219" customWidth="1"/>
    <col min="11256" max="11259" width="3.28515625" style="219" customWidth="1"/>
    <col min="11260" max="11260" width="1.85546875" style="219" customWidth="1"/>
    <col min="11261" max="11261" width="12.42578125" style="219" customWidth="1"/>
    <col min="11262" max="11262" width="1.85546875" style="219" customWidth="1"/>
    <col min="11263" max="11265" width="3" style="219" customWidth="1"/>
    <col min="11266" max="11266" width="4.42578125" style="219" customWidth="1"/>
    <col min="11267" max="11268" width="3" style="219" customWidth="1"/>
    <col min="11269" max="11274" width="3.28515625" style="219" customWidth="1"/>
    <col min="11275" max="11276" width="9.140625" style="219" customWidth="1"/>
    <col min="11277" max="11280" width="3.28515625" style="219" customWidth="1"/>
    <col min="11281" max="11281" width="4.140625" style="219" customWidth="1"/>
    <col min="11282" max="11494" width="10.28515625" style="219"/>
    <col min="11495" max="11503" width="9.140625" style="219" customWidth="1"/>
    <col min="11504" max="11504" width="1" style="219" customWidth="1"/>
    <col min="11505" max="11508" width="3.28515625" style="219" customWidth="1"/>
    <col min="11509" max="11509" width="1.85546875" style="219" customWidth="1"/>
    <col min="11510" max="11510" width="17.85546875" style="219" customWidth="1"/>
    <col min="11511" max="11511" width="1.85546875" style="219" customWidth="1"/>
    <col min="11512" max="11515" width="3.28515625" style="219" customWidth="1"/>
    <col min="11516" max="11516" width="1.85546875" style="219" customWidth="1"/>
    <col min="11517" max="11517" width="12.42578125" style="219" customWidth="1"/>
    <col min="11518" max="11518" width="1.85546875" style="219" customWidth="1"/>
    <col min="11519" max="11521" width="3" style="219" customWidth="1"/>
    <col min="11522" max="11522" width="4.42578125" style="219" customWidth="1"/>
    <col min="11523" max="11524" width="3" style="219" customWidth="1"/>
    <col min="11525" max="11530" width="3.28515625" style="219" customWidth="1"/>
    <col min="11531" max="11532" width="9.140625" style="219" customWidth="1"/>
    <col min="11533" max="11536" width="3.28515625" style="219" customWidth="1"/>
    <col min="11537" max="11537" width="4.140625" style="219" customWidth="1"/>
    <col min="11538" max="11750" width="10.28515625" style="219"/>
    <col min="11751" max="11759" width="9.140625" style="219" customWidth="1"/>
    <col min="11760" max="11760" width="1" style="219" customWidth="1"/>
    <col min="11761" max="11764" width="3.28515625" style="219" customWidth="1"/>
    <col min="11765" max="11765" width="1.85546875" style="219" customWidth="1"/>
    <col min="11766" max="11766" width="17.85546875" style="219" customWidth="1"/>
    <col min="11767" max="11767" width="1.85546875" style="219" customWidth="1"/>
    <col min="11768" max="11771" width="3.28515625" style="219" customWidth="1"/>
    <col min="11772" max="11772" width="1.85546875" style="219" customWidth="1"/>
    <col min="11773" max="11773" width="12.42578125" style="219" customWidth="1"/>
    <col min="11774" max="11774" width="1.85546875" style="219" customWidth="1"/>
    <col min="11775" max="11777" width="3" style="219" customWidth="1"/>
    <col min="11778" max="11778" width="4.42578125" style="219" customWidth="1"/>
    <col min="11779" max="11780" width="3" style="219" customWidth="1"/>
    <col min="11781" max="11786" width="3.28515625" style="219" customWidth="1"/>
    <col min="11787" max="11788" width="9.140625" style="219" customWidth="1"/>
    <col min="11789" max="11792" width="3.28515625" style="219" customWidth="1"/>
    <col min="11793" max="11793" width="4.140625" style="219" customWidth="1"/>
    <col min="11794" max="12006" width="10.28515625" style="219"/>
    <col min="12007" max="12015" width="9.140625" style="219" customWidth="1"/>
    <col min="12016" max="12016" width="1" style="219" customWidth="1"/>
    <col min="12017" max="12020" width="3.28515625" style="219" customWidth="1"/>
    <col min="12021" max="12021" width="1.85546875" style="219" customWidth="1"/>
    <col min="12022" max="12022" width="17.85546875" style="219" customWidth="1"/>
    <col min="12023" max="12023" width="1.85546875" style="219" customWidth="1"/>
    <col min="12024" max="12027" width="3.28515625" style="219" customWidth="1"/>
    <col min="12028" max="12028" width="1.85546875" style="219" customWidth="1"/>
    <col min="12029" max="12029" width="12.42578125" style="219" customWidth="1"/>
    <col min="12030" max="12030" width="1.85546875" style="219" customWidth="1"/>
    <col min="12031" max="12033" width="3" style="219" customWidth="1"/>
    <col min="12034" max="12034" width="4.42578125" style="219" customWidth="1"/>
    <col min="12035" max="12036" width="3" style="219" customWidth="1"/>
    <col min="12037" max="12042" width="3.28515625" style="219" customWidth="1"/>
    <col min="12043" max="12044" width="9.140625" style="219" customWidth="1"/>
    <col min="12045" max="12048" width="3.28515625" style="219" customWidth="1"/>
    <col min="12049" max="12049" width="4.140625" style="219" customWidth="1"/>
    <col min="12050" max="12262" width="10.28515625" style="219"/>
    <col min="12263" max="12271" width="9.140625" style="219" customWidth="1"/>
    <col min="12272" max="12272" width="1" style="219" customWidth="1"/>
    <col min="12273" max="12276" width="3.28515625" style="219" customWidth="1"/>
    <col min="12277" max="12277" width="1.85546875" style="219" customWidth="1"/>
    <col min="12278" max="12278" width="17.85546875" style="219" customWidth="1"/>
    <col min="12279" max="12279" width="1.85546875" style="219" customWidth="1"/>
    <col min="12280" max="12283" width="3.28515625" style="219" customWidth="1"/>
    <col min="12284" max="12284" width="1.85546875" style="219" customWidth="1"/>
    <col min="12285" max="12285" width="12.42578125" style="219" customWidth="1"/>
    <col min="12286" max="12286" width="1.85546875" style="219" customWidth="1"/>
    <col min="12287" max="12289" width="3" style="219" customWidth="1"/>
    <col min="12290" max="12290" width="4.42578125" style="219" customWidth="1"/>
    <col min="12291" max="12292" width="3" style="219" customWidth="1"/>
    <col min="12293" max="12298" width="3.28515625" style="219" customWidth="1"/>
    <col min="12299" max="12300" width="9.140625" style="219" customWidth="1"/>
    <col min="12301" max="12304" width="3.28515625" style="219" customWidth="1"/>
    <col min="12305" max="12305" width="4.140625" style="219" customWidth="1"/>
    <col min="12306" max="12518" width="10.28515625" style="219"/>
    <col min="12519" max="12527" width="9.140625" style="219" customWidth="1"/>
    <col min="12528" max="12528" width="1" style="219" customWidth="1"/>
    <col min="12529" max="12532" width="3.28515625" style="219" customWidth="1"/>
    <col min="12533" max="12533" width="1.85546875" style="219" customWidth="1"/>
    <col min="12534" max="12534" width="17.85546875" style="219" customWidth="1"/>
    <col min="12535" max="12535" width="1.85546875" style="219" customWidth="1"/>
    <col min="12536" max="12539" width="3.28515625" style="219" customWidth="1"/>
    <col min="12540" max="12540" width="1.85546875" style="219" customWidth="1"/>
    <col min="12541" max="12541" width="12.42578125" style="219" customWidth="1"/>
    <col min="12542" max="12542" width="1.85546875" style="219" customWidth="1"/>
    <col min="12543" max="12545" width="3" style="219" customWidth="1"/>
    <col min="12546" max="12546" width="4.42578125" style="219" customWidth="1"/>
    <col min="12547" max="12548" width="3" style="219" customWidth="1"/>
    <col min="12549" max="12554" width="3.28515625" style="219" customWidth="1"/>
    <col min="12555" max="12556" width="9.140625" style="219" customWidth="1"/>
    <col min="12557" max="12560" width="3.28515625" style="219" customWidth="1"/>
    <col min="12561" max="12561" width="4.140625" style="219" customWidth="1"/>
    <col min="12562" max="12774" width="10.28515625" style="219"/>
    <col min="12775" max="12783" width="9.140625" style="219" customWidth="1"/>
    <col min="12784" max="12784" width="1" style="219" customWidth="1"/>
    <col min="12785" max="12788" width="3.28515625" style="219" customWidth="1"/>
    <col min="12789" max="12789" width="1.85546875" style="219" customWidth="1"/>
    <col min="12790" max="12790" width="17.85546875" style="219" customWidth="1"/>
    <col min="12791" max="12791" width="1.85546875" style="219" customWidth="1"/>
    <col min="12792" max="12795" width="3.28515625" style="219" customWidth="1"/>
    <col min="12796" max="12796" width="1.85546875" style="219" customWidth="1"/>
    <col min="12797" max="12797" width="12.42578125" style="219" customWidth="1"/>
    <col min="12798" max="12798" width="1.85546875" style="219" customWidth="1"/>
    <col min="12799" max="12801" width="3" style="219" customWidth="1"/>
    <col min="12802" max="12802" width="4.42578125" style="219" customWidth="1"/>
    <col min="12803" max="12804" width="3" style="219" customWidth="1"/>
    <col min="12805" max="12810" width="3.28515625" style="219" customWidth="1"/>
    <col min="12811" max="12812" width="9.140625" style="219" customWidth="1"/>
    <col min="12813" max="12816" width="3.28515625" style="219" customWidth="1"/>
    <col min="12817" max="12817" width="4.140625" style="219" customWidth="1"/>
    <col min="12818" max="13030" width="10.28515625" style="219"/>
    <col min="13031" max="13039" width="9.140625" style="219" customWidth="1"/>
    <col min="13040" max="13040" width="1" style="219" customWidth="1"/>
    <col min="13041" max="13044" width="3.28515625" style="219" customWidth="1"/>
    <col min="13045" max="13045" width="1.85546875" style="219" customWidth="1"/>
    <col min="13046" max="13046" width="17.85546875" style="219" customWidth="1"/>
    <col min="13047" max="13047" width="1.85546875" style="219" customWidth="1"/>
    <col min="13048" max="13051" width="3.28515625" style="219" customWidth="1"/>
    <col min="13052" max="13052" width="1.85546875" style="219" customWidth="1"/>
    <col min="13053" max="13053" width="12.42578125" style="219" customWidth="1"/>
    <col min="13054" max="13054" width="1.85546875" style="219" customWidth="1"/>
    <col min="13055" max="13057" width="3" style="219" customWidth="1"/>
    <col min="13058" max="13058" width="4.42578125" style="219" customWidth="1"/>
    <col min="13059" max="13060" width="3" style="219" customWidth="1"/>
    <col min="13061" max="13066" width="3.28515625" style="219" customWidth="1"/>
    <col min="13067" max="13068" width="9.140625" style="219" customWidth="1"/>
    <col min="13069" max="13072" width="3.28515625" style="219" customWidth="1"/>
    <col min="13073" max="13073" width="4.140625" style="219" customWidth="1"/>
    <col min="13074" max="13286" width="10.28515625" style="219"/>
    <col min="13287" max="13295" width="9.140625" style="219" customWidth="1"/>
    <col min="13296" max="13296" width="1" style="219" customWidth="1"/>
    <col min="13297" max="13300" width="3.28515625" style="219" customWidth="1"/>
    <col min="13301" max="13301" width="1.85546875" style="219" customWidth="1"/>
    <col min="13302" max="13302" width="17.85546875" style="219" customWidth="1"/>
    <col min="13303" max="13303" width="1.85546875" style="219" customWidth="1"/>
    <col min="13304" max="13307" width="3.28515625" style="219" customWidth="1"/>
    <col min="13308" max="13308" width="1.85546875" style="219" customWidth="1"/>
    <col min="13309" max="13309" width="12.42578125" style="219" customWidth="1"/>
    <col min="13310" max="13310" width="1.85546875" style="219" customWidth="1"/>
    <col min="13311" max="13313" width="3" style="219" customWidth="1"/>
    <col min="13314" max="13314" width="4.42578125" style="219" customWidth="1"/>
    <col min="13315" max="13316" width="3" style="219" customWidth="1"/>
    <col min="13317" max="13322" width="3.28515625" style="219" customWidth="1"/>
    <col min="13323" max="13324" width="9.140625" style="219" customWidth="1"/>
    <col min="13325" max="13328" width="3.28515625" style="219" customWidth="1"/>
    <col min="13329" max="13329" width="4.140625" style="219" customWidth="1"/>
    <col min="13330" max="13542" width="10.28515625" style="219"/>
    <col min="13543" max="13551" width="9.140625" style="219" customWidth="1"/>
    <col min="13552" max="13552" width="1" style="219" customWidth="1"/>
    <col min="13553" max="13556" width="3.28515625" style="219" customWidth="1"/>
    <col min="13557" max="13557" width="1.85546875" style="219" customWidth="1"/>
    <col min="13558" max="13558" width="17.85546875" style="219" customWidth="1"/>
    <col min="13559" max="13559" width="1.85546875" style="219" customWidth="1"/>
    <col min="13560" max="13563" width="3.28515625" style="219" customWidth="1"/>
    <col min="13564" max="13564" width="1.85546875" style="219" customWidth="1"/>
    <col min="13565" max="13565" width="12.42578125" style="219" customWidth="1"/>
    <col min="13566" max="13566" width="1.85546875" style="219" customWidth="1"/>
    <col min="13567" max="13569" width="3" style="219" customWidth="1"/>
    <col min="13570" max="13570" width="4.42578125" style="219" customWidth="1"/>
    <col min="13571" max="13572" width="3" style="219" customWidth="1"/>
    <col min="13573" max="13578" width="3.28515625" style="219" customWidth="1"/>
    <col min="13579" max="13580" width="9.140625" style="219" customWidth="1"/>
    <col min="13581" max="13584" width="3.28515625" style="219" customWidth="1"/>
    <col min="13585" max="13585" width="4.140625" style="219" customWidth="1"/>
    <col min="13586" max="13798" width="10.28515625" style="219"/>
    <col min="13799" max="13807" width="9.140625" style="219" customWidth="1"/>
    <col min="13808" max="13808" width="1" style="219" customWidth="1"/>
    <col min="13809" max="13812" width="3.28515625" style="219" customWidth="1"/>
    <col min="13813" max="13813" width="1.85546875" style="219" customWidth="1"/>
    <col min="13814" max="13814" width="17.85546875" style="219" customWidth="1"/>
    <col min="13815" max="13815" width="1.85546875" style="219" customWidth="1"/>
    <col min="13816" max="13819" width="3.28515625" style="219" customWidth="1"/>
    <col min="13820" max="13820" width="1.85546875" style="219" customWidth="1"/>
    <col min="13821" max="13821" width="12.42578125" style="219" customWidth="1"/>
    <col min="13822" max="13822" width="1.85546875" style="219" customWidth="1"/>
    <col min="13823" max="13825" width="3" style="219" customWidth="1"/>
    <col min="13826" max="13826" width="4.42578125" style="219" customWidth="1"/>
    <col min="13827" max="13828" width="3" style="219" customWidth="1"/>
    <col min="13829" max="13834" width="3.28515625" style="219" customWidth="1"/>
    <col min="13835" max="13836" width="9.140625" style="219" customWidth="1"/>
    <col min="13837" max="13840" width="3.28515625" style="219" customWidth="1"/>
    <col min="13841" max="13841" width="4.140625" style="219" customWidth="1"/>
    <col min="13842" max="14054" width="10.28515625" style="219"/>
    <col min="14055" max="14063" width="9.140625" style="219" customWidth="1"/>
    <col min="14064" max="14064" width="1" style="219" customWidth="1"/>
    <col min="14065" max="14068" width="3.28515625" style="219" customWidth="1"/>
    <col min="14069" max="14069" width="1.85546875" style="219" customWidth="1"/>
    <col min="14070" max="14070" width="17.85546875" style="219" customWidth="1"/>
    <col min="14071" max="14071" width="1.85546875" style="219" customWidth="1"/>
    <col min="14072" max="14075" width="3.28515625" style="219" customWidth="1"/>
    <col min="14076" max="14076" width="1.85546875" style="219" customWidth="1"/>
    <col min="14077" max="14077" width="12.42578125" style="219" customWidth="1"/>
    <col min="14078" max="14078" width="1.85546875" style="219" customWidth="1"/>
    <col min="14079" max="14081" width="3" style="219" customWidth="1"/>
    <col min="14082" max="14082" width="4.42578125" style="219" customWidth="1"/>
    <col min="14083" max="14084" width="3" style="219" customWidth="1"/>
    <col min="14085" max="14090" width="3.28515625" style="219" customWidth="1"/>
    <col min="14091" max="14092" width="9.140625" style="219" customWidth="1"/>
    <col min="14093" max="14096" width="3.28515625" style="219" customWidth="1"/>
    <col min="14097" max="14097" width="4.140625" style="219" customWidth="1"/>
    <col min="14098" max="14310" width="10.28515625" style="219"/>
    <col min="14311" max="14319" width="9.140625" style="219" customWidth="1"/>
    <col min="14320" max="14320" width="1" style="219" customWidth="1"/>
    <col min="14321" max="14324" width="3.28515625" style="219" customWidth="1"/>
    <col min="14325" max="14325" width="1.85546875" style="219" customWidth="1"/>
    <col min="14326" max="14326" width="17.85546875" style="219" customWidth="1"/>
    <col min="14327" max="14327" width="1.85546875" style="219" customWidth="1"/>
    <col min="14328" max="14331" width="3.28515625" style="219" customWidth="1"/>
    <col min="14332" max="14332" width="1.85546875" style="219" customWidth="1"/>
    <col min="14333" max="14333" width="12.42578125" style="219" customWidth="1"/>
    <col min="14334" max="14334" width="1.85546875" style="219" customWidth="1"/>
    <col min="14335" max="14337" width="3" style="219" customWidth="1"/>
    <col min="14338" max="14338" width="4.42578125" style="219" customWidth="1"/>
    <col min="14339" max="14340" width="3" style="219" customWidth="1"/>
    <col min="14341" max="14346" width="3.28515625" style="219" customWidth="1"/>
    <col min="14347" max="14348" width="9.140625" style="219" customWidth="1"/>
    <col min="14349" max="14352" width="3.28515625" style="219" customWidth="1"/>
    <col min="14353" max="14353" width="4.140625" style="219" customWidth="1"/>
    <col min="14354" max="14566" width="10.28515625" style="219"/>
    <col min="14567" max="14575" width="9.140625" style="219" customWidth="1"/>
    <col min="14576" max="14576" width="1" style="219" customWidth="1"/>
    <col min="14577" max="14580" width="3.28515625" style="219" customWidth="1"/>
    <col min="14581" max="14581" width="1.85546875" style="219" customWidth="1"/>
    <col min="14582" max="14582" width="17.85546875" style="219" customWidth="1"/>
    <col min="14583" max="14583" width="1.85546875" style="219" customWidth="1"/>
    <col min="14584" max="14587" width="3.28515625" style="219" customWidth="1"/>
    <col min="14588" max="14588" width="1.85546875" style="219" customWidth="1"/>
    <col min="14589" max="14589" width="12.42578125" style="219" customWidth="1"/>
    <col min="14590" max="14590" width="1.85546875" style="219" customWidth="1"/>
    <col min="14591" max="14593" width="3" style="219" customWidth="1"/>
    <col min="14594" max="14594" width="4.42578125" style="219" customWidth="1"/>
    <col min="14595" max="14596" width="3" style="219" customWidth="1"/>
    <col min="14597" max="14602" width="3.28515625" style="219" customWidth="1"/>
    <col min="14603" max="14604" width="9.140625" style="219" customWidth="1"/>
    <col min="14605" max="14608" width="3.28515625" style="219" customWidth="1"/>
    <col min="14609" max="14609" width="4.140625" style="219" customWidth="1"/>
    <col min="14610" max="14822" width="10.28515625" style="219"/>
    <col min="14823" max="14831" width="9.140625" style="219" customWidth="1"/>
    <col min="14832" max="14832" width="1" style="219" customWidth="1"/>
    <col min="14833" max="14836" width="3.28515625" style="219" customWidth="1"/>
    <col min="14837" max="14837" width="1.85546875" style="219" customWidth="1"/>
    <col min="14838" max="14838" width="17.85546875" style="219" customWidth="1"/>
    <col min="14839" max="14839" width="1.85546875" style="219" customWidth="1"/>
    <col min="14840" max="14843" width="3.28515625" style="219" customWidth="1"/>
    <col min="14844" max="14844" width="1.85546875" style="219" customWidth="1"/>
    <col min="14845" max="14845" width="12.42578125" style="219" customWidth="1"/>
    <col min="14846" max="14846" width="1.85546875" style="219" customWidth="1"/>
    <col min="14847" max="14849" width="3" style="219" customWidth="1"/>
    <col min="14850" max="14850" width="4.42578125" style="219" customWidth="1"/>
    <col min="14851" max="14852" width="3" style="219" customWidth="1"/>
    <col min="14853" max="14858" width="3.28515625" style="219" customWidth="1"/>
    <col min="14859" max="14860" width="9.140625" style="219" customWidth="1"/>
    <col min="14861" max="14864" width="3.28515625" style="219" customWidth="1"/>
    <col min="14865" max="14865" width="4.140625" style="219" customWidth="1"/>
    <col min="14866" max="15078" width="10.28515625" style="219"/>
    <col min="15079" max="15087" width="9.140625" style="219" customWidth="1"/>
    <col min="15088" max="15088" width="1" style="219" customWidth="1"/>
    <col min="15089" max="15092" width="3.28515625" style="219" customWidth="1"/>
    <col min="15093" max="15093" width="1.85546875" style="219" customWidth="1"/>
    <col min="15094" max="15094" width="17.85546875" style="219" customWidth="1"/>
    <col min="15095" max="15095" width="1.85546875" style="219" customWidth="1"/>
    <col min="15096" max="15099" width="3.28515625" style="219" customWidth="1"/>
    <col min="15100" max="15100" width="1.85546875" style="219" customWidth="1"/>
    <col min="15101" max="15101" width="12.42578125" style="219" customWidth="1"/>
    <col min="15102" max="15102" width="1.85546875" style="219" customWidth="1"/>
    <col min="15103" max="15105" width="3" style="219" customWidth="1"/>
    <col min="15106" max="15106" width="4.42578125" style="219" customWidth="1"/>
    <col min="15107" max="15108" width="3" style="219" customWidth="1"/>
    <col min="15109" max="15114" width="3.28515625" style="219" customWidth="1"/>
    <col min="15115" max="15116" width="9.140625" style="219" customWidth="1"/>
    <col min="15117" max="15120" width="3.28515625" style="219" customWidth="1"/>
    <col min="15121" max="15121" width="4.140625" style="219" customWidth="1"/>
    <col min="15122" max="15334" width="10.28515625" style="219"/>
    <col min="15335" max="15343" width="9.140625" style="219" customWidth="1"/>
    <col min="15344" max="15344" width="1" style="219" customWidth="1"/>
    <col min="15345" max="15348" width="3.28515625" style="219" customWidth="1"/>
    <col min="15349" max="15349" width="1.85546875" style="219" customWidth="1"/>
    <col min="15350" max="15350" width="17.85546875" style="219" customWidth="1"/>
    <col min="15351" max="15351" width="1.85546875" style="219" customWidth="1"/>
    <col min="15352" max="15355" width="3.28515625" style="219" customWidth="1"/>
    <col min="15356" max="15356" width="1.85546875" style="219" customWidth="1"/>
    <col min="15357" max="15357" width="12.42578125" style="219" customWidth="1"/>
    <col min="15358" max="15358" width="1.85546875" style="219" customWidth="1"/>
    <col min="15359" max="15361" width="3" style="219" customWidth="1"/>
    <col min="15362" max="15362" width="4.42578125" style="219" customWidth="1"/>
    <col min="15363" max="15364" width="3" style="219" customWidth="1"/>
    <col min="15365" max="15370" width="3.28515625" style="219" customWidth="1"/>
    <col min="15371" max="15372" width="9.140625" style="219" customWidth="1"/>
    <col min="15373" max="15376" width="3.28515625" style="219" customWidth="1"/>
    <col min="15377" max="15377" width="4.140625" style="219" customWidth="1"/>
    <col min="15378" max="15590" width="10.28515625" style="219"/>
    <col min="15591" max="15599" width="9.140625" style="219" customWidth="1"/>
    <col min="15600" max="15600" width="1" style="219" customWidth="1"/>
    <col min="15601" max="15604" width="3.28515625" style="219" customWidth="1"/>
    <col min="15605" max="15605" width="1.85546875" style="219" customWidth="1"/>
    <col min="15606" max="15606" width="17.85546875" style="219" customWidth="1"/>
    <col min="15607" max="15607" width="1.85546875" style="219" customWidth="1"/>
    <col min="15608" max="15611" width="3.28515625" style="219" customWidth="1"/>
    <col min="15612" max="15612" width="1.85546875" style="219" customWidth="1"/>
    <col min="15613" max="15613" width="12.42578125" style="219" customWidth="1"/>
    <col min="15614" max="15614" width="1.85546875" style="219" customWidth="1"/>
    <col min="15615" max="15617" width="3" style="219" customWidth="1"/>
    <col min="15618" max="15618" width="4.42578125" style="219" customWidth="1"/>
    <col min="15619" max="15620" width="3" style="219" customWidth="1"/>
    <col min="15621" max="15626" width="3.28515625" style="219" customWidth="1"/>
    <col min="15627" max="15628" width="9.140625" style="219" customWidth="1"/>
    <col min="15629" max="15632" width="3.28515625" style="219" customWidth="1"/>
    <col min="15633" max="15633" width="4.140625" style="219" customWidth="1"/>
    <col min="15634" max="15846" width="10.28515625" style="219"/>
    <col min="15847" max="15855" width="9.140625" style="219" customWidth="1"/>
    <col min="15856" max="15856" width="1" style="219" customWidth="1"/>
    <col min="15857" max="15860" width="3.28515625" style="219" customWidth="1"/>
    <col min="15861" max="15861" width="1.85546875" style="219" customWidth="1"/>
    <col min="15862" max="15862" width="17.85546875" style="219" customWidth="1"/>
    <col min="15863" max="15863" width="1.85546875" style="219" customWidth="1"/>
    <col min="15864" max="15867" width="3.28515625" style="219" customWidth="1"/>
    <col min="15868" max="15868" width="1.85546875" style="219" customWidth="1"/>
    <col min="15869" max="15869" width="12.42578125" style="219" customWidth="1"/>
    <col min="15870" max="15870" width="1.85546875" style="219" customWidth="1"/>
    <col min="15871" max="15873" width="3" style="219" customWidth="1"/>
    <col min="15874" max="15874" width="4.42578125" style="219" customWidth="1"/>
    <col min="15875" max="15876" width="3" style="219" customWidth="1"/>
    <col min="15877" max="15882" width="3.28515625" style="219" customWidth="1"/>
    <col min="15883" max="15884" width="9.140625" style="219" customWidth="1"/>
    <col min="15885" max="15888" width="3.28515625" style="219" customWidth="1"/>
    <col min="15889" max="15889" width="4.140625" style="219" customWidth="1"/>
    <col min="15890" max="16102" width="10.28515625" style="219"/>
    <col min="16103" max="16111" width="9.140625" style="219" customWidth="1"/>
    <col min="16112" max="16112" width="1" style="219" customWidth="1"/>
    <col min="16113" max="16116" width="3.28515625" style="219" customWidth="1"/>
    <col min="16117" max="16117" width="1.85546875" style="219" customWidth="1"/>
    <col min="16118" max="16118" width="17.85546875" style="219" customWidth="1"/>
    <col min="16119" max="16119" width="1.85546875" style="219" customWidth="1"/>
    <col min="16120" max="16123" width="3.28515625" style="219" customWidth="1"/>
    <col min="16124" max="16124" width="1.85546875" style="219" customWidth="1"/>
    <col min="16125" max="16125" width="12.42578125" style="219" customWidth="1"/>
    <col min="16126" max="16126" width="1.85546875" style="219" customWidth="1"/>
    <col min="16127" max="16129" width="3" style="219" customWidth="1"/>
    <col min="16130" max="16130" width="4.42578125" style="219" customWidth="1"/>
    <col min="16131" max="16132" width="3" style="219" customWidth="1"/>
    <col min="16133" max="16138" width="3.28515625" style="219" customWidth="1"/>
    <col min="16139" max="16140" width="9.140625" style="219" customWidth="1"/>
    <col min="16141" max="16144" width="3.28515625" style="219" customWidth="1"/>
    <col min="16145" max="16145" width="4.140625" style="219" customWidth="1"/>
    <col min="16146" max="16384" width="10.28515625" style="219"/>
  </cols>
  <sheetData>
    <row r="1" spans="1:30" ht="15" customHeight="1">
      <c r="A1" s="216" t="s">
        <v>3727</v>
      </c>
      <c r="C1" s="28"/>
      <c r="D1" s="218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Y1" s="220" t="s">
        <v>267</v>
      </c>
      <c r="Z1" s="221"/>
      <c r="AA1" s="221"/>
      <c r="AB1" s="222"/>
      <c r="AD1" s="219"/>
    </row>
    <row r="2" spans="1:30" ht="15.95" customHeight="1" thickBot="1">
      <c r="A2" s="217"/>
      <c r="C2" s="28"/>
      <c r="D2" s="218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Y2" s="224"/>
      <c r="Z2" s="225"/>
      <c r="AA2" s="225"/>
      <c r="AB2" s="226"/>
      <c r="AD2" s="219"/>
    </row>
    <row r="3" spans="1:30">
      <c r="A3" s="227" t="s">
        <v>3728</v>
      </c>
      <c r="C3" s="28"/>
      <c r="D3" s="218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AD3" s="219"/>
    </row>
    <row r="4" spans="1:30">
      <c r="A4" s="227" t="s">
        <v>3729</v>
      </c>
      <c r="C4" s="28"/>
      <c r="D4" s="218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AD4" s="219"/>
    </row>
    <row r="5" spans="1:30">
      <c r="A5" s="217"/>
      <c r="C5" s="28"/>
      <c r="D5" s="218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AD5" s="219"/>
    </row>
    <row r="6" spans="1:30" ht="76.5" customHeight="1">
      <c r="A6" s="228" t="s">
        <v>5507</v>
      </c>
      <c r="C6" s="229"/>
      <c r="D6" s="230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2"/>
      <c r="AD6" s="233"/>
    </row>
    <row r="7" spans="1:30" ht="21" customHeight="1" thickBot="1">
      <c r="A7" s="234"/>
      <c r="B7" s="41"/>
      <c r="C7" s="41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2"/>
      <c r="AD7" s="233"/>
    </row>
    <row r="8" spans="1:30" ht="18.75" thickBot="1">
      <c r="A8" s="236" t="s">
        <v>3730</v>
      </c>
      <c r="B8" s="237"/>
      <c r="C8" s="238"/>
      <c r="D8" s="239"/>
      <c r="E8" s="239"/>
      <c r="F8" s="239"/>
      <c r="G8" s="239"/>
      <c r="H8" s="239"/>
      <c r="I8" s="240"/>
      <c r="J8" s="234"/>
      <c r="K8" s="241" t="s">
        <v>3731</v>
      </c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40"/>
      <c r="AC8" s="232"/>
      <c r="AD8" s="233"/>
    </row>
    <row r="9" spans="1:30">
      <c r="A9" s="242"/>
      <c r="B9" s="243"/>
      <c r="C9" s="244"/>
      <c r="D9" s="245"/>
      <c r="E9" s="245"/>
      <c r="F9" s="245"/>
      <c r="G9" s="245"/>
      <c r="H9" s="245"/>
      <c r="I9" s="246"/>
      <c r="J9" s="234"/>
      <c r="K9" s="247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6"/>
      <c r="AC9" s="232"/>
      <c r="AD9" s="233"/>
    </row>
    <row r="10" spans="1:30">
      <c r="A10" s="248" t="s">
        <v>3732</v>
      </c>
      <c r="B10" s="336" t="s">
        <v>4843</v>
      </c>
      <c r="C10" s="249" t="s">
        <v>5824</v>
      </c>
      <c r="D10" s="234" t="s">
        <v>3733</v>
      </c>
      <c r="E10" s="250"/>
      <c r="F10" s="250">
        <v>2</v>
      </c>
      <c r="G10" s="250">
        <v>0</v>
      </c>
      <c r="H10" s="250">
        <v>1</v>
      </c>
      <c r="I10" s="251"/>
      <c r="J10" s="234"/>
      <c r="K10" s="252" t="s">
        <v>5508</v>
      </c>
      <c r="L10" s="253" t="s">
        <v>5509</v>
      </c>
      <c r="M10" s="253"/>
      <c r="N10" s="253"/>
      <c r="O10" s="253"/>
      <c r="P10" s="234"/>
      <c r="Q10" s="234"/>
      <c r="R10" s="250">
        <f>'CE MINISTERIALE 2019'!R10</f>
        <v>2</v>
      </c>
      <c r="S10" s="250">
        <f>'CE MINISTERIALE 2019'!S10</f>
        <v>0</v>
      </c>
      <c r="T10" s="250">
        <f>'CE MINISTERIALE 2019'!T10</f>
        <v>2</v>
      </c>
      <c r="U10" s="250">
        <v>6</v>
      </c>
      <c r="V10" s="234"/>
      <c r="W10" s="234"/>
      <c r="X10" s="234"/>
      <c r="Y10" s="234"/>
      <c r="Z10" s="234"/>
      <c r="AA10" s="234"/>
      <c r="AB10" s="251"/>
      <c r="AC10" s="232"/>
      <c r="AD10" s="233"/>
    </row>
    <row r="11" spans="1:30">
      <c r="A11" s="248"/>
      <c r="B11" s="41"/>
      <c r="C11" s="254"/>
      <c r="D11" s="234"/>
      <c r="E11" s="234"/>
      <c r="F11" s="234"/>
      <c r="G11" s="234"/>
      <c r="H11" s="234"/>
      <c r="I11" s="251"/>
      <c r="J11" s="234"/>
      <c r="K11" s="255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51"/>
      <c r="AC11" s="232"/>
      <c r="AD11" s="233"/>
    </row>
    <row r="12" spans="1:30">
      <c r="A12" s="248"/>
      <c r="B12" s="41"/>
      <c r="C12" s="254"/>
      <c r="D12" s="234"/>
      <c r="E12" s="234"/>
      <c r="F12" s="234"/>
      <c r="G12" s="234"/>
      <c r="H12" s="234"/>
      <c r="I12" s="251"/>
      <c r="J12" s="234"/>
      <c r="K12" s="252" t="s">
        <v>5870</v>
      </c>
      <c r="L12" s="253"/>
      <c r="M12" s="253"/>
      <c r="N12" s="253"/>
      <c r="O12" s="253"/>
      <c r="P12" s="253"/>
      <c r="Q12" s="234">
        <v>1</v>
      </c>
      <c r="R12" s="250"/>
      <c r="S12" s="234"/>
      <c r="T12" s="234">
        <v>2</v>
      </c>
      <c r="U12" s="250"/>
      <c r="V12" s="234"/>
      <c r="W12" s="234">
        <v>3</v>
      </c>
      <c r="X12" s="250"/>
      <c r="Y12" s="234"/>
      <c r="Z12" s="234">
        <v>4</v>
      </c>
      <c r="AA12" s="250"/>
      <c r="AB12" s="251"/>
      <c r="AC12" s="232"/>
      <c r="AD12" s="233"/>
    </row>
    <row r="13" spans="1:30">
      <c r="A13" s="248"/>
      <c r="B13" s="41"/>
      <c r="C13" s="254"/>
      <c r="D13" s="234"/>
      <c r="E13" s="234"/>
      <c r="F13" s="234"/>
      <c r="G13" s="234"/>
      <c r="H13" s="234"/>
      <c r="I13" s="251"/>
      <c r="J13" s="234"/>
      <c r="K13" s="255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51"/>
      <c r="AC13" s="232"/>
      <c r="AD13" s="233"/>
    </row>
    <row r="14" spans="1:30">
      <c r="A14" s="248"/>
      <c r="B14" s="41"/>
      <c r="C14" s="254"/>
      <c r="D14" s="234"/>
      <c r="E14" s="234"/>
      <c r="F14" s="234"/>
      <c r="G14" s="234"/>
      <c r="H14" s="234"/>
      <c r="I14" s="251"/>
      <c r="J14" s="234"/>
      <c r="K14" s="252" t="s">
        <v>3734</v>
      </c>
      <c r="L14" s="253"/>
      <c r="M14" s="253"/>
      <c r="N14" s="253"/>
      <c r="O14" s="253"/>
      <c r="P14" s="253"/>
      <c r="Q14" s="234"/>
      <c r="R14" s="250" t="str">
        <f>'CE MINISTERIALE 2019'!R14</f>
        <v>X</v>
      </c>
      <c r="S14" s="234"/>
      <c r="T14" s="234"/>
      <c r="U14" s="234"/>
      <c r="V14" s="253"/>
      <c r="W14" s="253"/>
      <c r="X14" s="253"/>
      <c r="Y14" s="256" t="s">
        <v>3735</v>
      </c>
      <c r="Z14" s="234"/>
      <c r="AA14" s="250"/>
      <c r="AB14" s="251"/>
      <c r="AC14" s="232"/>
      <c r="AD14" s="233"/>
    </row>
    <row r="15" spans="1:30" ht="18.75" thickBot="1">
      <c r="A15" s="257"/>
      <c r="B15" s="258"/>
      <c r="C15" s="259"/>
      <c r="D15" s="260"/>
      <c r="E15" s="260"/>
      <c r="F15" s="260"/>
      <c r="G15" s="260"/>
      <c r="H15" s="260"/>
      <c r="I15" s="261"/>
      <c r="J15" s="234"/>
      <c r="K15" s="262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1"/>
      <c r="AC15" s="232"/>
      <c r="AD15" s="233"/>
    </row>
    <row r="16" spans="1:30">
      <c r="B16" s="41"/>
      <c r="C16" s="41"/>
      <c r="D16" s="25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2"/>
      <c r="AD16" s="233"/>
    </row>
    <row r="17" spans="1:30" ht="18.75" thickBot="1">
      <c r="B17" s="41"/>
      <c r="C17" s="41"/>
      <c r="D17" s="25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2"/>
      <c r="AD17" s="233"/>
    </row>
    <row r="18" spans="1:30" ht="15.95" customHeight="1" thickBot="1">
      <c r="A18" s="612" t="s">
        <v>3736</v>
      </c>
      <c r="B18" s="613"/>
      <c r="C18" s="613"/>
      <c r="D18" s="613"/>
      <c r="E18" s="613"/>
      <c r="F18" s="613"/>
      <c r="G18" s="613"/>
      <c r="H18" s="613"/>
      <c r="I18" s="613"/>
      <c r="J18" s="613"/>
      <c r="K18" s="613"/>
      <c r="L18" s="613"/>
      <c r="M18" s="613"/>
      <c r="N18" s="613"/>
      <c r="O18" s="613"/>
      <c r="P18" s="613"/>
      <c r="Q18" s="613"/>
      <c r="R18" s="613"/>
      <c r="S18" s="613"/>
      <c r="T18" s="613"/>
      <c r="U18" s="613"/>
      <c r="V18" s="613"/>
      <c r="W18" s="613"/>
      <c r="X18" s="613"/>
      <c r="Y18" s="613"/>
      <c r="Z18" s="613"/>
      <c r="AA18" s="613"/>
      <c r="AB18" s="614"/>
      <c r="AC18" s="232"/>
      <c r="AD18" s="233"/>
    </row>
    <row r="19" spans="1:30">
      <c r="A19" s="263"/>
      <c r="B19" s="264"/>
      <c r="C19" s="264"/>
      <c r="D19" s="265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7"/>
      <c r="AC19" s="232"/>
      <c r="AD19" s="233"/>
    </row>
    <row r="20" spans="1:30">
      <c r="A20" s="268"/>
      <c r="B20" s="41"/>
      <c r="C20" s="41"/>
      <c r="D20" s="254"/>
      <c r="E20" s="234"/>
      <c r="F20" s="234"/>
      <c r="G20" s="256"/>
      <c r="H20" s="256" t="s">
        <v>5510</v>
      </c>
      <c r="I20" s="250" t="str">
        <f>'CE MINISTERIALE 2019'!I20</f>
        <v>X</v>
      </c>
      <c r="J20" s="234"/>
      <c r="K20" s="256" t="s">
        <v>3737</v>
      </c>
      <c r="L20" s="250">
        <f>'CE MINISTERIALE 2019'!L20</f>
        <v>0</v>
      </c>
      <c r="M20" s="233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51"/>
      <c r="AC20" s="232"/>
      <c r="AD20" s="233"/>
    </row>
    <row r="21" spans="1:30" ht="18.75" thickBot="1">
      <c r="A21" s="269"/>
      <c r="B21" s="258"/>
      <c r="C21" s="258"/>
      <c r="D21" s="259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1"/>
      <c r="AC21" s="232"/>
      <c r="AD21" s="233"/>
    </row>
    <row r="22" spans="1:30">
      <c r="B22" s="41"/>
      <c r="C22" s="41"/>
      <c r="D22" s="25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2"/>
      <c r="AD22" s="233"/>
    </row>
    <row r="23" spans="1:30">
      <c r="A23" s="234"/>
      <c r="B23" s="41"/>
      <c r="C23" s="41"/>
      <c r="D23" s="25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2"/>
      <c r="AD23" s="233"/>
    </row>
    <row r="24" spans="1:30" s="272" customFormat="1" ht="22.5" customHeight="1" thickBot="1">
      <c r="A24" s="270"/>
      <c r="B24" s="271"/>
      <c r="C24" s="271"/>
      <c r="D24" s="259" t="s">
        <v>5511</v>
      </c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Y24" s="273"/>
      <c r="Z24" s="273"/>
      <c r="AA24" s="273"/>
      <c r="AB24" s="273"/>
      <c r="AC24" s="274"/>
      <c r="AD24" s="275"/>
    </row>
    <row r="25" spans="1:30" s="272" customFormat="1" ht="25.5" customHeight="1" thickBot="1">
      <c r="A25" s="371" t="s">
        <v>279</v>
      </c>
      <c r="B25" s="276" t="s">
        <v>3738</v>
      </c>
      <c r="C25" s="277" t="s">
        <v>5512</v>
      </c>
      <c r="D25" s="278" t="s">
        <v>3739</v>
      </c>
      <c r="E25" s="223"/>
      <c r="F25" s="279"/>
      <c r="G25" s="279"/>
      <c r="H25" s="279"/>
      <c r="I25" s="279"/>
      <c r="J25" s="280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Y25" s="280"/>
      <c r="Z25" s="280"/>
      <c r="AA25" s="280"/>
      <c r="AB25" s="280"/>
      <c r="AD25" s="275"/>
    </row>
    <row r="26" spans="1:30" s="286" customFormat="1" ht="24.95" customHeight="1">
      <c r="A26" s="372"/>
      <c r="B26" s="281"/>
      <c r="C26" s="282" t="s">
        <v>3740</v>
      </c>
      <c r="D26" s="283">
        <f>'CE MINISTERIALE 2019'!D26</f>
        <v>0</v>
      </c>
      <c r="E26" s="284"/>
      <c r="F26" s="285"/>
    </row>
    <row r="27" spans="1:30" s="292" customFormat="1" ht="24.95" customHeight="1">
      <c r="A27" s="307"/>
      <c r="B27" s="287" t="s">
        <v>283</v>
      </c>
      <c r="C27" s="288" t="s">
        <v>3741</v>
      </c>
      <c r="D27" s="289">
        <f>'CE MINISTERIALE 2019'!D27</f>
        <v>1835757267.3499999</v>
      </c>
      <c r="E27" s="290"/>
      <c r="F27" s="291"/>
      <c r="J27" s="286"/>
    </row>
    <row r="28" spans="1:30" s="296" customFormat="1" ht="24.95" customHeight="1">
      <c r="A28" s="373"/>
      <c r="B28" s="293" t="s">
        <v>285</v>
      </c>
      <c r="C28" s="294" t="s">
        <v>5513</v>
      </c>
      <c r="D28" s="289">
        <f>'CE MINISTERIALE 2019'!D28</f>
        <v>1122848288.22</v>
      </c>
      <c r="E28" s="295"/>
      <c r="F28" s="291"/>
      <c r="G28" s="292"/>
      <c r="H28" s="292"/>
      <c r="J28" s="286"/>
      <c r="L28" s="292"/>
    </row>
    <row r="29" spans="1:30" s="299" customFormat="1" ht="25.5">
      <c r="A29" s="307"/>
      <c r="B29" s="297" t="s">
        <v>287</v>
      </c>
      <c r="C29" s="298" t="s">
        <v>5514</v>
      </c>
      <c r="D29" s="289">
        <f>'CE MINISTERIALE 2019'!D29</f>
        <v>1119022882.76</v>
      </c>
      <c r="E29" s="274"/>
      <c r="F29" s="291"/>
      <c r="G29" s="292"/>
      <c r="H29" s="292"/>
      <c r="J29" s="286"/>
      <c r="L29" s="292"/>
    </row>
    <row r="30" spans="1:30" s="299" customFormat="1" ht="24.95" customHeight="1">
      <c r="A30" s="307"/>
      <c r="B30" s="300" t="s">
        <v>4581</v>
      </c>
      <c r="C30" s="301" t="s">
        <v>5515</v>
      </c>
      <c r="D30" s="337">
        <f>'CE MINISTERIALE 2019'!D30</f>
        <v>1080391236.5899999</v>
      </c>
      <c r="E30" s="274"/>
      <c r="F30" s="275"/>
      <c r="G30" s="292"/>
      <c r="H30" s="292"/>
      <c r="J30" s="286"/>
      <c r="L30" s="292"/>
    </row>
    <row r="31" spans="1:30" s="299" customFormat="1" ht="25.5">
      <c r="A31" s="307"/>
      <c r="B31" s="300" t="s">
        <v>4583</v>
      </c>
      <c r="C31" s="301" t="s">
        <v>5516</v>
      </c>
      <c r="D31" s="337">
        <f>'CE MINISTERIALE 2019'!D31</f>
        <v>38631646.170000002</v>
      </c>
      <c r="E31" s="274"/>
      <c r="F31" s="275"/>
      <c r="G31" s="292"/>
      <c r="H31" s="292"/>
      <c r="J31" s="286"/>
      <c r="L31" s="292"/>
    </row>
    <row r="32" spans="1:30" s="299" customFormat="1" ht="24.95" customHeight="1">
      <c r="A32" s="307"/>
      <c r="B32" s="302" t="s">
        <v>4585</v>
      </c>
      <c r="C32" s="303" t="s">
        <v>5517</v>
      </c>
      <c r="D32" s="289">
        <f>'CE MINISTERIALE 2019'!D32</f>
        <v>0</v>
      </c>
      <c r="E32" s="274"/>
      <c r="F32" s="275"/>
      <c r="G32" s="292"/>
      <c r="H32" s="292"/>
      <c r="J32" s="286"/>
      <c r="L32" s="292"/>
    </row>
    <row r="33" spans="1:12" s="299" customFormat="1" ht="24.95" customHeight="1">
      <c r="A33" s="307"/>
      <c r="B33" s="302" t="s">
        <v>4587</v>
      </c>
      <c r="C33" s="303" t="s">
        <v>5518</v>
      </c>
      <c r="D33" s="337">
        <f>'CE MINISTERIALE 2019'!D33</f>
        <v>0</v>
      </c>
      <c r="E33" s="274"/>
      <c r="F33" s="275"/>
      <c r="G33" s="292"/>
      <c r="H33" s="292"/>
      <c r="J33" s="286"/>
      <c r="L33" s="292"/>
    </row>
    <row r="34" spans="1:12" s="299" customFormat="1" ht="24.95" customHeight="1">
      <c r="A34" s="307"/>
      <c r="B34" s="302" t="s">
        <v>4589</v>
      </c>
      <c r="C34" s="303" t="s">
        <v>5519</v>
      </c>
      <c r="D34" s="337">
        <f>'CE MINISTERIALE 2019'!D34</f>
        <v>0</v>
      </c>
      <c r="E34" s="274"/>
      <c r="F34" s="275"/>
      <c r="G34" s="292"/>
      <c r="H34" s="292"/>
      <c r="J34" s="286"/>
      <c r="L34" s="292"/>
    </row>
    <row r="35" spans="1:12" s="299" customFormat="1" ht="25.5">
      <c r="A35" s="307"/>
      <c r="B35" s="300" t="s">
        <v>4591</v>
      </c>
      <c r="C35" s="301" t="s">
        <v>5520</v>
      </c>
      <c r="D35" s="337">
        <f>'CE MINISTERIALE 2019'!D35</f>
        <v>0</v>
      </c>
      <c r="E35" s="274"/>
      <c r="F35" s="275"/>
      <c r="G35" s="292"/>
      <c r="H35" s="292"/>
      <c r="J35" s="286"/>
      <c r="L35" s="292"/>
    </row>
    <row r="36" spans="1:12" s="299" customFormat="1" ht="25.5">
      <c r="A36" s="307"/>
      <c r="B36" s="297" t="s">
        <v>289</v>
      </c>
      <c r="C36" s="298" t="s">
        <v>5521</v>
      </c>
      <c r="D36" s="337">
        <f>'CE MINISTERIALE 2019'!D36</f>
        <v>3825405.46</v>
      </c>
      <c r="E36" s="274"/>
      <c r="F36" s="275"/>
      <c r="G36" s="292"/>
      <c r="H36" s="292"/>
      <c r="J36" s="286"/>
      <c r="L36" s="292"/>
    </row>
    <row r="37" spans="1:12" s="299" customFormat="1" ht="24.95" customHeight="1">
      <c r="A37" s="307"/>
      <c r="B37" s="293" t="s">
        <v>291</v>
      </c>
      <c r="C37" s="294" t="s">
        <v>3742</v>
      </c>
      <c r="D37" s="289">
        <f>'CE MINISTERIALE 2019'!D37</f>
        <v>712248979.13</v>
      </c>
      <c r="E37" s="274"/>
      <c r="F37" s="291"/>
      <c r="G37" s="292"/>
      <c r="H37" s="292"/>
      <c r="J37" s="286"/>
      <c r="L37" s="292"/>
    </row>
    <row r="38" spans="1:12" s="299" customFormat="1" ht="24.95" customHeight="1">
      <c r="A38" s="307"/>
      <c r="B38" s="297" t="s">
        <v>293</v>
      </c>
      <c r="C38" s="298" t="s">
        <v>5522</v>
      </c>
      <c r="D38" s="289">
        <f>'CE MINISTERIALE 2019'!D38</f>
        <v>711412919.87</v>
      </c>
      <c r="E38" s="274"/>
      <c r="F38" s="291"/>
      <c r="G38" s="292"/>
      <c r="H38" s="292"/>
      <c r="J38" s="286"/>
      <c r="L38" s="292"/>
    </row>
    <row r="39" spans="1:12" s="299" customFormat="1" ht="25.5">
      <c r="A39" s="307"/>
      <c r="B39" s="300" t="s">
        <v>295</v>
      </c>
      <c r="C39" s="301" t="s">
        <v>5523</v>
      </c>
      <c r="D39" s="337">
        <f>'CE MINISTERIALE 2019'!D39</f>
        <v>320000</v>
      </c>
      <c r="E39" s="274"/>
      <c r="F39" s="275"/>
      <c r="G39" s="292"/>
      <c r="H39" s="292"/>
      <c r="J39" s="286"/>
      <c r="L39" s="292"/>
    </row>
    <row r="40" spans="1:12" s="299" customFormat="1" ht="38.25">
      <c r="A40" s="307"/>
      <c r="B40" s="300" t="s">
        <v>297</v>
      </c>
      <c r="C40" s="301" t="s">
        <v>5524</v>
      </c>
      <c r="D40" s="337">
        <f>'CE MINISTERIALE 2019'!D40</f>
        <v>665692919.87</v>
      </c>
      <c r="E40" s="274"/>
      <c r="F40" s="275"/>
      <c r="G40" s="292"/>
      <c r="H40" s="292"/>
      <c r="J40" s="286"/>
      <c r="L40" s="292"/>
    </row>
    <row r="41" spans="1:12" s="299" customFormat="1" ht="38.25">
      <c r="A41" s="307"/>
      <c r="B41" s="300" t="s">
        <v>299</v>
      </c>
      <c r="C41" s="301" t="s">
        <v>5525</v>
      </c>
      <c r="D41" s="337">
        <f>'CE MINISTERIALE 2019'!D41</f>
        <v>45400000</v>
      </c>
      <c r="E41" s="274"/>
      <c r="F41" s="275"/>
      <c r="G41" s="292"/>
      <c r="H41" s="292"/>
      <c r="J41" s="286"/>
      <c r="L41" s="292"/>
    </row>
    <row r="42" spans="1:12" s="299" customFormat="1" ht="25.5">
      <c r="A42" s="307"/>
      <c r="B42" s="300" t="s">
        <v>301</v>
      </c>
      <c r="C42" s="301" t="s">
        <v>3743</v>
      </c>
      <c r="D42" s="337">
        <f>'CE MINISTERIALE 2019'!D42</f>
        <v>0</v>
      </c>
      <c r="E42" s="274"/>
      <c r="F42" s="275"/>
      <c r="G42" s="292"/>
      <c r="H42" s="292"/>
      <c r="J42" s="286"/>
      <c r="L42" s="292"/>
    </row>
    <row r="43" spans="1:12" s="299" customFormat="1" ht="25.5">
      <c r="A43" s="307"/>
      <c r="B43" s="297" t="s">
        <v>3143</v>
      </c>
      <c r="C43" s="298" t="s">
        <v>3744</v>
      </c>
      <c r="D43" s="289">
        <f>'CE MINISTERIALE 2019'!D43</f>
        <v>0</v>
      </c>
      <c r="E43" s="274"/>
      <c r="F43" s="291"/>
      <c r="G43" s="292"/>
      <c r="H43" s="292"/>
      <c r="J43" s="286"/>
      <c r="L43" s="292"/>
    </row>
    <row r="44" spans="1:12" s="299" customFormat="1" ht="25.5">
      <c r="A44" s="307" t="s">
        <v>304</v>
      </c>
      <c r="B44" s="300" t="s">
        <v>3147</v>
      </c>
      <c r="C44" s="301" t="s">
        <v>5526</v>
      </c>
      <c r="D44" s="337">
        <f>'CE MINISTERIALE 2019'!D44</f>
        <v>0</v>
      </c>
      <c r="E44" s="274"/>
      <c r="F44" s="275"/>
      <c r="G44" s="292"/>
      <c r="H44" s="292"/>
      <c r="J44" s="286"/>
      <c r="L44" s="292"/>
    </row>
    <row r="45" spans="1:12" s="299" customFormat="1" ht="25.5">
      <c r="A45" s="307" t="s">
        <v>304</v>
      </c>
      <c r="B45" s="300" t="s">
        <v>306</v>
      </c>
      <c r="C45" s="301" t="s">
        <v>3745</v>
      </c>
      <c r="D45" s="337">
        <f>'CE MINISTERIALE 2019'!D45</f>
        <v>0</v>
      </c>
      <c r="E45" s="274"/>
      <c r="F45" s="275"/>
      <c r="G45" s="292"/>
      <c r="H45" s="292"/>
      <c r="J45" s="286"/>
      <c r="L45" s="292"/>
    </row>
    <row r="46" spans="1:12" s="275" customFormat="1" ht="25.5">
      <c r="A46" s="304"/>
      <c r="B46" s="297" t="s">
        <v>308</v>
      </c>
      <c r="C46" s="298" t="s">
        <v>3746</v>
      </c>
      <c r="D46" s="289">
        <f>'CE MINISTERIALE 2019'!D46</f>
        <v>836059.26</v>
      </c>
      <c r="E46" s="274"/>
      <c r="F46" s="291"/>
      <c r="G46" s="292"/>
      <c r="H46" s="292"/>
      <c r="J46" s="286"/>
      <c r="L46" s="292"/>
    </row>
    <row r="47" spans="1:12" s="275" customFormat="1" ht="25.5">
      <c r="A47" s="304"/>
      <c r="B47" s="300" t="s">
        <v>4594</v>
      </c>
      <c r="C47" s="301" t="s">
        <v>5527</v>
      </c>
      <c r="D47" s="337">
        <f>'CE MINISTERIALE 2019'!D47</f>
        <v>836059.26</v>
      </c>
      <c r="E47" s="274"/>
      <c r="G47" s="292"/>
      <c r="H47" s="292"/>
      <c r="J47" s="286"/>
      <c r="L47" s="292"/>
    </row>
    <row r="48" spans="1:12" s="275" customFormat="1" ht="25.5">
      <c r="A48" s="304"/>
      <c r="B48" s="300" t="s">
        <v>309</v>
      </c>
      <c r="C48" s="301" t="s">
        <v>5528</v>
      </c>
      <c r="D48" s="337">
        <f>'CE MINISTERIALE 2019'!D48</f>
        <v>0</v>
      </c>
      <c r="E48" s="274"/>
      <c r="G48" s="292"/>
      <c r="H48" s="292"/>
      <c r="J48" s="286"/>
      <c r="L48" s="292"/>
    </row>
    <row r="49" spans="1:12" s="275" customFormat="1" ht="25.5">
      <c r="A49" s="304"/>
      <c r="B49" s="300" t="s">
        <v>310</v>
      </c>
      <c r="C49" s="301" t="s">
        <v>5529</v>
      </c>
      <c r="D49" s="337">
        <f>'CE MINISTERIALE 2019'!D49</f>
        <v>0</v>
      </c>
      <c r="E49" s="274"/>
      <c r="G49" s="292"/>
      <c r="H49" s="292"/>
      <c r="J49" s="286"/>
      <c r="L49" s="292"/>
    </row>
    <row r="50" spans="1:12" s="275" customFormat="1" ht="25.5">
      <c r="A50" s="304"/>
      <c r="B50" s="300" t="s">
        <v>311</v>
      </c>
      <c r="C50" s="301" t="s">
        <v>5530</v>
      </c>
      <c r="D50" s="337">
        <f>'CE MINISTERIALE 2019'!D50</f>
        <v>0</v>
      </c>
      <c r="E50" s="274"/>
      <c r="G50" s="292"/>
      <c r="H50" s="292"/>
      <c r="J50" s="286"/>
      <c r="L50" s="292"/>
    </row>
    <row r="51" spans="1:12" s="275" customFormat="1" ht="63.75">
      <c r="A51" s="304"/>
      <c r="B51" s="300" t="s">
        <v>4599</v>
      </c>
      <c r="C51" s="301" t="s">
        <v>5531</v>
      </c>
      <c r="D51" s="337">
        <f>'CE MINISTERIALE 2019'!D51</f>
        <v>0</v>
      </c>
      <c r="E51" s="274"/>
      <c r="G51" s="292"/>
      <c r="H51" s="292"/>
      <c r="J51" s="286"/>
      <c r="L51" s="292"/>
    </row>
    <row r="52" spans="1:12" s="299" customFormat="1" ht="25.5">
      <c r="A52" s="307"/>
      <c r="B52" s="293" t="s">
        <v>312</v>
      </c>
      <c r="C52" s="294" t="s">
        <v>5532</v>
      </c>
      <c r="D52" s="289">
        <f>'CE MINISTERIALE 2019'!D52</f>
        <v>660000</v>
      </c>
      <c r="E52" s="274"/>
      <c r="F52" s="291"/>
      <c r="G52" s="292"/>
      <c r="H52" s="292"/>
      <c r="J52" s="286"/>
      <c r="L52" s="292"/>
    </row>
    <row r="53" spans="1:12" s="299" customFormat="1" ht="25.5">
      <c r="A53" s="307"/>
      <c r="B53" s="297" t="s">
        <v>314</v>
      </c>
      <c r="C53" s="298" t="s">
        <v>3747</v>
      </c>
      <c r="D53" s="337">
        <f>'CE MINISTERIALE 2019'!D53</f>
        <v>0</v>
      </c>
      <c r="E53" s="274"/>
      <c r="F53" s="275"/>
      <c r="G53" s="292"/>
      <c r="H53" s="292"/>
      <c r="J53" s="286"/>
      <c r="L53" s="292"/>
    </row>
    <row r="54" spans="1:12" s="299" customFormat="1" ht="25.5">
      <c r="A54" s="307"/>
      <c r="B54" s="297" t="s">
        <v>86</v>
      </c>
      <c r="C54" s="298" t="s">
        <v>3748</v>
      </c>
      <c r="D54" s="337">
        <f>'CE MINISTERIALE 2019'!D54</f>
        <v>0</v>
      </c>
      <c r="E54" s="274"/>
      <c r="F54" s="275"/>
      <c r="G54" s="292"/>
      <c r="H54" s="292"/>
      <c r="J54" s="286"/>
      <c r="L54" s="292"/>
    </row>
    <row r="55" spans="1:12" s="299" customFormat="1" ht="25.5">
      <c r="A55" s="307"/>
      <c r="B55" s="297" t="s">
        <v>88</v>
      </c>
      <c r="C55" s="298" t="s">
        <v>3749</v>
      </c>
      <c r="D55" s="337">
        <f>'CE MINISTERIALE 2019'!D55</f>
        <v>660000</v>
      </c>
      <c r="E55" s="274"/>
      <c r="F55" s="275"/>
      <c r="G55" s="292"/>
      <c r="H55" s="292"/>
      <c r="J55" s="286"/>
      <c r="L55" s="292"/>
    </row>
    <row r="56" spans="1:12" s="299" customFormat="1" ht="24.95" customHeight="1">
      <c r="A56" s="307"/>
      <c r="B56" s="297" t="s">
        <v>90</v>
      </c>
      <c r="C56" s="298" t="s">
        <v>3750</v>
      </c>
      <c r="D56" s="337">
        <f>'CE MINISTERIALE 2019'!D56</f>
        <v>0</v>
      </c>
      <c r="E56" s="274"/>
      <c r="F56" s="275"/>
      <c r="G56" s="292"/>
      <c r="H56" s="292"/>
      <c r="J56" s="286"/>
      <c r="L56" s="292"/>
    </row>
    <row r="57" spans="1:12" s="299" customFormat="1" ht="24.95" customHeight="1">
      <c r="A57" s="307"/>
      <c r="B57" s="293" t="s">
        <v>92</v>
      </c>
      <c r="C57" s="294" t="s">
        <v>3751</v>
      </c>
      <c r="D57" s="337">
        <f>'CE MINISTERIALE 2019'!D57</f>
        <v>0</v>
      </c>
      <c r="E57" s="274"/>
      <c r="F57" s="275"/>
      <c r="G57" s="292"/>
      <c r="H57" s="292"/>
      <c r="J57" s="286"/>
      <c r="L57" s="292"/>
    </row>
    <row r="58" spans="1:12" s="299" customFormat="1" ht="25.5">
      <c r="A58" s="307"/>
      <c r="B58" s="287" t="s">
        <v>2247</v>
      </c>
      <c r="C58" s="288" t="s">
        <v>3752</v>
      </c>
      <c r="D58" s="289">
        <f>'CE MINISTERIALE 2019'!D58</f>
        <v>0</v>
      </c>
      <c r="E58" s="274"/>
      <c r="F58" s="291"/>
      <c r="G58" s="292"/>
      <c r="H58" s="292"/>
      <c r="J58" s="286"/>
      <c r="L58" s="292"/>
    </row>
    <row r="59" spans="1:12" s="299" customFormat="1" ht="51">
      <c r="A59" s="307"/>
      <c r="B59" s="293" t="s">
        <v>95</v>
      </c>
      <c r="C59" s="294" t="s">
        <v>5533</v>
      </c>
      <c r="D59" s="337">
        <f>'CE MINISTERIALE 2019'!D59</f>
        <v>0</v>
      </c>
      <c r="E59" s="274"/>
      <c r="F59" s="275"/>
      <c r="G59" s="292"/>
      <c r="H59" s="292"/>
      <c r="J59" s="286"/>
      <c r="L59" s="292"/>
    </row>
    <row r="60" spans="1:12" s="299" customFormat="1" ht="38.25">
      <c r="A60" s="307"/>
      <c r="B60" s="293" t="s">
        <v>97</v>
      </c>
      <c r="C60" s="294" t="s">
        <v>5534</v>
      </c>
      <c r="D60" s="337">
        <f>'CE MINISTERIALE 2019'!D60</f>
        <v>0</v>
      </c>
      <c r="E60" s="274"/>
      <c r="F60" s="275"/>
      <c r="G60" s="292"/>
      <c r="H60" s="292"/>
      <c r="J60" s="286"/>
      <c r="L60" s="292"/>
    </row>
    <row r="61" spans="1:12" s="275" customFormat="1" ht="38.25">
      <c r="A61" s="304"/>
      <c r="B61" s="287" t="s">
        <v>99</v>
      </c>
      <c r="C61" s="288" t="s">
        <v>5535</v>
      </c>
      <c r="D61" s="289">
        <f>'CE MINISTERIALE 2019'!D61</f>
        <v>0</v>
      </c>
      <c r="E61" s="274"/>
      <c r="F61" s="291"/>
      <c r="G61" s="292"/>
      <c r="H61" s="292"/>
      <c r="J61" s="286"/>
      <c r="L61" s="292"/>
    </row>
    <row r="62" spans="1:12" s="274" customFormat="1" ht="63.75">
      <c r="A62" s="304"/>
      <c r="B62" s="293" t="s">
        <v>4602</v>
      </c>
      <c r="C62" s="294" t="s">
        <v>5536</v>
      </c>
      <c r="D62" s="337">
        <f>'CE MINISTERIALE 2019'!D62</f>
        <v>0</v>
      </c>
      <c r="G62" s="292"/>
      <c r="H62" s="292"/>
      <c r="J62" s="286"/>
      <c r="L62" s="292"/>
    </row>
    <row r="63" spans="1:12" s="275" customFormat="1" ht="51">
      <c r="A63" s="304"/>
      <c r="B63" s="293" t="s">
        <v>100</v>
      </c>
      <c r="C63" s="294" t="s">
        <v>5537</v>
      </c>
      <c r="D63" s="337">
        <f>'CE MINISTERIALE 2019'!D63</f>
        <v>0</v>
      </c>
      <c r="E63" s="274"/>
      <c r="G63" s="292"/>
      <c r="H63" s="292"/>
      <c r="J63" s="286"/>
      <c r="L63" s="292"/>
    </row>
    <row r="64" spans="1:12" s="275" customFormat="1" ht="51">
      <c r="A64" s="304"/>
      <c r="B64" s="293" t="s">
        <v>101</v>
      </c>
      <c r="C64" s="294" t="s">
        <v>5538</v>
      </c>
      <c r="D64" s="337">
        <f>'CE MINISTERIALE 2019'!D64</f>
        <v>0</v>
      </c>
      <c r="E64" s="274"/>
      <c r="G64" s="292"/>
      <c r="H64" s="292"/>
      <c r="J64" s="286"/>
      <c r="L64" s="292"/>
    </row>
    <row r="65" spans="1:12" s="275" customFormat="1" ht="38.25">
      <c r="A65" s="304"/>
      <c r="B65" s="293" t="s">
        <v>102</v>
      </c>
      <c r="C65" s="294" t="s">
        <v>3753</v>
      </c>
      <c r="D65" s="337">
        <f>'CE MINISTERIALE 2019'!D65</f>
        <v>0</v>
      </c>
      <c r="E65" s="274"/>
      <c r="G65" s="292"/>
      <c r="H65" s="292"/>
      <c r="J65" s="286"/>
      <c r="L65" s="292"/>
    </row>
    <row r="66" spans="1:12" s="275" customFormat="1" ht="38.25">
      <c r="A66" s="304"/>
      <c r="B66" s="293" t="s">
        <v>2112</v>
      </c>
      <c r="C66" s="294" t="s">
        <v>5539</v>
      </c>
      <c r="D66" s="337">
        <f>'CE MINISTERIALE 2019'!D66</f>
        <v>0</v>
      </c>
      <c r="E66" s="274"/>
      <c r="G66" s="292"/>
      <c r="H66" s="292"/>
      <c r="J66" s="286"/>
      <c r="L66" s="292"/>
    </row>
    <row r="67" spans="1:12" s="299" customFormat="1" ht="25.5">
      <c r="A67" s="307"/>
      <c r="B67" s="287" t="s">
        <v>103</v>
      </c>
      <c r="C67" s="288" t="s">
        <v>5540</v>
      </c>
      <c r="D67" s="289">
        <f>'CE MINISTERIALE 2019'!D67</f>
        <v>70801989.800000012</v>
      </c>
      <c r="E67" s="274"/>
      <c r="F67" s="291"/>
      <c r="G67" s="292"/>
      <c r="H67" s="292"/>
      <c r="J67" s="286"/>
      <c r="L67" s="292"/>
    </row>
    <row r="68" spans="1:12" s="299" customFormat="1" ht="25.5">
      <c r="A68" s="307"/>
      <c r="B68" s="293" t="s">
        <v>105</v>
      </c>
      <c r="C68" s="294" t="s">
        <v>5541</v>
      </c>
      <c r="D68" s="289">
        <f>'CE MINISTERIALE 2019'!D68</f>
        <v>51998815.320000008</v>
      </c>
      <c r="E68" s="274"/>
      <c r="F68" s="291"/>
      <c r="G68" s="292"/>
      <c r="H68" s="292"/>
      <c r="J68" s="286"/>
      <c r="L68" s="292"/>
    </row>
    <row r="69" spans="1:12" s="299" customFormat="1" ht="38.25">
      <c r="A69" s="307" t="s">
        <v>304</v>
      </c>
      <c r="B69" s="297" t="s">
        <v>107</v>
      </c>
      <c r="C69" s="298" t="s">
        <v>5542</v>
      </c>
      <c r="D69" s="289">
        <f>'CE MINISTERIALE 2019'!D69</f>
        <v>0</v>
      </c>
      <c r="E69" s="274"/>
      <c r="F69" s="291"/>
      <c r="G69" s="292"/>
      <c r="H69" s="292"/>
      <c r="J69" s="286"/>
      <c r="L69" s="292"/>
    </row>
    <row r="70" spans="1:12" s="299" customFormat="1" ht="24.95" customHeight="1">
      <c r="A70" s="307" t="s">
        <v>304</v>
      </c>
      <c r="B70" s="300" t="s">
        <v>109</v>
      </c>
      <c r="C70" s="301" t="s">
        <v>3754</v>
      </c>
      <c r="D70" s="337">
        <f>'CE MINISTERIALE 2019'!D70</f>
        <v>0</v>
      </c>
      <c r="E70" s="274"/>
      <c r="F70" s="275"/>
      <c r="G70" s="292"/>
      <c r="H70" s="292"/>
      <c r="J70" s="286"/>
      <c r="L70" s="292"/>
    </row>
    <row r="71" spans="1:12" s="275" customFormat="1" ht="24.95" customHeight="1">
      <c r="A71" s="304" t="s">
        <v>304</v>
      </c>
      <c r="B71" s="300" t="s">
        <v>111</v>
      </c>
      <c r="C71" s="301" t="s">
        <v>3755</v>
      </c>
      <c r="D71" s="337">
        <f>'CE MINISTERIALE 2019'!D71</f>
        <v>0</v>
      </c>
      <c r="E71" s="274"/>
      <c r="G71" s="292"/>
      <c r="H71" s="292"/>
      <c r="J71" s="286"/>
      <c r="L71" s="292"/>
    </row>
    <row r="72" spans="1:12" s="275" customFormat="1" ht="25.5">
      <c r="A72" s="304" t="s">
        <v>304</v>
      </c>
      <c r="B72" s="300" t="s">
        <v>4608</v>
      </c>
      <c r="C72" s="301" t="s">
        <v>5543</v>
      </c>
      <c r="D72" s="337">
        <f>'CE MINISTERIALE 2019'!D72</f>
        <v>0</v>
      </c>
      <c r="E72" s="274"/>
      <c r="G72" s="292"/>
      <c r="H72" s="292"/>
      <c r="J72" s="286"/>
      <c r="L72" s="292"/>
    </row>
    <row r="73" spans="1:12" s="275" customFormat="1" ht="25.5">
      <c r="A73" s="304" t="s">
        <v>304</v>
      </c>
      <c r="B73" s="300" t="s">
        <v>113</v>
      </c>
      <c r="C73" s="301" t="s">
        <v>5544</v>
      </c>
      <c r="D73" s="337">
        <f>'CE MINISTERIALE 2019'!D73</f>
        <v>0</v>
      </c>
      <c r="E73" s="274"/>
      <c r="G73" s="292"/>
      <c r="H73" s="292"/>
      <c r="J73" s="286"/>
      <c r="L73" s="292"/>
    </row>
    <row r="74" spans="1:12" s="275" customFormat="1" ht="24.95" customHeight="1">
      <c r="A74" s="304" t="s">
        <v>304</v>
      </c>
      <c r="B74" s="300" t="s">
        <v>114</v>
      </c>
      <c r="C74" s="301" t="s">
        <v>5545</v>
      </c>
      <c r="D74" s="337">
        <f>'CE MINISTERIALE 2019'!D74</f>
        <v>0</v>
      </c>
      <c r="E74" s="274"/>
      <c r="G74" s="292"/>
      <c r="H74" s="292"/>
      <c r="J74" s="286"/>
      <c r="L74" s="292"/>
    </row>
    <row r="75" spans="1:12" s="275" customFormat="1" ht="25.5">
      <c r="A75" s="304" t="s">
        <v>304</v>
      </c>
      <c r="B75" s="300" t="s">
        <v>115</v>
      </c>
      <c r="C75" s="301" t="s">
        <v>5546</v>
      </c>
      <c r="D75" s="337">
        <f>'CE MINISTERIALE 2019'!D75</f>
        <v>0</v>
      </c>
      <c r="E75" s="274"/>
      <c r="G75" s="292"/>
      <c r="H75" s="292"/>
      <c r="J75" s="286"/>
      <c r="L75" s="292"/>
    </row>
    <row r="76" spans="1:12" s="275" customFormat="1" ht="25.5">
      <c r="A76" s="304" t="s">
        <v>304</v>
      </c>
      <c r="B76" s="300" t="s">
        <v>784</v>
      </c>
      <c r="C76" s="301" t="s">
        <v>5547</v>
      </c>
      <c r="D76" s="337">
        <f>'CE MINISTERIALE 2019'!D76</f>
        <v>0</v>
      </c>
      <c r="E76" s="274"/>
      <c r="G76" s="292"/>
      <c r="H76" s="292"/>
      <c r="J76" s="286"/>
      <c r="L76" s="292"/>
    </row>
    <row r="77" spans="1:12" s="275" customFormat="1" ht="24.95" customHeight="1">
      <c r="A77" s="304" t="s">
        <v>304</v>
      </c>
      <c r="B77" s="300" t="s">
        <v>785</v>
      </c>
      <c r="C77" s="301" t="s">
        <v>5548</v>
      </c>
      <c r="D77" s="337">
        <f>'CE MINISTERIALE 2019'!D77</f>
        <v>0</v>
      </c>
      <c r="E77" s="274"/>
      <c r="G77" s="292"/>
      <c r="H77" s="292"/>
      <c r="J77" s="286"/>
      <c r="L77" s="292"/>
    </row>
    <row r="78" spans="1:12" s="275" customFormat="1" ht="24.95" customHeight="1">
      <c r="A78" s="304" t="s">
        <v>304</v>
      </c>
      <c r="B78" s="300" t="s">
        <v>786</v>
      </c>
      <c r="C78" s="301" t="s">
        <v>5549</v>
      </c>
      <c r="D78" s="337">
        <f>'CE MINISTERIALE 2019'!D78</f>
        <v>0</v>
      </c>
      <c r="E78" s="274"/>
      <c r="G78" s="292"/>
      <c r="H78" s="292"/>
      <c r="J78" s="286"/>
      <c r="L78" s="292"/>
    </row>
    <row r="79" spans="1:12" s="275" customFormat="1" ht="24.95" customHeight="1">
      <c r="A79" s="304" t="s">
        <v>304</v>
      </c>
      <c r="B79" s="300" t="s">
        <v>4616</v>
      </c>
      <c r="C79" s="301" t="s">
        <v>5550</v>
      </c>
      <c r="D79" s="337">
        <f>'CE MINISTERIALE 2019'!D79</f>
        <v>0</v>
      </c>
      <c r="E79" s="274"/>
      <c r="G79" s="292"/>
      <c r="H79" s="292"/>
      <c r="J79" s="286"/>
      <c r="L79" s="292"/>
    </row>
    <row r="80" spans="1:12" s="275" customFormat="1" ht="24.95" customHeight="1">
      <c r="A80" s="304" t="s">
        <v>304</v>
      </c>
      <c r="B80" s="300" t="s">
        <v>4618</v>
      </c>
      <c r="C80" s="301" t="s">
        <v>5551</v>
      </c>
      <c r="D80" s="337">
        <f>'CE MINISTERIALE 2019'!D80</f>
        <v>0</v>
      </c>
      <c r="E80" s="274"/>
      <c r="F80" s="615"/>
      <c r="G80" s="292"/>
      <c r="H80" s="292"/>
      <c r="J80" s="286"/>
      <c r="L80" s="292"/>
    </row>
    <row r="81" spans="1:12" s="275" customFormat="1" ht="25.5">
      <c r="A81" s="307" t="s">
        <v>304</v>
      </c>
      <c r="B81" s="300" t="s">
        <v>4620</v>
      </c>
      <c r="C81" s="301" t="s">
        <v>5552</v>
      </c>
      <c r="D81" s="337">
        <f>'CE MINISTERIALE 2019'!D81</f>
        <v>0</v>
      </c>
      <c r="E81" s="274"/>
      <c r="F81" s="615"/>
      <c r="G81" s="292"/>
      <c r="H81" s="292"/>
      <c r="J81" s="286"/>
      <c r="L81" s="292"/>
    </row>
    <row r="82" spans="1:12" s="299" customFormat="1" ht="25.5">
      <c r="A82" s="307" t="s">
        <v>304</v>
      </c>
      <c r="B82" s="300" t="s">
        <v>4622</v>
      </c>
      <c r="C82" s="301" t="s">
        <v>5553</v>
      </c>
      <c r="D82" s="337">
        <f>'CE MINISTERIALE 2019'!D82</f>
        <v>0</v>
      </c>
      <c r="E82" s="274"/>
      <c r="F82" s="615"/>
      <c r="G82" s="292"/>
      <c r="H82" s="292"/>
      <c r="J82" s="286"/>
      <c r="L82" s="292"/>
    </row>
    <row r="83" spans="1:12" s="275" customFormat="1" ht="18.75">
      <c r="A83" s="307" t="s">
        <v>304</v>
      </c>
      <c r="B83" s="300" t="s">
        <v>4624</v>
      </c>
      <c r="C83" s="301" t="s">
        <v>5554</v>
      </c>
      <c r="D83" s="337">
        <f>'CE MINISTERIALE 2019'!D83</f>
        <v>0</v>
      </c>
      <c r="E83" s="274"/>
      <c r="F83" s="615"/>
      <c r="G83" s="292"/>
      <c r="H83" s="292"/>
      <c r="J83" s="286"/>
      <c r="L83" s="292"/>
    </row>
    <row r="84" spans="1:12" s="275" customFormat="1" ht="25.5">
      <c r="A84" s="307" t="s">
        <v>304</v>
      </c>
      <c r="B84" s="300" t="s">
        <v>787</v>
      </c>
      <c r="C84" s="301" t="s">
        <v>5555</v>
      </c>
      <c r="D84" s="337">
        <f>'CE MINISTERIALE 2019'!D84</f>
        <v>0</v>
      </c>
      <c r="E84" s="274"/>
      <c r="F84" s="615"/>
      <c r="G84" s="292"/>
      <c r="H84" s="292"/>
      <c r="J84" s="286"/>
      <c r="L84" s="292"/>
    </row>
    <row r="85" spans="1:12" s="299" customFormat="1" ht="25.5">
      <c r="A85" s="307"/>
      <c r="B85" s="297" t="s">
        <v>788</v>
      </c>
      <c r="C85" s="298" t="s">
        <v>5556</v>
      </c>
      <c r="D85" s="337">
        <f>'CE MINISTERIALE 2019'!D85</f>
        <v>81800</v>
      </c>
      <c r="E85" s="274"/>
      <c r="F85" s="275"/>
      <c r="G85" s="292"/>
      <c r="H85" s="292"/>
      <c r="J85" s="286"/>
      <c r="L85" s="292"/>
    </row>
    <row r="86" spans="1:12" s="299" customFormat="1" ht="38.25">
      <c r="A86" s="307"/>
      <c r="B86" s="297" t="s">
        <v>789</v>
      </c>
      <c r="C86" s="298" t="s">
        <v>5557</v>
      </c>
      <c r="D86" s="289">
        <f>'CE MINISTERIALE 2019'!D86</f>
        <v>51917015.320000008</v>
      </c>
      <c r="E86" s="274"/>
      <c r="F86" s="291"/>
      <c r="G86" s="292"/>
      <c r="H86" s="292"/>
      <c r="J86" s="286"/>
      <c r="L86" s="292"/>
    </row>
    <row r="87" spans="1:12" s="299" customFormat="1" ht="24.95" customHeight="1">
      <c r="A87" s="307" t="s">
        <v>1575</v>
      </c>
      <c r="B87" s="300" t="s">
        <v>1576</v>
      </c>
      <c r="C87" s="301" t="s">
        <v>3756</v>
      </c>
      <c r="D87" s="337">
        <f>'CE MINISTERIALE 2019'!D87</f>
        <v>16350722.619999999</v>
      </c>
      <c r="E87" s="274"/>
      <c r="F87" s="275"/>
      <c r="G87" s="292"/>
      <c r="H87" s="292"/>
      <c r="J87" s="286"/>
      <c r="L87" s="292"/>
    </row>
    <row r="88" spans="1:12" s="299" customFormat="1" ht="24.95" customHeight="1">
      <c r="A88" s="307" t="s">
        <v>1575</v>
      </c>
      <c r="B88" s="300" t="s">
        <v>1578</v>
      </c>
      <c r="C88" s="301" t="s">
        <v>5558</v>
      </c>
      <c r="D88" s="337">
        <f>'CE MINISTERIALE 2019'!D88</f>
        <v>4714223.46</v>
      </c>
      <c r="E88" s="274"/>
      <c r="F88" s="275"/>
      <c r="G88" s="292"/>
      <c r="H88" s="292"/>
      <c r="J88" s="286"/>
      <c r="L88" s="292"/>
    </row>
    <row r="89" spans="1:12" s="275" customFormat="1" ht="25.5">
      <c r="A89" s="307" t="s">
        <v>1575</v>
      </c>
      <c r="B89" s="300" t="s">
        <v>4629</v>
      </c>
      <c r="C89" s="301" t="s">
        <v>5559</v>
      </c>
      <c r="D89" s="337">
        <f>'CE MINISTERIALE 2019'!D89</f>
        <v>242642.51</v>
      </c>
      <c r="E89" s="274"/>
      <c r="G89" s="292"/>
      <c r="H89" s="292"/>
      <c r="J89" s="286"/>
      <c r="L89" s="292"/>
    </row>
    <row r="90" spans="1:12" s="275" customFormat="1" ht="25.5">
      <c r="A90" s="304" t="s">
        <v>1580</v>
      </c>
      <c r="B90" s="300" t="s">
        <v>1581</v>
      </c>
      <c r="C90" s="301" t="s">
        <v>5560</v>
      </c>
      <c r="D90" s="337">
        <f>'CE MINISTERIALE 2019'!D90</f>
        <v>0</v>
      </c>
      <c r="E90" s="274"/>
      <c r="G90" s="292"/>
      <c r="H90" s="292"/>
      <c r="J90" s="286"/>
      <c r="L90" s="292"/>
    </row>
    <row r="91" spans="1:12" s="299" customFormat="1" ht="24.95" customHeight="1">
      <c r="A91" s="304" t="s">
        <v>1575</v>
      </c>
      <c r="B91" s="300" t="s">
        <v>1582</v>
      </c>
      <c r="C91" s="301" t="s">
        <v>5561</v>
      </c>
      <c r="D91" s="337">
        <f>'CE MINISTERIALE 2019'!D91</f>
        <v>3512480.85</v>
      </c>
      <c r="E91" s="274"/>
      <c r="F91" s="275"/>
      <c r="G91" s="292"/>
      <c r="H91" s="292"/>
      <c r="J91" s="286"/>
      <c r="L91" s="292"/>
    </row>
    <row r="92" spans="1:12" s="275" customFormat="1" ht="25.5">
      <c r="A92" s="304" t="s">
        <v>1575</v>
      </c>
      <c r="B92" s="300" t="s">
        <v>1583</v>
      </c>
      <c r="C92" s="301" t="s">
        <v>5562</v>
      </c>
      <c r="D92" s="337">
        <f>'CE MINISTERIALE 2019'!D92</f>
        <v>163858.79</v>
      </c>
      <c r="E92" s="274"/>
      <c r="G92" s="292"/>
      <c r="H92" s="292"/>
      <c r="J92" s="286"/>
      <c r="L92" s="292"/>
    </row>
    <row r="93" spans="1:12" s="275" customFormat="1" ht="25.5">
      <c r="A93" s="304" t="s">
        <v>1575</v>
      </c>
      <c r="B93" s="300" t="s">
        <v>1584</v>
      </c>
      <c r="C93" s="301" t="s">
        <v>5563</v>
      </c>
      <c r="D93" s="337">
        <f>'CE MINISTERIALE 2019'!D93</f>
        <v>668363.73</v>
      </c>
      <c r="E93" s="274"/>
      <c r="G93" s="292"/>
      <c r="H93" s="292"/>
      <c r="J93" s="286"/>
      <c r="L93" s="292"/>
    </row>
    <row r="94" spans="1:12" s="275" customFormat="1" ht="24.95" customHeight="1">
      <c r="A94" s="304" t="s">
        <v>1575</v>
      </c>
      <c r="B94" s="300" t="s">
        <v>1585</v>
      </c>
      <c r="C94" s="301" t="s">
        <v>5564</v>
      </c>
      <c r="D94" s="337">
        <f>'CE MINISTERIALE 2019'!D94</f>
        <v>5438.57</v>
      </c>
      <c r="E94" s="274"/>
      <c r="G94" s="292"/>
      <c r="H94" s="292"/>
      <c r="J94" s="286"/>
      <c r="L94" s="292"/>
    </row>
    <row r="95" spans="1:12" s="275" customFormat="1" ht="25.5">
      <c r="A95" s="304" t="s">
        <v>1575</v>
      </c>
      <c r="B95" s="300" t="s">
        <v>1586</v>
      </c>
      <c r="C95" s="301" t="s">
        <v>5565</v>
      </c>
      <c r="D95" s="337">
        <f>'CE MINISTERIALE 2019'!D95</f>
        <v>6162864.6699999999</v>
      </c>
      <c r="E95" s="274"/>
      <c r="G95" s="292"/>
      <c r="H95" s="292"/>
      <c r="J95" s="286"/>
      <c r="L95" s="292"/>
    </row>
    <row r="96" spans="1:12" s="275" customFormat="1" ht="25.5">
      <c r="A96" s="304" t="s">
        <v>1580</v>
      </c>
      <c r="B96" s="300" t="s">
        <v>4637</v>
      </c>
      <c r="C96" s="301" t="s">
        <v>5566</v>
      </c>
      <c r="D96" s="337">
        <f>'CE MINISTERIALE 2019'!D96</f>
        <v>0</v>
      </c>
      <c r="E96" s="274"/>
      <c r="G96" s="292"/>
      <c r="H96" s="292"/>
      <c r="J96" s="286"/>
      <c r="L96" s="292"/>
    </row>
    <row r="97" spans="1:12" s="275" customFormat="1" ht="25.5">
      <c r="A97" s="304" t="s">
        <v>1580</v>
      </c>
      <c r="B97" s="300" t="s">
        <v>4639</v>
      </c>
      <c r="C97" s="301" t="s">
        <v>5567</v>
      </c>
      <c r="D97" s="337">
        <f>'CE MINISTERIALE 2019'!D97</f>
        <v>0</v>
      </c>
      <c r="E97" s="274"/>
      <c r="G97" s="292"/>
      <c r="H97" s="292"/>
      <c r="J97" s="286"/>
      <c r="L97" s="292"/>
    </row>
    <row r="98" spans="1:12" s="275" customFormat="1" ht="25.5">
      <c r="A98" s="304" t="s">
        <v>1575</v>
      </c>
      <c r="B98" s="300" t="s">
        <v>1587</v>
      </c>
      <c r="C98" s="301" t="s">
        <v>5568</v>
      </c>
      <c r="D98" s="337">
        <f>'CE MINISTERIALE 2019'!D98</f>
        <v>0</v>
      </c>
      <c r="E98" s="274"/>
      <c r="G98" s="292"/>
      <c r="H98" s="292"/>
      <c r="J98" s="286"/>
      <c r="L98" s="292"/>
    </row>
    <row r="99" spans="1:12" s="275" customFormat="1" ht="25.5">
      <c r="A99" s="304" t="s">
        <v>1575</v>
      </c>
      <c r="B99" s="300" t="s">
        <v>1588</v>
      </c>
      <c r="C99" s="301" t="s">
        <v>5569</v>
      </c>
      <c r="D99" s="337">
        <f>'CE MINISTERIALE 2019'!D99</f>
        <v>0</v>
      </c>
      <c r="E99" s="274"/>
      <c r="G99" s="292"/>
      <c r="H99" s="292"/>
      <c r="J99" s="286"/>
      <c r="L99" s="292"/>
    </row>
    <row r="100" spans="1:12" s="275" customFormat="1" ht="38.25">
      <c r="A100" s="304" t="s">
        <v>1575</v>
      </c>
      <c r="B100" s="300" t="s">
        <v>4643</v>
      </c>
      <c r="C100" s="301" t="s">
        <v>5570</v>
      </c>
      <c r="D100" s="337">
        <f>'CE MINISTERIALE 2019'!D100</f>
        <v>579156.43000000005</v>
      </c>
      <c r="E100" s="274"/>
      <c r="G100" s="292"/>
      <c r="H100" s="292"/>
      <c r="J100" s="286"/>
      <c r="L100" s="292"/>
    </row>
    <row r="101" spans="1:12" s="306" customFormat="1" ht="38.25">
      <c r="A101" s="304" t="s">
        <v>1580</v>
      </c>
      <c r="B101" s="300" t="s">
        <v>1589</v>
      </c>
      <c r="C101" s="301" t="s">
        <v>5571</v>
      </c>
      <c r="D101" s="289">
        <f>'CE MINISTERIALE 2019'!D101</f>
        <v>600000</v>
      </c>
      <c r="E101" s="305"/>
      <c r="F101" s="291"/>
      <c r="G101" s="292"/>
      <c r="H101" s="292"/>
      <c r="J101" s="286"/>
      <c r="L101" s="292"/>
    </row>
    <row r="102" spans="1:12" s="306" customFormat="1" ht="25.5">
      <c r="A102" s="304" t="s">
        <v>1580</v>
      </c>
      <c r="B102" s="297" t="s">
        <v>1590</v>
      </c>
      <c r="C102" s="298" t="s">
        <v>5572</v>
      </c>
      <c r="D102" s="337">
        <f>'CE MINISTERIALE 2019'!D102</f>
        <v>0</v>
      </c>
      <c r="E102" s="305"/>
      <c r="G102" s="292"/>
      <c r="H102" s="292"/>
      <c r="J102" s="286"/>
      <c r="L102" s="292"/>
    </row>
    <row r="103" spans="1:12" s="275" customFormat="1" ht="38.25">
      <c r="A103" s="304" t="s">
        <v>1580</v>
      </c>
      <c r="B103" s="297" t="s">
        <v>1591</v>
      </c>
      <c r="C103" s="298" t="s">
        <v>5573</v>
      </c>
      <c r="D103" s="337">
        <f>'CE MINISTERIALE 2019'!D103</f>
        <v>600000</v>
      </c>
      <c r="E103" s="274"/>
      <c r="G103" s="292"/>
      <c r="H103" s="292"/>
      <c r="J103" s="286"/>
      <c r="L103" s="292"/>
    </row>
    <row r="104" spans="1:12" s="274" customFormat="1" ht="25.5">
      <c r="A104" s="304"/>
      <c r="B104" s="300" t="s">
        <v>666</v>
      </c>
      <c r="C104" s="301" t="s">
        <v>5574</v>
      </c>
      <c r="D104" s="337">
        <f>'CE MINISTERIALE 2019'!D104</f>
        <v>18916263.690000001</v>
      </c>
      <c r="G104" s="292"/>
      <c r="H104" s="292"/>
      <c r="J104" s="286"/>
      <c r="L104" s="292"/>
    </row>
    <row r="105" spans="1:12" s="274" customFormat="1" ht="38.25">
      <c r="A105" s="307" t="s">
        <v>304</v>
      </c>
      <c r="B105" s="300" t="s">
        <v>4649</v>
      </c>
      <c r="C105" s="301" t="s">
        <v>5575</v>
      </c>
      <c r="D105" s="337">
        <f>'CE MINISTERIALE 2019'!D105</f>
        <v>0</v>
      </c>
      <c r="G105" s="292"/>
      <c r="H105" s="292"/>
      <c r="J105" s="286"/>
      <c r="L105" s="292"/>
    </row>
    <row r="106" spans="1:12" s="274" customFormat="1" ht="38.25">
      <c r="A106" s="307" t="s">
        <v>1580</v>
      </c>
      <c r="B106" s="300" t="s">
        <v>4651</v>
      </c>
      <c r="C106" s="301" t="s">
        <v>5576</v>
      </c>
      <c r="D106" s="337">
        <f>'CE MINISTERIALE 2019'!D106</f>
        <v>1000</v>
      </c>
      <c r="G106" s="292"/>
      <c r="H106" s="292"/>
      <c r="J106" s="286"/>
      <c r="L106" s="292"/>
    </row>
    <row r="107" spans="1:12" s="299" customFormat="1" ht="51">
      <c r="A107" s="374" t="s">
        <v>1575</v>
      </c>
      <c r="B107" s="293" t="s">
        <v>667</v>
      </c>
      <c r="C107" s="294" t="s">
        <v>5577</v>
      </c>
      <c r="D107" s="289">
        <f>'CE MINISTERIALE 2019'!D107</f>
        <v>0</v>
      </c>
      <c r="E107" s="274"/>
      <c r="F107" s="291"/>
      <c r="G107" s="292"/>
      <c r="H107" s="292"/>
      <c r="J107" s="286"/>
      <c r="L107" s="292"/>
    </row>
    <row r="108" spans="1:12" s="275" customFormat="1" ht="38.25">
      <c r="A108" s="304" t="s">
        <v>1575</v>
      </c>
      <c r="B108" s="300" t="s">
        <v>669</v>
      </c>
      <c r="C108" s="301" t="s">
        <v>5578</v>
      </c>
      <c r="D108" s="337">
        <f>'CE MINISTERIALE 2019'!D108</f>
        <v>0</v>
      </c>
      <c r="E108" s="274"/>
      <c r="G108" s="292"/>
      <c r="H108" s="292"/>
      <c r="J108" s="286"/>
      <c r="L108" s="292"/>
    </row>
    <row r="109" spans="1:12" s="275" customFormat="1" ht="38.25">
      <c r="A109" s="304" t="s">
        <v>1575</v>
      </c>
      <c r="B109" s="297" t="s">
        <v>671</v>
      </c>
      <c r="C109" s="298" t="s">
        <v>5579</v>
      </c>
      <c r="D109" s="337">
        <f>'CE MINISTERIALE 2019'!D109</f>
        <v>0</v>
      </c>
      <c r="E109" s="274"/>
      <c r="G109" s="292"/>
      <c r="H109" s="292"/>
      <c r="J109" s="286"/>
      <c r="L109" s="292"/>
    </row>
    <row r="110" spans="1:12" s="275" customFormat="1" ht="38.25">
      <c r="A110" s="304" t="s">
        <v>1575</v>
      </c>
      <c r="B110" s="297" t="s">
        <v>4653</v>
      </c>
      <c r="C110" s="298" t="s">
        <v>5580</v>
      </c>
      <c r="D110" s="337">
        <f>'CE MINISTERIALE 2019'!D110</f>
        <v>0</v>
      </c>
      <c r="E110" s="274"/>
      <c r="G110" s="292"/>
      <c r="H110" s="292"/>
      <c r="J110" s="286"/>
      <c r="L110" s="292"/>
    </row>
    <row r="111" spans="1:12" s="275" customFormat="1" ht="38.25">
      <c r="A111" s="307" t="s">
        <v>1575</v>
      </c>
      <c r="B111" s="297" t="s">
        <v>673</v>
      </c>
      <c r="C111" s="298" t="s">
        <v>5581</v>
      </c>
      <c r="D111" s="337">
        <f>'CE MINISTERIALE 2019'!D111</f>
        <v>0</v>
      </c>
      <c r="E111" s="274"/>
      <c r="G111" s="292"/>
      <c r="H111" s="292"/>
      <c r="J111" s="286"/>
      <c r="L111" s="292"/>
    </row>
    <row r="112" spans="1:12" s="275" customFormat="1" ht="51">
      <c r="A112" s="307" t="s">
        <v>1575</v>
      </c>
      <c r="B112" s="297" t="s">
        <v>674</v>
      </c>
      <c r="C112" s="298" t="s">
        <v>5582</v>
      </c>
      <c r="D112" s="337">
        <f>'CE MINISTERIALE 2019'!D112</f>
        <v>0</v>
      </c>
      <c r="E112" s="274"/>
      <c r="G112" s="292"/>
      <c r="H112" s="292"/>
      <c r="J112" s="286"/>
      <c r="L112" s="292"/>
    </row>
    <row r="113" spans="1:12" s="299" customFormat="1" ht="25.5">
      <c r="A113" s="307"/>
      <c r="B113" s="293" t="s">
        <v>342</v>
      </c>
      <c r="C113" s="294" t="s">
        <v>5583</v>
      </c>
      <c r="D113" s="337">
        <f>'CE MINISTERIALE 2019'!D113</f>
        <v>13773100</v>
      </c>
      <c r="E113" s="274"/>
      <c r="F113" s="275"/>
      <c r="G113" s="292"/>
      <c r="H113" s="292"/>
      <c r="J113" s="286"/>
      <c r="L113" s="292"/>
    </row>
    <row r="114" spans="1:12" s="299" customFormat="1" ht="25.5">
      <c r="A114" s="307"/>
      <c r="B114" s="293" t="s">
        <v>344</v>
      </c>
      <c r="C114" s="294" t="s">
        <v>5584</v>
      </c>
      <c r="D114" s="289">
        <f>'CE MINISTERIALE 2019'!D114</f>
        <v>5030074.4800000004</v>
      </c>
      <c r="E114" s="274"/>
      <c r="F114" s="291"/>
      <c r="G114" s="292"/>
      <c r="H114" s="292"/>
      <c r="J114" s="286"/>
      <c r="L114" s="292"/>
    </row>
    <row r="115" spans="1:12" s="299" customFormat="1" ht="25.5">
      <c r="A115" s="307"/>
      <c r="B115" s="297" t="s">
        <v>346</v>
      </c>
      <c r="C115" s="298" t="s">
        <v>5585</v>
      </c>
      <c r="D115" s="337">
        <f>'CE MINISTERIALE 2019'!D115</f>
        <v>0</v>
      </c>
      <c r="E115" s="274"/>
      <c r="F115" s="275"/>
      <c r="G115" s="292"/>
      <c r="H115" s="292"/>
      <c r="J115" s="286"/>
      <c r="L115" s="292"/>
    </row>
    <row r="116" spans="1:12" s="299" customFormat="1" ht="25.5">
      <c r="A116" s="307"/>
      <c r="B116" s="297" t="s">
        <v>348</v>
      </c>
      <c r="C116" s="298" t="s">
        <v>5586</v>
      </c>
      <c r="D116" s="337">
        <f>'CE MINISTERIALE 2019'!D116</f>
        <v>4609474.4800000004</v>
      </c>
      <c r="E116" s="274"/>
      <c r="F116" s="275"/>
      <c r="G116" s="292"/>
      <c r="H116" s="292"/>
      <c r="J116" s="286"/>
      <c r="L116" s="292"/>
    </row>
    <row r="117" spans="1:12" s="299" customFormat="1" ht="38.25">
      <c r="A117" s="307"/>
      <c r="B117" s="297" t="s">
        <v>350</v>
      </c>
      <c r="C117" s="298" t="s">
        <v>5587</v>
      </c>
      <c r="D117" s="337">
        <f>'CE MINISTERIALE 2019'!D117</f>
        <v>0</v>
      </c>
      <c r="E117" s="274"/>
      <c r="F117" s="275"/>
      <c r="G117" s="292"/>
      <c r="H117" s="292"/>
      <c r="J117" s="286"/>
      <c r="L117" s="292"/>
    </row>
    <row r="118" spans="1:12" s="299" customFormat="1" ht="38.25">
      <c r="A118" s="307"/>
      <c r="B118" s="297" t="s">
        <v>352</v>
      </c>
      <c r="C118" s="298" t="s">
        <v>5588</v>
      </c>
      <c r="D118" s="337">
        <f>'CE MINISTERIALE 2019'!D118</f>
        <v>390000</v>
      </c>
      <c r="E118" s="274"/>
      <c r="F118" s="275"/>
      <c r="G118" s="292"/>
      <c r="H118" s="292"/>
      <c r="J118" s="286"/>
      <c r="L118" s="292"/>
    </row>
    <row r="119" spans="1:12" s="299" customFormat="1" ht="51">
      <c r="A119" s="307" t="s">
        <v>304</v>
      </c>
      <c r="B119" s="297" t="s">
        <v>354</v>
      </c>
      <c r="C119" s="298" t="s">
        <v>5589</v>
      </c>
      <c r="D119" s="337">
        <f>'CE MINISTERIALE 2019'!D119</f>
        <v>0</v>
      </c>
      <c r="E119" s="274"/>
      <c r="F119" s="275"/>
      <c r="G119" s="292"/>
      <c r="H119" s="292"/>
      <c r="J119" s="286"/>
      <c r="L119" s="292"/>
    </row>
    <row r="120" spans="1:12" s="299" customFormat="1" ht="25.5">
      <c r="A120" s="307"/>
      <c r="B120" s="297" t="s">
        <v>356</v>
      </c>
      <c r="C120" s="298" t="s">
        <v>5590</v>
      </c>
      <c r="D120" s="337">
        <f>'CE MINISTERIALE 2019'!D120</f>
        <v>30600</v>
      </c>
      <c r="E120" s="274"/>
      <c r="F120" s="275"/>
      <c r="G120" s="292"/>
      <c r="H120" s="292"/>
      <c r="J120" s="286"/>
      <c r="L120" s="292"/>
    </row>
    <row r="121" spans="1:12" s="299" customFormat="1" ht="38.25">
      <c r="A121" s="307" t="s">
        <v>304</v>
      </c>
      <c r="B121" s="297" t="s">
        <v>358</v>
      </c>
      <c r="C121" s="298" t="s">
        <v>5591</v>
      </c>
      <c r="D121" s="337">
        <f>'CE MINISTERIALE 2019'!D121</f>
        <v>0</v>
      </c>
      <c r="E121" s="274"/>
      <c r="F121" s="275"/>
      <c r="G121" s="292"/>
      <c r="H121" s="292"/>
      <c r="J121" s="286"/>
      <c r="L121" s="292"/>
    </row>
    <row r="122" spans="1:12" s="299" customFormat="1" ht="25.5">
      <c r="A122" s="307"/>
      <c r="B122" s="287" t="s">
        <v>360</v>
      </c>
      <c r="C122" s="288" t="s">
        <v>5592</v>
      </c>
      <c r="D122" s="289">
        <f>'CE MINISTERIALE 2019'!D122</f>
        <v>35928671.370000005</v>
      </c>
      <c r="E122" s="274"/>
      <c r="F122" s="291"/>
      <c r="G122" s="292"/>
      <c r="H122" s="292"/>
      <c r="J122" s="286"/>
      <c r="L122" s="292"/>
    </row>
    <row r="123" spans="1:12" s="299" customFormat="1" ht="18.75">
      <c r="A123" s="307"/>
      <c r="B123" s="293" t="s">
        <v>362</v>
      </c>
      <c r="C123" s="294" t="s">
        <v>3757</v>
      </c>
      <c r="D123" s="337">
        <f>'CE MINISTERIALE 2019'!D123</f>
        <v>33000</v>
      </c>
      <c r="E123" s="274"/>
      <c r="F123" s="275"/>
      <c r="G123" s="292"/>
      <c r="H123" s="292"/>
      <c r="J123" s="286"/>
      <c r="L123" s="292"/>
    </row>
    <row r="124" spans="1:12" s="299" customFormat="1" ht="25.5">
      <c r="A124" s="375"/>
      <c r="B124" s="293" t="s">
        <v>364</v>
      </c>
      <c r="C124" s="294" t="s">
        <v>5593</v>
      </c>
      <c r="D124" s="289">
        <f>'CE MINISTERIALE 2019'!D124</f>
        <v>4000000</v>
      </c>
      <c r="E124" s="274"/>
      <c r="F124" s="291"/>
      <c r="G124" s="292"/>
      <c r="H124" s="292"/>
      <c r="J124" s="286"/>
      <c r="L124" s="292"/>
    </row>
    <row r="125" spans="1:12" s="299" customFormat="1" ht="25.5">
      <c r="A125" s="375"/>
      <c r="B125" s="297" t="s">
        <v>366</v>
      </c>
      <c r="C125" s="298" t="s">
        <v>5594</v>
      </c>
      <c r="D125" s="337">
        <f>'CE MINISTERIALE 2019'!D125</f>
        <v>2000000</v>
      </c>
      <c r="E125" s="274"/>
      <c r="F125" s="275"/>
      <c r="G125" s="292"/>
      <c r="H125" s="292"/>
      <c r="J125" s="286"/>
      <c r="L125" s="292"/>
    </row>
    <row r="126" spans="1:12" s="299" customFormat="1" ht="25.5">
      <c r="A126" s="375"/>
      <c r="B126" s="297" t="s">
        <v>368</v>
      </c>
      <c r="C126" s="298" t="s">
        <v>5595</v>
      </c>
      <c r="D126" s="337">
        <f>'CE MINISTERIALE 2019'!D126</f>
        <v>2000000</v>
      </c>
      <c r="E126" s="274"/>
      <c r="F126" s="275"/>
      <c r="G126" s="292"/>
      <c r="H126" s="292"/>
      <c r="J126" s="286"/>
      <c r="L126" s="292"/>
    </row>
    <row r="127" spans="1:12" s="299" customFormat="1" ht="38.25">
      <c r="A127" s="374" t="s">
        <v>304</v>
      </c>
      <c r="B127" s="293" t="s">
        <v>1317</v>
      </c>
      <c r="C127" s="294" t="s">
        <v>5596</v>
      </c>
      <c r="D127" s="289">
        <f>'CE MINISTERIALE 2019'!D127</f>
        <v>0</v>
      </c>
      <c r="E127" s="274"/>
      <c r="F127" s="291"/>
      <c r="G127" s="292"/>
      <c r="H127" s="292"/>
      <c r="J127" s="286"/>
      <c r="L127" s="292"/>
    </row>
    <row r="128" spans="1:12" s="299" customFormat="1" ht="38.25">
      <c r="A128" s="307" t="s">
        <v>304</v>
      </c>
      <c r="B128" s="297" t="s">
        <v>1319</v>
      </c>
      <c r="C128" s="298" t="s">
        <v>5597</v>
      </c>
      <c r="D128" s="337">
        <f>'CE MINISTERIALE 2019'!D128</f>
        <v>0</v>
      </c>
      <c r="E128" s="274"/>
      <c r="F128" s="275"/>
      <c r="G128" s="292"/>
      <c r="H128" s="292"/>
      <c r="J128" s="286"/>
      <c r="L128" s="292"/>
    </row>
    <row r="129" spans="1:12" s="299" customFormat="1" ht="25.5">
      <c r="A129" s="307" t="s">
        <v>304</v>
      </c>
      <c r="B129" s="297" t="s">
        <v>372</v>
      </c>
      <c r="C129" s="298" t="s">
        <v>5598</v>
      </c>
      <c r="D129" s="337">
        <f>'CE MINISTERIALE 2019'!D129</f>
        <v>0</v>
      </c>
      <c r="E129" s="274"/>
      <c r="F129" s="275"/>
      <c r="G129" s="292"/>
      <c r="H129" s="292"/>
      <c r="J129" s="286"/>
      <c r="L129" s="292"/>
    </row>
    <row r="130" spans="1:12" s="299" customFormat="1" ht="38.25">
      <c r="A130" s="307" t="s">
        <v>304</v>
      </c>
      <c r="B130" s="297" t="s">
        <v>374</v>
      </c>
      <c r="C130" s="298" t="s">
        <v>5599</v>
      </c>
      <c r="D130" s="337">
        <f>'CE MINISTERIALE 2019'!D130</f>
        <v>0</v>
      </c>
      <c r="E130" s="274"/>
      <c r="F130" s="275"/>
      <c r="G130" s="292"/>
      <c r="H130" s="292"/>
      <c r="J130" s="286"/>
      <c r="L130" s="292"/>
    </row>
    <row r="131" spans="1:12" s="308" customFormat="1" ht="25.5">
      <c r="A131" s="307" t="s">
        <v>304</v>
      </c>
      <c r="B131" s="297" t="s">
        <v>4657</v>
      </c>
      <c r="C131" s="298" t="s">
        <v>5600</v>
      </c>
      <c r="D131" s="337">
        <f>'CE MINISTERIALE 2019'!D131</f>
        <v>0</v>
      </c>
      <c r="E131" s="274"/>
      <c r="F131" s="274"/>
      <c r="G131" s="292"/>
      <c r="H131" s="292"/>
      <c r="J131" s="286"/>
      <c r="L131" s="292"/>
    </row>
    <row r="132" spans="1:12" s="299" customFormat="1" ht="25.5">
      <c r="A132" s="307"/>
      <c r="B132" s="293" t="s">
        <v>376</v>
      </c>
      <c r="C132" s="294" t="s">
        <v>3758</v>
      </c>
      <c r="D132" s="289">
        <f>'CE MINISTERIALE 2019'!D132</f>
        <v>5130000</v>
      </c>
      <c r="E132" s="274"/>
      <c r="F132" s="291"/>
      <c r="G132" s="292"/>
      <c r="H132" s="292"/>
      <c r="J132" s="286"/>
      <c r="L132" s="292"/>
    </row>
    <row r="133" spans="1:12" s="299" customFormat="1" ht="25.5">
      <c r="A133" s="307"/>
      <c r="B133" s="297" t="s">
        <v>378</v>
      </c>
      <c r="C133" s="298" t="s">
        <v>5601</v>
      </c>
      <c r="D133" s="337">
        <f>'CE MINISTERIALE 2019'!D133</f>
        <v>4400000</v>
      </c>
      <c r="E133" s="274"/>
      <c r="F133" s="275"/>
      <c r="G133" s="292"/>
      <c r="H133" s="292"/>
      <c r="J133" s="286"/>
      <c r="L133" s="292"/>
    </row>
    <row r="134" spans="1:12" s="299" customFormat="1" ht="25.5">
      <c r="A134" s="307"/>
      <c r="B134" s="297" t="s">
        <v>380</v>
      </c>
      <c r="C134" s="298" t="s">
        <v>5602</v>
      </c>
      <c r="D134" s="337">
        <f>'CE MINISTERIALE 2019'!D134</f>
        <v>0</v>
      </c>
      <c r="E134" s="274"/>
      <c r="F134" s="275"/>
      <c r="G134" s="292"/>
      <c r="H134" s="292"/>
      <c r="J134" s="286"/>
      <c r="L134" s="292"/>
    </row>
    <row r="135" spans="1:12" s="299" customFormat="1" ht="25.5">
      <c r="A135" s="307"/>
      <c r="B135" s="297" t="s">
        <v>382</v>
      </c>
      <c r="C135" s="298" t="s">
        <v>3759</v>
      </c>
      <c r="D135" s="337">
        <f>'CE MINISTERIALE 2019'!D135</f>
        <v>730000</v>
      </c>
      <c r="E135" s="274"/>
      <c r="F135" s="275"/>
      <c r="G135" s="292"/>
      <c r="H135" s="292"/>
      <c r="J135" s="286"/>
      <c r="L135" s="292"/>
    </row>
    <row r="136" spans="1:12" s="299" customFormat="1" ht="25.5">
      <c r="A136" s="307"/>
      <c r="B136" s="293" t="s">
        <v>384</v>
      </c>
      <c r="C136" s="294" t="s">
        <v>3760</v>
      </c>
      <c r="D136" s="289">
        <f>'CE MINISTERIALE 2019'!D136</f>
        <v>26765671.370000001</v>
      </c>
      <c r="E136" s="274"/>
      <c r="F136" s="291"/>
      <c r="G136" s="292"/>
      <c r="H136" s="292"/>
      <c r="J136" s="286"/>
      <c r="L136" s="292"/>
    </row>
    <row r="137" spans="1:12" s="299" customFormat="1" ht="25.5">
      <c r="A137" s="307"/>
      <c r="B137" s="297" t="s">
        <v>386</v>
      </c>
      <c r="C137" s="298" t="s">
        <v>5603</v>
      </c>
      <c r="D137" s="289">
        <f>'CE MINISTERIALE 2019'!D137</f>
        <v>16000000</v>
      </c>
      <c r="E137" s="274"/>
      <c r="F137" s="291"/>
      <c r="G137" s="292"/>
      <c r="H137" s="292"/>
      <c r="J137" s="286"/>
      <c r="L137" s="292"/>
    </row>
    <row r="138" spans="1:12" s="299" customFormat="1" ht="38.25">
      <c r="A138" s="307"/>
      <c r="B138" s="300" t="s">
        <v>388</v>
      </c>
      <c r="C138" s="301" t="s">
        <v>3761</v>
      </c>
      <c r="D138" s="337">
        <f>'CE MINISTERIALE 2019'!D138</f>
        <v>0</v>
      </c>
      <c r="E138" s="274"/>
      <c r="F138" s="275"/>
      <c r="G138" s="292"/>
      <c r="H138" s="292"/>
      <c r="J138" s="286"/>
      <c r="L138" s="292"/>
    </row>
    <row r="139" spans="1:12" s="299" customFormat="1" ht="38.25">
      <c r="A139" s="307"/>
      <c r="B139" s="300" t="s">
        <v>390</v>
      </c>
      <c r="C139" s="301" t="s">
        <v>3762</v>
      </c>
      <c r="D139" s="337">
        <f>'CE MINISTERIALE 2019'!D139</f>
        <v>13000000</v>
      </c>
      <c r="E139" s="274"/>
      <c r="F139" s="275"/>
      <c r="G139" s="292"/>
      <c r="H139" s="292"/>
      <c r="J139" s="286"/>
      <c r="L139" s="292"/>
    </row>
    <row r="140" spans="1:12" s="299" customFormat="1" ht="24.95" customHeight="1">
      <c r="A140" s="307"/>
      <c r="B140" s="300" t="s">
        <v>392</v>
      </c>
      <c r="C140" s="301" t="s">
        <v>3763</v>
      </c>
      <c r="D140" s="337">
        <f>'CE MINISTERIALE 2019'!D140</f>
        <v>3000000</v>
      </c>
      <c r="E140" s="274"/>
      <c r="F140" s="275"/>
      <c r="G140" s="292"/>
      <c r="H140" s="292"/>
      <c r="J140" s="286"/>
      <c r="L140" s="292"/>
    </row>
    <row r="141" spans="1:12" s="275" customFormat="1" ht="24.95" customHeight="1">
      <c r="A141" s="304"/>
      <c r="B141" s="297" t="s">
        <v>4659</v>
      </c>
      <c r="C141" s="298" t="s">
        <v>5604</v>
      </c>
      <c r="D141" s="337">
        <f>'CE MINISTERIALE 2019'!D141</f>
        <v>0</v>
      </c>
      <c r="E141" s="274"/>
      <c r="G141" s="292"/>
      <c r="H141" s="292"/>
      <c r="J141" s="286"/>
      <c r="L141" s="292"/>
    </row>
    <row r="142" spans="1:12" s="275" customFormat="1" ht="25.5">
      <c r="A142" s="304"/>
      <c r="B142" s="297" t="s">
        <v>394</v>
      </c>
      <c r="C142" s="298" t="s">
        <v>5605</v>
      </c>
      <c r="D142" s="337">
        <f>'CE MINISTERIALE 2019'!D142</f>
        <v>10765671.370000001</v>
      </c>
      <c r="E142" s="274"/>
      <c r="G142" s="292"/>
      <c r="H142" s="292"/>
      <c r="J142" s="286"/>
      <c r="L142" s="292"/>
    </row>
    <row r="143" spans="1:12" s="275" customFormat="1" ht="25.5">
      <c r="A143" s="304"/>
      <c r="B143" s="287" t="s">
        <v>395</v>
      </c>
      <c r="C143" s="288" t="s">
        <v>5606</v>
      </c>
      <c r="D143" s="289">
        <f>'CE MINISTERIALE 2019'!D143</f>
        <v>24775465.77</v>
      </c>
      <c r="E143" s="274"/>
      <c r="F143" s="291"/>
      <c r="G143" s="292"/>
      <c r="H143" s="292"/>
      <c r="J143" s="286"/>
      <c r="L143" s="292"/>
    </row>
    <row r="144" spans="1:12" s="275" customFormat="1" ht="38.25">
      <c r="A144" s="304"/>
      <c r="B144" s="293" t="s">
        <v>397</v>
      </c>
      <c r="C144" s="294" t="s">
        <v>5607</v>
      </c>
      <c r="D144" s="337">
        <f>'CE MINISTERIALE 2019'!D144</f>
        <v>23975465.77</v>
      </c>
      <c r="E144" s="274"/>
      <c r="G144" s="292"/>
      <c r="H144" s="292"/>
      <c r="J144" s="286"/>
      <c r="L144" s="292"/>
    </row>
    <row r="145" spans="1:12" s="299" customFormat="1" ht="25.5">
      <c r="A145" s="307"/>
      <c r="B145" s="293" t="s">
        <v>398</v>
      </c>
      <c r="C145" s="294" t="s">
        <v>5608</v>
      </c>
      <c r="D145" s="337">
        <f>'CE MINISTERIALE 2019'!D145</f>
        <v>250000</v>
      </c>
      <c r="E145" s="274"/>
      <c r="F145" s="275"/>
      <c r="G145" s="292"/>
      <c r="H145" s="292"/>
      <c r="J145" s="286"/>
      <c r="L145" s="292"/>
    </row>
    <row r="146" spans="1:12" s="299" customFormat="1" ht="25.5">
      <c r="A146" s="307"/>
      <c r="B146" s="293" t="s">
        <v>400</v>
      </c>
      <c r="C146" s="294" t="s">
        <v>5609</v>
      </c>
      <c r="D146" s="337">
        <f>'CE MINISTERIALE 2019'!D146</f>
        <v>550000</v>
      </c>
      <c r="E146" s="274"/>
      <c r="F146" s="275"/>
      <c r="G146" s="292"/>
      <c r="H146" s="292"/>
      <c r="J146" s="286"/>
      <c r="L146" s="292"/>
    </row>
    <row r="147" spans="1:12" s="299" customFormat="1" ht="25.5">
      <c r="A147" s="307"/>
      <c r="B147" s="287" t="s">
        <v>402</v>
      </c>
      <c r="C147" s="288" t="s">
        <v>3764</v>
      </c>
      <c r="D147" s="289">
        <f>'CE MINISTERIALE 2019'!D147</f>
        <v>28746389.389999997</v>
      </c>
      <c r="E147" s="274"/>
      <c r="F147" s="291"/>
      <c r="G147" s="292"/>
      <c r="H147" s="292"/>
      <c r="J147" s="286"/>
      <c r="L147" s="292"/>
    </row>
    <row r="148" spans="1:12" s="299" customFormat="1" ht="25.5">
      <c r="A148" s="307"/>
      <c r="B148" s="293" t="s">
        <v>404</v>
      </c>
      <c r="C148" s="294" t="s">
        <v>3765</v>
      </c>
      <c r="D148" s="337">
        <f>'CE MINISTERIALE 2019'!D148</f>
        <v>3366749.88</v>
      </c>
      <c r="E148" s="274"/>
      <c r="F148" s="275"/>
      <c r="G148" s="292"/>
      <c r="H148" s="292"/>
      <c r="J148" s="286"/>
      <c r="L148" s="292"/>
    </row>
    <row r="149" spans="1:12" s="299" customFormat="1" ht="25.5">
      <c r="A149" s="307"/>
      <c r="B149" s="293" t="s">
        <v>205</v>
      </c>
      <c r="C149" s="294" t="s">
        <v>3766</v>
      </c>
      <c r="D149" s="337">
        <f>'CE MINISTERIALE 2019'!D149</f>
        <v>23727010.299999997</v>
      </c>
      <c r="E149" s="274"/>
      <c r="F149" s="275"/>
      <c r="G149" s="292"/>
      <c r="H149" s="292"/>
      <c r="J149" s="286"/>
      <c r="L149" s="292"/>
    </row>
    <row r="150" spans="1:12" s="299" customFormat="1" ht="25.5">
      <c r="A150" s="307"/>
      <c r="B150" s="293" t="s">
        <v>207</v>
      </c>
      <c r="C150" s="294" t="s">
        <v>3767</v>
      </c>
      <c r="D150" s="337">
        <f>'CE MINISTERIALE 2019'!D150</f>
        <v>1305579.82</v>
      </c>
      <c r="E150" s="274"/>
      <c r="F150" s="275"/>
      <c r="G150" s="292"/>
      <c r="H150" s="292"/>
      <c r="J150" s="286"/>
      <c r="L150" s="292"/>
    </row>
    <row r="151" spans="1:12" s="299" customFormat="1" ht="38.25">
      <c r="A151" s="307"/>
      <c r="B151" s="293" t="s">
        <v>209</v>
      </c>
      <c r="C151" s="294" t="s">
        <v>3768</v>
      </c>
      <c r="D151" s="337">
        <f>'CE MINISTERIALE 2019'!D151</f>
        <v>26786.69</v>
      </c>
      <c r="E151" s="274"/>
      <c r="F151" s="275"/>
      <c r="G151" s="292"/>
      <c r="H151" s="292"/>
      <c r="J151" s="286"/>
      <c r="L151" s="292"/>
    </row>
    <row r="152" spans="1:12" s="299" customFormat="1" ht="38.25">
      <c r="A152" s="307"/>
      <c r="B152" s="293" t="s">
        <v>211</v>
      </c>
      <c r="C152" s="294" t="s">
        <v>3769</v>
      </c>
      <c r="D152" s="337">
        <f>'CE MINISTERIALE 2019'!D152</f>
        <v>0</v>
      </c>
      <c r="E152" s="274"/>
      <c r="F152" s="275"/>
      <c r="G152" s="292"/>
      <c r="H152" s="292"/>
      <c r="J152" s="286"/>
      <c r="L152" s="292"/>
    </row>
    <row r="153" spans="1:12" s="299" customFormat="1" ht="25.5">
      <c r="A153" s="307"/>
      <c r="B153" s="293" t="s">
        <v>213</v>
      </c>
      <c r="C153" s="294" t="s">
        <v>3770</v>
      </c>
      <c r="D153" s="337">
        <f>'CE MINISTERIALE 2019'!D153</f>
        <v>320262.7</v>
      </c>
      <c r="E153" s="274"/>
      <c r="F153" s="275"/>
      <c r="G153" s="292"/>
      <c r="H153" s="292"/>
      <c r="J153" s="286"/>
      <c r="L153" s="292"/>
    </row>
    <row r="154" spans="1:12" s="299" customFormat="1" ht="25.5">
      <c r="A154" s="307"/>
      <c r="B154" s="287" t="s">
        <v>215</v>
      </c>
      <c r="C154" s="288" t="s">
        <v>3771</v>
      </c>
      <c r="D154" s="337">
        <f>'CE MINISTERIALE 2019'!D154</f>
        <v>0</v>
      </c>
      <c r="E154" s="274"/>
      <c r="F154" s="275"/>
      <c r="G154" s="292"/>
      <c r="H154" s="292"/>
      <c r="J154" s="286"/>
      <c r="L154" s="292"/>
    </row>
    <row r="155" spans="1:12" s="299" customFormat="1" ht="24.95" customHeight="1">
      <c r="A155" s="307"/>
      <c r="B155" s="287" t="s">
        <v>217</v>
      </c>
      <c r="C155" s="288" t="s">
        <v>3772</v>
      </c>
      <c r="D155" s="289">
        <f>'CE MINISTERIALE 2019'!D155</f>
        <v>5441250</v>
      </c>
      <c r="E155" s="274"/>
      <c r="F155" s="291"/>
      <c r="G155" s="292"/>
      <c r="H155" s="292"/>
      <c r="J155" s="286"/>
      <c r="L155" s="292"/>
    </row>
    <row r="156" spans="1:12" s="299" customFormat="1" ht="24.95" customHeight="1">
      <c r="A156" s="307"/>
      <c r="B156" s="293" t="s">
        <v>219</v>
      </c>
      <c r="C156" s="294" t="s">
        <v>5610</v>
      </c>
      <c r="D156" s="337">
        <f>'CE MINISTERIALE 2019'!D156</f>
        <v>23750</v>
      </c>
      <c r="E156" s="274"/>
      <c r="F156" s="275"/>
      <c r="G156" s="292"/>
      <c r="H156" s="292"/>
      <c r="J156" s="286"/>
      <c r="L156" s="292"/>
    </row>
    <row r="157" spans="1:12" s="299" customFormat="1" ht="25.5">
      <c r="A157" s="307"/>
      <c r="B157" s="293" t="s">
        <v>221</v>
      </c>
      <c r="C157" s="294" t="s">
        <v>3773</v>
      </c>
      <c r="D157" s="337">
        <f>'CE MINISTERIALE 2019'!D157</f>
        <v>1405000</v>
      </c>
      <c r="E157" s="274"/>
      <c r="F157" s="275"/>
      <c r="G157" s="292"/>
      <c r="H157" s="292"/>
      <c r="J157" s="286"/>
      <c r="L157" s="292"/>
    </row>
    <row r="158" spans="1:12" s="299" customFormat="1" ht="24.95" customHeight="1">
      <c r="A158" s="307"/>
      <c r="B158" s="293" t="s">
        <v>223</v>
      </c>
      <c r="C158" s="294" t="s">
        <v>3774</v>
      </c>
      <c r="D158" s="337">
        <f>'CE MINISTERIALE 2019'!D158</f>
        <v>4012500</v>
      </c>
      <c r="E158" s="274"/>
      <c r="F158" s="275"/>
      <c r="G158" s="292"/>
      <c r="H158" s="292"/>
      <c r="J158" s="286"/>
      <c r="L158" s="292"/>
    </row>
    <row r="159" spans="1:12" s="299" customFormat="1" ht="24.95" customHeight="1">
      <c r="A159" s="307"/>
      <c r="B159" s="287" t="s">
        <v>225</v>
      </c>
      <c r="C159" s="288" t="s">
        <v>3775</v>
      </c>
      <c r="D159" s="289">
        <f>'CE MINISTERIALE 2019'!D159</f>
        <v>2001451033.6799998</v>
      </c>
      <c r="E159" s="274"/>
      <c r="F159" s="291"/>
      <c r="G159" s="292"/>
      <c r="H159" s="292"/>
      <c r="J159" s="286"/>
      <c r="L159" s="292"/>
    </row>
    <row r="160" spans="1:12" s="299" customFormat="1" ht="24.95" customHeight="1">
      <c r="A160" s="307"/>
      <c r="B160" s="300"/>
      <c r="C160" s="309" t="s">
        <v>3776</v>
      </c>
      <c r="D160" s="289">
        <f>'CE MINISTERIALE 2019'!D160</f>
        <v>0</v>
      </c>
      <c r="E160" s="274"/>
      <c r="F160" s="275"/>
      <c r="G160" s="292"/>
      <c r="H160" s="292"/>
      <c r="J160" s="286"/>
      <c r="L160" s="292"/>
    </row>
    <row r="161" spans="1:12" s="299" customFormat="1" ht="24.95" customHeight="1">
      <c r="A161" s="307"/>
      <c r="B161" s="287" t="s">
        <v>228</v>
      </c>
      <c r="C161" s="288" t="s">
        <v>3777</v>
      </c>
      <c r="D161" s="289">
        <f>'CE MINISTERIALE 2019'!D161</f>
        <v>290986360.89999998</v>
      </c>
      <c r="E161" s="274"/>
      <c r="F161" s="291"/>
      <c r="G161" s="292"/>
      <c r="H161" s="292"/>
      <c r="J161" s="286"/>
      <c r="L161" s="292"/>
    </row>
    <row r="162" spans="1:12" s="299" customFormat="1" ht="24.95" customHeight="1">
      <c r="A162" s="307"/>
      <c r="B162" s="293" t="s">
        <v>230</v>
      </c>
      <c r="C162" s="294" t="s">
        <v>5611</v>
      </c>
      <c r="D162" s="289">
        <f>'CE MINISTERIALE 2019'!D162</f>
        <v>272269860.89999998</v>
      </c>
      <c r="E162" s="274"/>
      <c r="F162" s="291"/>
      <c r="G162" s="292"/>
      <c r="H162" s="292"/>
      <c r="J162" s="286"/>
      <c r="L162" s="292"/>
    </row>
    <row r="163" spans="1:12" s="299" customFormat="1" ht="24.95" customHeight="1">
      <c r="A163" s="307"/>
      <c r="B163" s="297" t="s">
        <v>1075</v>
      </c>
      <c r="C163" s="298" t="s">
        <v>3778</v>
      </c>
      <c r="D163" s="310">
        <f>'CE MINISTERIALE 2019'!D163</f>
        <v>155295369</v>
      </c>
      <c r="E163" s="274"/>
      <c r="F163" s="291"/>
      <c r="G163" s="292"/>
      <c r="H163" s="292"/>
      <c r="J163" s="286"/>
      <c r="L163" s="292"/>
    </row>
    <row r="164" spans="1:12" s="275" customFormat="1" ht="25.5">
      <c r="A164" s="304"/>
      <c r="B164" s="300" t="s">
        <v>1077</v>
      </c>
      <c r="C164" s="301" t="s">
        <v>3779</v>
      </c>
      <c r="D164" s="337">
        <f>'CE MINISTERIALE 2019'!D164</f>
        <v>152445369</v>
      </c>
      <c r="E164" s="274"/>
      <c r="G164" s="292"/>
      <c r="H164" s="292"/>
      <c r="J164" s="286"/>
      <c r="L164" s="292"/>
    </row>
    <row r="165" spans="1:12" s="275" customFormat="1" ht="24.95" customHeight="1">
      <c r="A165" s="304"/>
      <c r="B165" s="300" t="s">
        <v>1079</v>
      </c>
      <c r="C165" s="301" t="s">
        <v>3780</v>
      </c>
      <c r="D165" s="337">
        <f>'CE MINISTERIALE 2019'!D165</f>
        <v>1350000</v>
      </c>
      <c r="E165" s="274"/>
      <c r="G165" s="292"/>
      <c r="H165" s="292"/>
      <c r="J165" s="286"/>
      <c r="L165" s="292"/>
    </row>
    <row r="166" spans="1:12" s="275" customFormat="1" ht="24.95" customHeight="1">
      <c r="A166" s="304"/>
      <c r="B166" s="300" t="s">
        <v>4664</v>
      </c>
      <c r="C166" s="301" t="s">
        <v>5612</v>
      </c>
      <c r="D166" s="337">
        <f>'CE MINISTERIALE 2019'!D166</f>
        <v>1500000</v>
      </c>
      <c r="E166" s="274"/>
      <c r="G166" s="292"/>
      <c r="H166" s="292"/>
      <c r="J166" s="286"/>
      <c r="L166" s="292"/>
    </row>
    <row r="167" spans="1:12" s="275" customFormat="1" ht="24.95" customHeight="1">
      <c r="A167" s="307"/>
      <c r="B167" s="300" t="s">
        <v>1081</v>
      </c>
      <c r="C167" s="301" t="s">
        <v>3781</v>
      </c>
      <c r="D167" s="310">
        <f>'CE MINISTERIALE 2019'!D167</f>
        <v>0</v>
      </c>
      <c r="E167" s="274"/>
      <c r="F167" s="291"/>
      <c r="G167" s="292"/>
      <c r="H167" s="292"/>
      <c r="J167" s="286"/>
      <c r="L167" s="292"/>
    </row>
    <row r="168" spans="1:12" s="274" customFormat="1" ht="38.25">
      <c r="A168" s="304" t="s">
        <v>304</v>
      </c>
      <c r="B168" s="300" t="s">
        <v>4667</v>
      </c>
      <c r="C168" s="301" t="s">
        <v>5613</v>
      </c>
      <c r="D168" s="337">
        <f>'CE MINISTERIALE 2019'!D168</f>
        <v>0</v>
      </c>
      <c r="G168" s="292"/>
      <c r="H168" s="292"/>
      <c r="J168" s="286"/>
      <c r="L168" s="292"/>
    </row>
    <row r="169" spans="1:12" s="274" customFormat="1" ht="38.25">
      <c r="A169" s="304" t="s">
        <v>1575</v>
      </c>
      <c r="B169" s="300" t="s">
        <v>4669</v>
      </c>
      <c r="C169" s="301" t="s">
        <v>5614</v>
      </c>
      <c r="D169" s="337">
        <f>'CE MINISTERIALE 2019'!D169</f>
        <v>0</v>
      </c>
      <c r="G169" s="292"/>
      <c r="H169" s="292"/>
      <c r="J169" s="286"/>
      <c r="L169" s="292"/>
    </row>
    <row r="170" spans="1:12" s="274" customFormat="1" ht="25.5">
      <c r="A170" s="304"/>
      <c r="B170" s="300" t="s">
        <v>4671</v>
      </c>
      <c r="C170" s="301" t="s">
        <v>5615</v>
      </c>
      <c r="D170" s="337">
        <f>'CE MINISTERIALE 2019'!D170</f>
        <v>0</v>
      </c>
      <c r="G170" s="292"/>
      <c r="H170" s="292"/>
      <c r="J170" s="286"/>
      <c r="L170" s="292"/>
    </row>
    <row r="171" spans="1:12" s="299" customFormat="1" ht="24.95" customHeight="1">
      <c r="A171" s="307"/>
      <c r="B171" s="297" t="s">
        <v>1082</v>
      </c>
      <c r="C171" s="298" t="s">
        <v>3782</v>
      </c>
      <c r="D171" s="310">
        <f>'CE MINISTERIALE 2019'!D171</f>
        <v>647583.25</v>
      </c>
      <c r="E171" s="274"/>
      <c r="F171" s="291"/>
      <c r="G171" s="292"/>
      <c r="H171" s="292"/>
      <c r="J171" s="286"/>
      <c r="L171" s="292"/>
    </row>
    <row r="172" spans="1:12" s="299" customFormat="1" ht="25.5">
      <c r="A172" s="307" t="s">
        <v>304</v>
      </c>
      <c r="B172" s="300" t="s">
        <v>1084</v>
      </c>
      <c r="C172" s="301" t="s">
        <v>3783</v>
      </c>
      <c r="D172" s="337">
        <f>'CE MINISTERIALE 2019'!D172</f>
        <v>0</v>
      </c>
      <c r="E172" s="274"/>
      <c r="F172" s="275"/>
      <c r="G172" s="292"/>
      <c r="H172" s="292"/>
      <c r="J172" s="286"/>
      <c r="L172" s="292"/>
    </row>
    <row r="173" spans="1:12" s="299" customFormat="1" ht="25.5">
      <c r="A173" s="307" t="s">
        <v>1575</v>
      </c>
      <c r="B173" s="300" t="s">
        <v>1086</v>
      </c>
      <c r="C173" s="301" t="s">
        <v>3784</v>
      </c>
      <c r="D173" s="337">
        <f>'CE MINISTERIALE 2019'!D173</f>
        <v>647583.25</v>
      </c>
      <c r="E173" s="274"/>
      <c r="F173" s="275"/>
      <c r="G173" s="292"/>
      <c r="H173" s="292"/>
      <c r="J173" s="286"/>
      <c r="L173" s="292"/>
    </row>
    <row r="174" spans="1:12" s="299" customFormat="1" ht="24.95" customHeight="1">
      <c r="A174" s="307"/>
      <c r="B174" s="300" t="s">
        <v>1088</v>
      </c>
      <c r="C174" s="301" t="s">
        <v>3785</v>
      </c>
      <c r="D174" s="337">
        <f>'CE MINISTERIALE 2019'!D174</f>
        <v>0</v>
      </c>
      <c r="E174" s="274"/>
      <c r="F174" s="275"/>
      <c r="G174" s="292"/>
      <c r="H174" s="292"/>
      <c r="J174" s="286"/>
      <c r="L174" s="292"/>
    </row>
    <row r="175" spans="1:12" s="299" customFormat="1" ht="24.95" customHeight="1">
      <c r="A175" s="307"/>
      <c r="B175" s="297" t="s">
        <v>1090</v>
      </c>
      <c r="C175" s="298" t="s">
        <v>3786</v>
      </c>
      <c r="D175" s="310">
        <f>'CE MINISTERIALE 2019'!D175</f>
        <v>100758500</v>
      </c>
      <c r="E175" s="308"/>
      <c r="F175" s="292"/>
      <c r="G175" s="292"/>
      <c r="H175" s="292"/>
      <c r="J175" s="286"/>
      <c r="L175" s="292"/>
    </row>
    <row r="176" spans="1:12" s="299" customFormat="1" ht="24.95" customHeight="1">
      <c r="A176" s="307"/>
      <c r="B176" s="300" t="s">
        <v>1092</v>
      </c>
      <c r="C176" s="301" t="s">
        <v>3787</v>
      </c>
      <c r="D176" s="337">
        <f>'CE MINISTERIALE 2019'!D176</f>
        <v>70738000</v>
      </c>
      <c r="E176" s="274"/>
      <c r="F176" s="275"/>
      <c r="G176" s="292"/>
      <c r="H176" s="292"/>
      <c r="J176" s="286"/>
      <c r="L176" s="292"/>
    </row>
    <row r="177" spans="1:12" s="299" customFormat="1" ht="24.95" customHeight="1">
      <c r="A177" s="307"/>
      <c r="B177" s="300" t="s">
        <v>1094</v>
      </c>
      <c r="C177" s="301" t="s">
        <v>3788</v>
      </c>
      <c r="D177" s="337">
        <f>'CE MINISTERIALE 2019'!D177</f>
        <v>3700000</v>
      </c>
      <c r="E177" s="274"/>
      <c r="F177" s="275"/>
      <c r="G177" s="292"/>
      <c r="H177" s="292"/>
      <c r="J177" s="286"/>
      <c r="L177" s="292"/>
    </row>
    <row r="178" spans="1:12" s="299" customFormat="1" ht="24.95" customHeight="1">
      <c r="A178" s="307"/>
      <c r="B178" s="300" t="s">
        <v>1096</v>
      </c>
      <c r="C178" s="301" t="s">
        <v>3789</v>
      </c>
      <c r="D178" s="337">
        <f>'CE MINISTERIALE 2019'!D178</f>
        <v>26320500</v>
      </c>
      <c r="E178" s="274"/>
      <c r="F178" s="275"/>
      <c r="G178" s="292"/>
      <c r="H178" s="292"/>
      <c r="J178" s="286"/>
      <c r="L178" s="292"/>
    </row>
    <row r="179" spans="1:12" s="299" customFormat="1" ht="24.95" customHeight="1">
      <c r="A179" s="307"/>
      <c r="B179" s="297" t="s">
        <v>1098</v>
      </c>
      <c r="C179" s="298" t="s">
        <v>3790</v>
      </c>
      <c r="D179" s="337">
        <f>'CE MINISTERIALE 2019'!D179</f>
        <v>1200000</v>
      </c>
      <c r="E179" s="308"/>
      <c r="G179" s="292"/>
      <c r="H179" s="292"/>
      <c r="J179" s="286"/>
      <c r="L179" s="292"/>
    </row>
    <row r="180" spans="1:12" s="299" customFormat="1" ht="24.95" customHeight="1">
      <c r="A180" s="307"/>
      <c r="B180" s="297" t="s">
        <v>1100</v>
      </c>
      <c r="C180" s="298" t="s">
        <v>3791</v>
      </c>
      <c r="D180" s="337">
        <f>'CE MINISTERIALE 2019'!D180</f>
        <v>11625408.65</v>
      </c>
      <c r="E180" s="308"/>
      <c r="G180" s="292"/>
      <c r="H180" s="292"/>
      <c r="J180" s="286"/>
      <c r="L180" s="292"/>
    </row>
    <row r="181" spans="1:12" s="299" customFormat="1" ht="24.95" customHeight="1">
      <c r="A181" s="307"/>
      <c r="B181" s="297" t="s">
        <v>1102</v>
      </c>
      <c r="C181" s="298" t="s">
        <v>3792</v>
      </c>
      <c r="D181" s="337">
        <f>'CE MINISTERIALE 2019'!D181</f>
        <v>150000</v>
      </c>
      <c r="E181" s="308"/>
      <c r="G181" s="292"/>
      <c r="H181" s="292"/>
      <c r="J181" s="286"/>
      <c r="L181" s="292"/>
    </row>
    <row r="182" spans="1:12" s="299" customFormat="1" ht="24.95" customHeight="1">
      <c r="A182" s="307"/>
      <c r="B182" s="297" t="s">
        <v>1104</v>
      </c>
      <c r="C182" s="298" t="s">
        <v>5616</v>
      </c>
      <c r="D182" s="337">
        <f>'CE MINISTERIALE 2019'!D182</f>
        <v>93000</v>
      </c>
      <c r="E182" s="308"/>
      <c r="G182" s="292"/>
      <c r="H182" s="292"/>
      <c r="J182" s="286"/>
      <c r="L182" s="292"/>
    </row>
    <row r="183" spans="1:12" s="299" customFormat="1" ht="24.95" customHeight="1">
      <c r="A183" s="307"/>
      <c r="B183" s="297" t="s">
        <v>1106</v>
      </c>
      <c r="C183" s="298" t="s">
        <v>5617</v>
      </c>
      <c r="D183" s="337">
        <f>'CE MINISTERIALE 2019'!D183</f>
        <v>2500000</v>
      </c>
      <c r="E183" s="308"/>
      <c r="G183" s="292"/>
      <c r="H183" s="292"/>
      <c r="J183" s="286"/>
      <c r="L183" s="292"/>
    </row>
    <row r="184" spans="1:12" s="299" customFormat="1" ht="25.5">
      <c r="A184" s="307" t="s">
        <v>304</v>
      </c>
      <c r="B184" s="297" t="s">
        <v>1108</v>
      </c>
      <c r="C184" s="298" t="s">
        <v>5618</v>
      </c>
      <c r="D184" s="310">
        <f>'CE MINISTERIALE 2019'!D184</f>
        <v>0</v>
      </c>
      <c r="E184" s="308"/>
      <c r="J184" s="286"/>
      <c r="L184" s="292"/>
    </row>
    <row r="185" spans="1:12" s="308" customFormat="1" ht="24.95" customHeight="1">
      <c r="A185" s="307" t="s">
        <v>304</v>
      </c>
      <c r="B185" s="297" t="s">
        <v>4673</v>
      </c>
      <c r="C185" s="298" t="s">
        <v>5619</v>
      </c>
      <c r="D185" s="337">
        <f>'CE MINISTERIALE 2019'!D185</f>
        <v>0</v>
      </c>
      <c r="J185" s="286"/>
      <c r="L185" s="292"/>
    </row>
    <row r="186" spans="1:12" s="308" customFormat="1" ht="24.95" customHeight="1">
      <c r="A186" s="376"/>
      <c r="B186" s="311"/>
      <c r="C186" s="312"/>
      <c r="D186" s="313">
        <f>'CE MINISTERIALE 2019'!D186</f>
        <v>0</v>
      </c>
      <c r="J186" s="286"/>
      <c r="L186" s="292"/>
    </row>
    <row r="187" spans="1:12" s="308" customFormat="1" ht="24.95" customHeight="1">
      <c r="A187" s="307" t="s">
        <v>304</v>
      </c>
      <c r="B187" s="297" t="s">
        <v>4675</v>
      </c>
      <c r="C187" s="298" t="s">
        <v>5620</v>
      </c>
      <c r="D187" s="337">
        <f>'CE MINISTERIALE 2019'!D187</f>
        <v>0</v>
      </c>
      <c r="J187" s="286"/>
      <c r="L187" s="292"/>
    </row>
    <row r="188" spans="1:12" s="308" customFormat="1" ht="24.95" customHeight="1">
      <c r="A188" s="307" t="s">
        <v>304</v>
      </c>
      <c r="B188" s="297" t="s">
        <v>4677</v>
      </c>
      <c r="C188" s="298" t="s">
        <v>5621</v>
      </c>
      <c r="D188" s="337">
        <f>'CE MINISTERIALE 2019'!D188</f>
        <v>0</v>
      </c>
      <c r="J188" s="286"/>
      <c r="L188" s="292"/>
    </row>
    <row r="189" spans="1:12" s="308" customFormat="1" ht="24.95" customHeight="1">
      <c r="A189" s="307" t="s">
        <v>304</v>
      </c>
      <c r="B189" s="297" t="s">
        <v>4679</v>
      </c>
      <c r="C189" s="298" t="s">
        <v>5622</v>
      </c>
      <c r="D189" s="337">
        <f>'CE MINISTERIALE 2019'!D189</f>
        <v>0</v>
      </c>
      <c r="J189" s="286"/>
      <c r="L189" s="292"/>
    </row>
    <row r="190" spans="1:12" s="308" customFormat="1" ht="24.95" customHeight="1">
      <c r="A190" s="307" t="s">
        <v>304</v>
      </c>
      <c r="B190" s="297" t="s">
        <v>4681</v>
      </c>
      <c r="C190" s="298" t="s">
        <v>5623</v>
      </c>
      <c r="D190" s="337">
        <f>'CE MINISTERIALE 2019'!D190</f>
        <v>0</v>
      </c>
      <c r="J190" s="286"/>
      <c r="L190" s="292"/>
    </row>
    <row r="191" spans="1:12" s="308" customFormat="1" ht="24.95" customHeight="1">
      <c r="A191" s="307" t="s">
        <v>304</v>
      </c>
      <c r="B191" s="297" t="s">
        <v>4683</v>
      </c>
      <c r="C191" s="298" t="s">
        <v>5624</v>
      </c>
      <c r="D191" s="337">
        <f>'CE MINISTERIALE 2019'!D191</f>
        <v>0</v>
      </c>
      <c r="J191" s="286"/>
      <c r="L191" s="292"/>
    </row>
    <row r="192" spans="1:12" s="308" customFormat="1" ht="24.95" customHeight="1">
      <c r="A192" s="307" t="s">
        <v>304</v>
      </c>
      <c r="B192" s="297" t="s">
        <v>4685</v>
      </c>
      <c r="C192" s="298" t="s">
        <v>5625</v>
      </c>
      <c r="D192" s="337">
        <f>'CE MINISTERIALE 2019'!D192</f>
        <v>0</v>
      </c>
      <c r="J192" s="286"/>
      <c r="L192" s="292"/>
    </row>
    <row r="193" spans="1:12" s="299" customFormat="1" ht="24.95" customHeight="1">
      <c r="A193" s="307"/>
      <c r="B193" s="293" t="s">
        <v>1110</v>
      </c>
      <c r="C193" s="294" t="s">
        <v>5626</v>
      </c>
      <c r="D193" s="289">
        <f>'CE MINISTERIALE 2019'!D193</f>
        <v>18716500</v>
      </c>
      <c r="E193" s="274"/>
      <c r="F193" s="291"/>
      <c r="G193" s="292"/>
      <c r="H193" s="292"/>
      <c r="J193" s="286"/>
      <c r="L193" s="292"/>
    </row>
    <row r="194" spans="1:12" s="299" customFormat="1" ht="24.95" customHeight="1">
      <c r="A194" s="307"/>
      <c r="B194" s="297" t="s">
        <v>1112</v>
      </c>
      <c r="C194" s="298" t="s">
        <v>3793</v>
      </c>
      <c r="D194" s="337">
        <f>'CE MINISTERIALE 2019'!D194</f>
        <v>6955000</v>
      </c>
      <c r="E194" s="274"/>
      <c r="F194" s="275"/>
      <c r="G194" s="292"/>
      <c r="H194" s="292"/>
      <c r="J194" s="286"/>
      <c r="L194" s="292"/>
    </row>
    <row r="195" spans="1:12" s="299" customFormat="1" ht="24.95" customHeight="1">
      <c r="A195" s="307"/>
      <c r="B195" s="297" t="s">
        <v>1114</v>
      </c>
      <c r="C195" s="298" t="s">
        <v>3794</v>
      </c>
      <c r="D195" s="337">
        <f>'CE MINISTERIALE 2019'!D195</f>
        <v>3551500</v>
      </c>
      <c r="E195" s="274"/>
      <c r="F195" s="275"/>
      <c r="G195" s="292"/>
      <c r="H195" s="292"/>
      <c r="J195" s="286"/>
      <c r="L195" s="292"/>
    </row>
    <row r="196" spans="1:12" s="299" customFormat="1" ht="24.95" customHeight="1">
      <c r="A196" s="307"/>
      <c r="B196" s="297" t="s">
        <v>1116</v>
      </c>
      <c r="C196" s="298" t="s">
        <v>3795</v>
      </c>
      <c r="D196" s="337">
        <f>'CE MINISTERIALE 2019'!D196</f>
        <v>1605000</v>
      </c>
      <c r="E196" s="274"/>
      <c r="F196" s="275"/>
      <c r="G196" s="292"/>
      <c r="H196" s="292"/>
      <c r="J196" s="286"/>
      <c r="L196" s="292"/>
    </row>
    <row r="197" spans="1:12" s="299" customFormat="1" ht="24.95" customHeight="1">
      <c r="A197" s="307"/>
      <c r="B197" s="297" t="s">
        <v>1714</v>
      </c>
      <c r="C197" s="298" t="s">
        <v>5627</v>
      </c>
      <c r="D197" s="337">
        <f>'CE MINISTERIALE 2019'!D197</f>
        <v>1850000</v>
      </c>
      <c r="E197" s="274"/>
      <c r="F197" s="275"/>
      <c r="G197" s="292"/>
      <c r="H197" s="292"/>
      <c r="J197" s="286"/>
      <c r="L197" s="292"/>
    </row>
    <row r="198" spans="1:12" s="299" customFormat="1" ht="24.95" customHeight="1">
      <c r="A198" s="307"/>
      <c r="B198" s="297" t="s">
        <v>1716</v>
      </c>
      <c r="C198" s="298" t="s">
        <v>3796</v>
      </c>
      <c r="D198" s="337">
        <f>'CE MINISTERIALE 2019'!D198</f>
        <v>4270000</v>
      </c>
      <c r="E198" s="274"/>
      <c r="F198" s="275"/>
      <c r="G198" s="292"/>
      <c r="H198" s="292"/>
      <c r="J198" s="286"/>
      <c r="L198" s="292"/>
    </row>
    <row r="199" spans="1:12" s="299" customFormat="1" ht="24.95" customHeight="1">
      <c r="A199" s="307"/>
      <c r="B199" s="297" t="s">
        <v>1718</v>
      </c>
      <c r="C199" s="298" t="s">
        <v>5628</v>
      </c>
      <c r="D199" s="337">
        <f>'CE MINISTERIALE 2019'!D199</f>
        <v>485000</v>
      </c>
      <c r="E199" s="274"/>
      <c r="F199" s="275"/>
      <c r="G199" s="292"/>
      <c r="H199" s="292"/>
      <c r="J199" s="286"/>
      <c r="L199" s="292"/>
    </row>
    <row r="200" spans="1:12" s="299" customFormat="1" ht="25.5">
      <c r="A200" s="307" t="s">
        <v>304</v>
      </c>
      <c r="B200" s="297" t="s">
        <v>1720</v>
      </c>
      <c r="C200" s="298" t="s">
        <v>5629</v>
      </c>
      <c r="D200" s="337">
        <f>'CE MINISTERIALE 2019'!D200</f>
        <v>0</v>
      </c>
      <c r="E200" s="274"/>
      <c r="F200" s="275"/>
      <c r="G200" s="292"/>
      <c r="H200" s="292"/>
      <c r="J200" s="286"/>
      <c r="L200" s="292"/>
    </row>
    <row r="201" spans="1:12" s="299" customFormat="1" ht="24.95" customHeight="1">
      <c r="A201" s="307"/>
      <c r="B201" s="287" t="s">
        <v>1722</v>
      </c>
      <c r="C201" s="288" t="s">
        <v>3797</v>
      </c>
      <c r="D201" s="289">
        <f>'CE MINISTERIALE 2019'!D201</f>
        <v>600005560.80999994</v>
      </c>
      <c r="E201" s="274"/>
      <c r="F201" s="291"/>
      <c r="G201" s="292"/>
      <c r="H201" s="292"/>
      <c r="J201" s="286"/>
      <c r="L201" s="292"/>
    </row>
    <row r="202" spans="1:12" s="299" customFormat="1" ht="24.95" customHeight="1">
      <c r="A202" s="307"/>
      <c r="B202" s="293" t="s">
        <v>1724</v>
      </c>
      <c r="C202" s="294" t="s">
        <v>5630</v>
      </c>
      <c r="D202" s="289">
        <f>'CE MINISTERIALE 2019'!D202</f>
        <v>489932025.28999996</v>
      </c>
      <c r="E202" s="274"/>
      <c r="F202" s="291"/>
      <c r="G202" s="292"/>
      <c r="H202" s="292"/>
      <c r="J202" s="286"/>
      <c r="L202" s="292"/>
    </row>
    <row r="203" spans="1:12" s="299" customFormat="1" ht="24.95" customHeight="1">
      <c r="A203" s="307"/>
      <c r="B203" s="293" t="s">
        <v>1726</v>
      </c>
      <c r="C203" s="294" t="s">
        <v>5631</v>
      </c>
      <c r="D203" s="289">
        <f>'CE MINISTERIALE 2019'!D203</f>
        <v>82660905.069999993</v>
      </c>
      <c r="E203" s="274"/>
      <c r="F203" s="291"/>
      <c r="G203" s="292"/>
      <c r="H203" s="292"/>
      <c r="J203" s="286"/>
      <c r="L203" s="292"/>
    </row>
    <row r="204" spans="1:12" s="299" customFormat="1" ht="24.95" customHeight="1">
      <c r="A204" s="307"/>
      <c r="B204" s="297" t="s">
        <v>1728</v>
      </c>
      <c r="C204" s="298" t="s">
        <v>3798</v>
      </c>
      <c r="D204" s="289">
        <f>'CE MINISTERIALE 2019'!D204</f>
        <v>82474445</v>
      </c>
      <c r="E204" s="274"/>
      <c r="F204" s="291"/>
      <c r="G204" s="292"/>
      <c r="H204" s="292"/>
      <c r="J204" s="286"/>
      <c r="L204" s="292"/>
    </row>
    <row r="205" spans="1:12" s="299" customFormat="1" ht="25.5">
      <c r="A205" s="307"/>
      <c r="B205" s="297" t="s">
        <v>1729</v>
      </c>
      <c r="C205" s="298" t="s">
        <v>3799</v>
      </c>
      <c r="D205" s="337">
        <f>'CE MINISTERIALE 2019'!D205</f>
        <v>55330000</v>
      </c>
      <c r="E205" s="274"/>
      <c r="F205" s="275"/>
      <c r="G205" s="292"/>
      <c r="H205" s="292"/>
      <c r="J205" s="286"/>
      <c r="L205" s="292"/>
    </row>
    <row r="206" spans="1:12" s="299" customFormat="1" ht="25.5">
      <c r="A206" s="307"/>
      <c r="B206" s="297" t="s">
        <v>1731</v>
      </c>
      <c r="C206" s="298" t="s">
        <v>3800</v>
      </c>
      <c r="D206" s="337">
        <f>'CE MINISTERIALE 2019'!D206</f>
        <v>13697495</v>
      </c>
      <c r="E206" s="274"/>
      <c r="F206" s="275"/>
      <c r="G206" s="292"/>
      <c r="H206" s="292"/>
      <c r="J206" s="286"/>
      <c r="L206" s="292"/>
    </row>
    <row r="207" spans="1:12" s="299" customFormat="1" ht="24.95" customHeight="1">
      <c r="A207" s="307"/>
      <c r="B207" s="297" t="s">
        <v>1733</v>
      </c>
      <c r="C207" s="298" t="s">
        <v>3801</v>
      </c>
      <c r="D207" s="337">
        <f>'CE MINISTERIALE 2019'!D207</f>
        <v>10100650</v>
      </c>
      <c r="E207" s="274"/>
      <c r="F207" s="275"/>
      <c r="G207" s="292"/>
      <c r="H207" s="292"/>
      <c r="J207" s="286"/>
      <c r="L207" s="292"/>
    </row>
    <row r="208" spans="1:12" s="299" customFormat="1" ht="25.5">
      <c r="A208" s="307"/>
      <c r="B208" s="297" t="s">
        <v>1735</v>
      </c>
      <c r="C208" s="298" t="s">
        <v>3802</v>
      </c>
      <c r="D208" s="337">
        <f>'CE MINISTERIALE 2019'!D208</f>
        <v>3346300</v>
      </c>
      <c r="E208" s="274"/>
      <c r="F208" s="275"/>
      <c r="G208" s="292"/>
      <c r="H208" s="292"/>
      <c r="J208" s="286"/>
      <c r="L208" s="292"/>
    </row>
    <row r="209" spans="1:12" s="299" customFormat="1" ht="25.5">
      <c r="A209" s="307" t="s">
        <v>304</v>
      </c>
      <c r="B209" s="297" t="s">
        <v>1737</v>
      </c>
      <c r="C209" s="298" t="s">
        <v>3803</v>
      </c>
      <c r="D209" s="337">
        <f>'CE MINISTERIALE 2019'!D209</f>
        <v>0</v>
      </c>
      <c r="E209" s="274"/>
      <c r="F209" s="275"/>
      <c r="G209" s="292"/>
      <c r="H209" s="292"/>
      <c r="J209" s="286"/>
      <c r="L209" s="292"/>
    </row>
    <row r="210" spans="1:12" s="299" customFormat="1" ht="25.5">
      <c r="A210" s="307" t="s">
        <v>1575</v>
      </c>
      <c r="B210" s="297" t="s">
        <v>1739</v>
      </c>
      <c r="C210" s="298" t="s">
        <v>3804</v>
      </c>
      <c r="D210" s="337">
        <f>'CE MINISTERIALE 2019'!D210</f>
        <v>186460.07</v>
      </c>
      <c r="E210" s="274"/>
      <c r="F210" s="275"/>
      <c r="G210" s="292"/>
      <c r="H210" s="292"/>
      <c r="J210" s="286"/>
      <c r="L210" s="292"/>
    </row>
    <row r="211" spans="1:12" s="299" customFormat="1" ht="25.5">
      <c r="A211" s="307"/>
      <c r="B211" s="293" t="s">
        <v>1321</v>
      </c>
      <c r="C211" s="294" t="s">
        <v>5632</v>
      </c>
      <c r="D211" s="289">
        <f>'CE MINISTERIALE 2019'!D211</f>
        <v>55436802.850000001</v>
      </c>
      <c r="E211" s="274"/>
      <c r="F211" s="291"/>
      <c r="G211" s="292"/>
      <c r="H211" s="292"/>
      <c r="J211" s="286"/>
      <c r="L211" s="292"/>
    </row>
    <row r="212" spans="1:12" s="299" customFormat="1" ht="24.95" customHeight="1">
      <c r="A212" s="307"/>
      <c r="B212" s="297" t="s">
        <v>1323</v>
      </c>
      <c r="C212" s="298" t="s">
        <v>3805</v>
      </c>
      <c r="D212" s="337">
        <f>'CE MINISTERIALE 2019'!D212</f>
        <v>54838000</v>
      </c>
      <c r="E212" s="274"/>
      <c r="F212" s="275"/>
      <c r="G212" s="292"/>
      <c r="H212" s="292"/>
      <c r="J212" s="286"/>
      <c r="L212" s="292"/>
    </row>
    <row r="213" spans="1:12" s="299" customFormat="1" ht="25.5">
      <c r="A213" s="307" t="s">
        <v>304</v>
      </c>
      <c r="B213" s="297" t="s">
        <v>1325</v>
      </c>
      <c r="C213" s="298" t="s">
        <v>3806</v>
      </c>
      <c r="D213" s="337">
        <f>'CE MINISTERIALE 2019'!D213</f>
        <v>0</v>
      </c>
      <c r="E213" s="274"/>
      <c r="F213" s="275"/>
      <c r="G213" s="292"/>
      <c r="H213" s="292"/>
      <c r="J213" s="286"/>
      <c r="L213" s="292"/>
    </row>
    <row r="214" spans="1:12" s="275" customFormat="1" ht="25.5">
      <c r="A214" s="304" t="s">
        <v>1575</v>
      </c>
      <c r="B214" s="297" t="s">
        <v>1327</v>
      </c>
      <c r="C214" s="298" t="s">
        <v>3807</v>
      </c>
      <c r="D214" s="337">
        <f>'CE MINISTERIALE 2019'!D214</f>
        <v>598802.85</v>
      </c>
      <c r="E214" s="274"/>
      <c r="G214" s="292"/>
      <c r="H214" s="292"/>
      <c r="J214" s="286"/>
      <c r="L214" s="292"/>
    </row>
    <row r="215" spans="1:12" s="275" customFormat="1" ht="25.5">
      <c r="A215" s="304"/>
      <c r="B215" s="293" t="s">
        <v>1329</v>
      </c>
      <c r="C215" s="294" t="s">
        <v>5633</v>
      </c>
      <c r="D215" s="289">
        <f>'CE MINISTERIALE 2019'!D215</f>
        <v>32653279.699999999</v>
      </c>
      <c r="E215" s="274"/>
      <c r="F215" s="291"/>
      <c r="G215" s="292"/>
      <c r="H215" s="292"/>
      <c r="J215" s="286"/>
      <c r="L215" s="292"/>
    </row>
    <row r="216" spans="1:12" s="275" customFormat="1" ht="25.5">
      <c r="A216" s="304" t="s">
        <v>304</v>
      </c>
      <c r="B216" s="297" t="s">
        <v>1331</v>
      </c>
      <c r="C216" s="298" t="s">
        <v>3808</v>
      </c>
      <c r="D216" s="337">
        <f>'CE MINISTERIALE 2019'!D216</f>
        <v>0</v>
      </c>
      <c r="E216" s="274"/>
      <c r="G216" s="292"/>
      <c r="H216" s="292"/>
      <c r="J216" s="286"/>
      <c r="L216" s="292"/>
    </row>
    <row r="217" spans="1:12" s="274" customFormat="1" ht="38.25">
      <c r="A217" s="304" t="s">
        <v>304</v>
      </c>
      <c r="B217" s="297" t="s">
        <v>4687</v>
      </c>
      <c r="C217" s="298" t="s">
        <v>5634</v>
      </c>
      <c r="D217" s="337">
        <f>'CE MINISTERIALE 2019'!D217</f>
        <v>0</v>
      </c>
      <c r="G217" s="292"/>
      <c r="H217" s="292"/>
      <c r="J217" s="286"/>
      <c r="L217" s="292"/>
    </row>
    <row r="218" spans="1:12" s="275" customFormat="1" ht="25.5">
      <c r="A218" s="304"/>
      <c r="B218" s="297" t="s">
        <v>1333</v>
      </c>
      <c r="C218" s="298" t="s">
        <v>5635</v>
      </c>
      <c r="D218" s="337">
        <f>'CE MINISTERIALE 2019'!D218</f>
        <v>0</v>
      </c>
      <c r="E218" s="274"/>
      <c r="G218" s="292"/>
      <c r="H218" s="292"/>
      <c r="J218" s="286"/>
      <c r="L218" s="292"/>
    </row>
    <row r="219" spans="1:12" s="274" customFormat="1" ht="38.25">
      <c r="A219" s="304"/>
      <c r="B219" s="297" t="s">
        <v>4690</v>
      </c>
      <c r="C219" s="298" t="s">
        <v>5636</v>
      </c>
      <c r="D219" s="337">
        <f>'CE MINISTERIALE 2019'!D219</f>
        <v>0</v>
      </c>
      <c r="G219" s="292"/>
      <c r="H219" s="292"/>
      <c r="J219" s="286"/>
      <c r="L219" s="292"/>
    </row>
    <row r="220" spans="1:12" s="275" customFormat="1" ht="25.5">
      <c r="A220" s="304" t="s">
        <v>1575</v>
      </c>
      <c r="B220" s="297" t="s">
        <v>1334</v>
      </c>
      <c r="C220" s="298" t="s">
        <v>5637</v>
      </c>
      <c r="D220" s="337">
        <f>'CE MINISTERIALE 2019'!D220</f>
        <v>4039591.4800000004</v>
      </c>
      <c r="E220" s="274"/>
      <c r="G220" s="292"/>
      <c r="H220" s="292"/>
      <c r="J220" s="286"/>
      <c r="L220" s="292"/>
    </row>
    <row r="221" spans="1:12" s="274" customFormat="1" ht="38.25">
      <c r="A221" s="304" t="s">
        <v>1575</v>
      </c>
      <c r="B221" s="297" t="s">
        <v>4693</v>
      </c>
      <c r="C221" s="298" t="s">
        <v>5638</v>
      </c>
      <c r="D221" s="337">
        <f>'CE MINISTERIALE 2019'!D221</f>
        <v>31764.880000000001</v>
      </c>
      <c r="G221" s="292"/>
      <c r="H221" s="292"/>
      <c r="J221" s="286"/>
      <c r="L221" s="292"/>
    </row>
    <row r="222" spans="1:12" s="275" customFormat="1" ht="18.75">
      <c r="A222" s="304"/>
      <c r="B222" s="297" t="s">
        <v>1335</v>
      </c>
      <c r="C222" s="298" t="s">
        <v>5639</v>
      </c>
      <c r="D222" s="337">
        <f>'CE MINISTERIALE 2019'!D222</f>
        <v>991000</v>
      </c>
      <c r="E222" s="274"/>
      <c r="G222" s="292"/>
      <c r="H222" s="292"/>
      <c r="J222" s="286"/>
      <c r="L222" s="292"/>
    </row>
    <row r="223" spans="1:12" s="275" customFormat="1" ht="18.75">
      <c r="A223" s="304"/>
      <c r="B223" s="297" t="s">
        <v>1336</v>
      </c>
      <c r="C223" s="298" t="s">
        <v>5640</v>
      </c>
      <c r="D223" s="289">
        <f>'CE MINISTERIALE 2019'!D223</f>
        <v>27190923.34</v>
      </c>
      <c r="E223" s="274"/>
      <c r="F223" s="291"/>
      <c r="G223" s="292"/>
      <c r="H223" s="292"/>
      <c r="J223" s="286"/>
      <c r="L223" s="292"/>
    </row>
    <row r="224" spans="1:12" s="275" customFormat="1" ht="25.5">
      <c r="A224" s="304"/>
      <c r="B224" s="300" t="s">
        <v>1337</v>
      </c>
      <c r="C224" s="301" t="s">
        <v>5641</v>
      </c>
      <c r="D224" s="337">
        <f>'CE MINISTERIALE 2019'!D224</f>
        <v>430000</v>
      </c>
      <c r="E224" s="274"/>
      <c r="G224" s="292"/>
      <c r="H224" s="292"/>
      <c r="J224" s="286"/>
      <c r="L224" s="292"/>
    </row>
    <row r="225" spans="1:12" s="275" customFormat="1" ht="38.25">
      <c r="A225" s="304"/>
      <c r="B225" s="300" t="s">
        <v>4698</v>
      </c>
      <c r="C225" s="301" t="s">
        <v>5642</v>
      </c>
      <c r="D225" s="337">
        <f>'CE MINISTERIALE 2019'!D225</f>
        <v>0</v>
      </c>
      <c r="E225" s="274"/>
      <c r="G225" s="292"/>
      <c r="H225" s="292"/>
      <c r="J225" s="286"/>
      <c r="L225" s="292"/>
    </row>
    <row r="226" spans="1:12" s="275" customFormat="1" ht="25.5">
      <c r="A226" s="304"/>
      <c r="B226" s="300" t="s">
        <v>1338</v>
      </c>
      <c r="C226" s="301" t="s">
        <v>5643</v>
      </c>
      <c r="D226" s="337">
        <f>'CE MINISTERIALE 2019'!D226</f>
        <v>0</v>
      </c>
      <c r="E226" s="274"/>
      <c r="G226" s="292"/>
      <c r="H226" s="292"/>
      <c r="J226" s="286"/>
      <c r="L226" s="292"/>
    </row>
    <row r="227" spans="1:12" s="275" customFormat="1" ht="38.25">
      <c r="A227" s="304"/>
      <c r="B227" s="300" t="s">
        <v>4701</v>
      </c>
      <c r="C227" s="301" t="s">
        <v>5644</v>
      </c>
      <c r="D227" s="337">
        <f>'CE MINISTERIALE 2019'!D227</f>
        <v>0</v>
      </c>
      <c r="E227" s="274"/>
      <c r="G227" s="292"/>
      <c r="H227" s="292"/>
      <c r="J227" s="286"/>
      <c r="L227" s="292"/>
    </row>
    <row r="228" spans="1:12" s="275" customFormat="1" ht="25.5">
      <c r="A228" s="304"/>
      <c r="B228" s="300" t="s">
        <v>1339</v>
      </c>
      <c r="C228" s="301" t="s">
        <v>5645</v>
      </c>
      <c r="D228" s="337">
        <f>'CE MINISTERIALE 2019'!D228</f>
        <v>14531751.15</v>
      </c>
      <c r="E228" s="274"/>
      <c r="G228" s="292"/>
      <c r="H228" s="292"/>
      <c r="J228" s="286"/>
      <c r="L228" s="292"/>
    </row>
    <row r="229" spans="1:12" s="275" customFormat="1" ht="38.25">
      <c r="A229" s="304"/>
      <c r="B229" s="300" t="s">
        <v>4704</v>
      </c>
      <c r="C229" s="301" t="s">
        <v>5646</v>
      </c>
      <c r="D229" s="337">
        <f>'CE MINISTERIALE 2019'!D229</f>
        <v>0</v>
      </c>
      <c r="E229" s="274"/>
      <c r="G229" s="292"/>
      <c r="H229" s="292"/>
      <c r="J229" s="286"/>
      <c r="L229" s="292"/>
    </row>
    <row r="230" spans="1:12" s="275" customFormat="1" ht="25.5">
      <c r="A230" s="304"/>
      <c r="B230" s="300" t="s">
        <v>1340</v>
      </c>
      <c r="C230" s="301" t="s">
        <v>5647</v>
      </c>
      <c r="D230" s="337">
        <f>'CE MINISTERIALE 2019'!D230</f>
        <v>12229172.189999999</v>
      </c>
      <c r="E230" s="274"/>
      <c r="G230" s="292"/>
      <c r="H230" s="292"/>
      <c r="J230" s="286"/>
      <c r="L230" s="292"/>
    </row>
    <row r="231" spans="1:12" s="275" customFormat="1" ht="38.25">
      <c r="A231" s="304"/>
      <c r="B231" s="300" t="s">
        <v>4707</v>
      </c>
      <c r="C231" s="301" t="s">
        <v>5648</v>
      </c>
      <c r="D231" s="337">
        <f>'CE MINISTERIALE 2019'!D231</f>
        <v>0</v>
      </c>
      <c r="E231" s="274"/>
      <c r="G231" s="292"/>
      <c r="H231" s="292"/>
      <c r="J231" s="286"/>
      <c r="L231" s="292"/>
    </row>
    <row r="232" spans="1:12" s="275" customFormat="1" ht="25.5">
      <c r="A232" s="304"/>
      <c r="B232" s="297" t="s">
        <v>1341</v>
      </c>
      <c r="C232" s="298" t="s">
        <v>5649</v>
      </c>
      <c r="D232" s="337">
        <f>'CE MINISTERIALE 2019'!D232</f>
        <v>400000</v>
      </c>
      <c r="E232" s="274"/>
      <c r="G232" s="292"/>
      <c r="H232" s="292"/>
      <c r="J232" s="286"/>
      <c r="L232" s="292"/>
    </row>
    <row r="233" spans="1:12" s="275" customFormat="1" ht="51">
      <c r="A233" s="304"/>
      <c r="B233" s="300" t="s">
        <v>4710</v>
      </c>
      <c r="C233" s="301" t="s">
        <v>5650</v>
      </c>
      <c r="D233" s="337">
        <f>'CE MINISTERIALE 2019'!D233</f>
        <v>0</v>
      </c>
      <c r="E233" s="274"/>
      <c r="G233" s="292"/>
      <c r="H233" s="292"/>
      <c r="J233" s="286"/>
      <c r="L233" s="292"/>
    </row>
    <row r="234" spans="1:12" s="299" customFormat="1" ht="25.5">
      <c r="A234" s="307"/>
      <c r="B234" s="293" t="s">
        <v>1342</v>
      </c>
      <c r="C234" s="294" t="s">
        <v>5651</v>
      </c>
      <c r="D234" s="289">
        <f>'CE MINISTERIALE 2019'!D234</f>
        <v>7266078</v>
      </c>
      <c r="E234" s="274"/>
      <c r="F234" s="291"/>
      <c r="G234" s="292"/>
      <c r="H234" s="292"/>
      <c r="J234" s="286"/>
      <c r="L234" s="292"/>
    </row>
    <row r="235" spans="1:12" s="299" customFormat="1" ht="25.5">
      <c r="A235" s="307" t="s">
        <v>304</v>
      </c>
      <c r="B235" s="297" t="s">
        <v>1344</v>
      </c>
      <c r="C235" s="298" t="s">
        <v>3809</v>
      </c>
      <c r="D235" s="337">
        <f>'CE MINISTERIALE 2019'!D235</f>
        <v>0</v>
      </c>
      <c r="E235" s="274"/>
      <c r="F235" s="275"/>
      <c r="G235" s="292"/>
      <c r="H235" s="292"/>
      <c r="J235" s="286"/>
      <c r="L235" s="292"/>
    </row>
    <row r="236" spans="1:12" s="299" customFormat="1" ht="25.5">
      <c r="A236" s="307"/>
      <c r="B236" s="297" t="s">
        <v>1346</v>
      </c>
      <c r="C236" s="298" t="s">
        <v>3810</v>
      </c>
      <c r="D236" s="337">
        <f>'CE MINISTERIALE 2019'!D236</f>
        <v>0</v>
      </c>
      <c r="E236" s="274"/>
      <c r="F236" s="275"/>
      <c r="G236" s="292"/>
      <c r="H236" s="292"/>
      <c r="J236" s="286"/>
      <c r="L236" s="292"/>
    </row>
    <row r="237" spans="1:12" s="299" customFormat="1" ht="25.5">
      <c r="A237" s="307" t="s">
        <v>1580</v>
      </c>
      <c r="B237" s="297" t="s">
        <v>1348</v>
      </c>
      <c r="C237" s="298" t="s">
        <v>3811</v>
      </c>
      <c r="D237" s="337">
        <f>'CE MINISTERIALE 2019'!D237</f>
        <v>0</v>
      </c>
      <c r="E237" s="274"/>
      <c r="F237" s="275"/>
      <c r="G237" s="292"/>
      <c r="H237" s="292"/>
      <c r="J237" s="286"/>
      <c r="L237" s="292"/>
    </row>
    <row r="238" spans="1:12" s="299" customFormat="1" ht="18.75">
      <c r="A238" s="307"/>
      <c r="B238" s="297" t="s">
        <v>42</v>
      </c>
      <c r="C238" s="298" t="s">
        <v>3812</v>
      </c>
      <c r="D238" s="337">
        <f>'CE MINISTERIALE 2019'!D238</f>
        <v>7192078</v>
      </c>
      <c r="E238" s="274"/>
      <c r="F238" s="275"/>
      <c r="G238" s="292"/>
      <c r="H238" s="292"/>
      <c r="J238" s="286"/>
      <c r="L238" s="292"/>
    </row>
    <row r="239" spans="1:12" s="299" customFormat="1" ht="18.75">
      <c r="A239" s="307"/>
      <c r="B239" s="297" t="s">
        <v>44</v>
      </c>
      <c r="C239" s="298" t="s">
        <v>3813</v>
      </c>
      <c r="D239" s="337">
        <f>'CE MINISTERIALE 2019'!D239</f>
        <v>74000</v>
      </c>
      <c r="E239" s="274"/>
      <c r="F239" s="275"/>
      <c r="G239" s="292"/>
      <c r="H239" s="292"/>
      <c r="J239" s="286"/>
      <c r="L239" s="292"/>
    </row>
    <row r="240" spans="1:12" s="299" customFormat="1" ht="25.5">
      <c r="A240" s="307"/>
      <c r="B240" s="293" t="s">
        <v>46</v>
      </c>
      <c r="C240" s="294" t="s">
        <v>5652</v>
      </c>
      <c r="D240" s="289">
        <f>'CE MINISTERIALE 2019'!D240</f>
        <v>27373750</v>
      </c>
      <c r="E240" s="274"/>
      <c r="F240" s="291"/>
      <c r="G240" s="292"/>
      <c r="H240" s="292"/>
      <c r="J240" s="286"/>
      <c r="L240" s="292"/>
    </row>
    <row r="241" spans="1:12" s="299" customFormat="1" ht="25.5">
      <c r="A241" s="307" t="s">
        <v>304</v>
      </c>
      <c r="B241" s="297" t="s">
        <v>48</v>
      </c>
      <c r="C241" s="298" t="s">
        <v>3814</v>
      </c>
      <c r="D241" s="337">
        <f>'CE MINISTERIALE 2019'!D241</f>
        <v>0</v>
      </c>
      <c r="E241" s="274"/>
      <c r="F241" s="275"/>
      <c r="G241" s="292"/>
      <c r="H241" s="292"/>
      <c r="J241" s="286"/>
      <c r="L241" s="292"/>
    </row>
    <row r="242" spans="1:12" s="299" customFormat="1" ht="25.5">
      <c r="A242" s="307"/>
      <c r="B242" s="297" t="s">
        <v>50</v>
      </c>
      <c r="C242" s="298" t="s">
        <v>3815</v>
      </c>
      <c r="D242" s="337">
        <f>'CE MINISTERIALE 2019'!D242</f>
        <v>1102750</v>
      </c>
      <c r="E242" s="274"/>
      <c r="F242" s="275"/>
      <c r="G242" s="292"/>
      <c r="H242" s="292"/>
      <c r="J242" s="286"/>
      <c r="L242" s="292"/>
    </row>
    <row r="243" spans="1:12" s="275" customFormat="1" ht="25.5">
      <c r="A243" s="304" t="s">
        <v>1575</v>
      </c>
      <c r="B243" s="297" t="s">
        <v>52</v>
      </c>
      <c r="C243" s="298" t="s">
        <v>3816</v>
      </c>
      <c r="D243" s="337">
        <f>'CE MINISTERIALE 2019'!D243</f>
        <v>0</v>
      </c>
      <c r="E243" s="274"/>
      <c r="G243" s="292"/>
      <c r="H243" s="292"/>
      <c r="J243" s="286"/>
      <c r="L243" s="292"/>
    </row>
    <row r="244" spans="1:12" s="275" customFormat="1" ht="18.75">
      <c r="A244" s="304"/>
      <c r="B244" s="297" t="s">
        <v>54</v>
      </c>
      <c r="C244" s="298" t="s">
        <v>3817</v>
      </c>
      <c r="D244" s="337">
        <f>'CE MINISTERIALE 2019'!D244</f>
        <v>26271000</v>
      </c>
      <c r="E244" s="274"/>
      <c r="G244" s="292"/>
      <c r="H244" s="292"/>
      <c r="J244" s="286"/>
      <c r="L244" s="292"/>
    </row>
    <row r="245" spans="1:12" s="275" customFormat="1" ht="25.5">
      <c r="A245" s="304"/>
      <c r="B245" s="293" t="s">
        <v>56</v>
      </c>
      <c r="C245" s="294" t="s">
        <v>5653</v>
      </c>
      <c r="D245" s="289">
        <f>'CE MINISTERIALE 2019'!D245</f>
        <v>11263000</v>
      </c>
      <c r="E245" s="274"/>
      <c r="F245" s="291"/>
      <c r="G245" s="292"/>
      <c r="H245" s="292"/>
      <c r="J245" s="286"/>
      <c r="L245" s="292"/>
    </row>
    <row r="246" spans="1:12" s="275" customFormat="1" ht="25.5">
      <c r="A246" s="304" t="s">
        <v>304</v>
      </c>
      <c r="B246" s="297" t="s">
        <v>58</v>
      </c>
      <c r="C246" s="298" t="s">
        <v>3818</v>
      </c>
      <c r="D246" s="337">
        <f>'CE MINISTERIALE 2019'!D246</f>
        <v>0</v>
      </c>
      <c r="E246" s="274"/>
      <c r="G246" s="292"/>
      <c r="H246" s="292"/>
      <c r="J246" s="286"/>
      <c r="L246" s="292"/>
    </row>
    <row r="247" spans="1:12" s="275" customFormat="1" ht="25.5">
      <c r="A247" s="304"/>
      <c r="B247" s="297" t="s">
        <v>60</v>
      </c>
      <c r="C247" s="298" t="s">
        <v>3819</v>
      </c>
      <c r="D247" s="337">
        <f>'CE MINISTERIALE 2019'!D247</f>
        <v>0</v>
      </c>
      <c r="E247" s="274"/>
      <c r="G247" s="292"/>
      <c r="H247" s="292"/>
      <c r="J247" s="286"/>
      <c r="L247" s="292"/>
    </row>
    <row r="248" spans="1:12" s="275" customFormat="1" ht="25.5">
      <c r="A248" s="304" t="s">
        <v>1575</v>
      </c>
      <c r="B248" s="297" t="s">
        <v>62</v>
      </c>
      <c r="C248" s="298" t="s">
        <v>3820</v>
      </c>
      <c r="D248" s="337">
        <f>'CE MINISTERIALE 2019'!D248</f>
        <v>0</v>
      </c>
      <c r="E248" s="274"/>
      <c r="G248" s="292"/>
      <c r="H248" s="292"/>
      <c r="J248" s="286"/>
      <c r="L248" s="292"/>
    </row>
    <row r="249" spans="1:12" s="275" customFormat="1" ht="18.75">
      <c r="A249" s="304"/>
      <c r="B249" s="297" t="s">
        <v>64</v>
      </c>
      <c r="C249" s="298" t="s">
        <v>3821</v>
      </c>
      <c r="D249" s="337">
        <f>'CE MINISTERIALE 2019'!D249</f>
        <v>11263000</v>
      </c>
      <c r="E249" s="274"/>
      <c r="G249" s="292"/>
      <c r="H249" s="292"/>
      <c r="J249" s="286"/>
      <c r="L249" s="292"/>
    </row>
    <row r="250" spans="1:12" s="275" customFormat="1" ht="25.5">
      <c r="A250" s="304"/>
      <c r="B250" s="293" t="s">
        <v>66</v>
      </c>
      <c r="C250" s="294" t="s">
        <v>5654</v>
      </c>
      <c r="D250" s="289">
        <f>'CE MINISTERIALE 2019'!D250</f>
        <v>61557232.170000002</v>
      </c>
      <c r="E250" s="274"/>
      <c r="F250" s="291"/>
      <c r="G250" s="292"/>
      <c r="H250" s="292"/>
      <c r="J250" s="286"/>
      <c r="L250" s="292"/>
    </row>
    <row r="251" spans="1:12" s="275" customFormat="1" ht="25.5">
      <c r="A251" s="304" t="s">
        <v>304</v>
      </c>
      <c r="B251" s="297" t="s">
        <v>68</v>
      </c>
      <c r="C251" s="298" t="s">
        <v>3822</v>
      </c>
      <c r="D251" s="337">
        <f>'CE MINISTERIALE 2019'!D251</f>
        <v>0</v>
      </c>
      <c r="E251" s="274"/>
      <c r="G251" s="292"/>
      <c r="H251" s="292"/>
      <c r="J251" s="286"/>
      <c r="L251" s="292"/>
    </row>
    <row r="252" spans="1:12" s="275" customFormat="1" ht="25.5">
      <c r="A252" s="304"/>
      <c r="B252" s="297" t="s">
        <v>70</v>
      </c>
      <c r="C252" s="298" t="s">
        <v>3823</v>
      </c>
      <c r="D252" s="337">
        <f>'CE MINISTERIALE 2019'!D252</f>
        <v>0</v>
      </c>
      <c r="E252" s="274"/>
      <c r="G252" s="292"/>
      <c r="H252" s="292"/>
      <c r="J252" s="286"/>
      <c r="L252" s="292"/>
    </row>
    <row r="253" spans="1:12" s="275" customFormat="1" ht="25.5">
      <c r="A253" s="304" t="s">
        <v>1575</v>
      </c>
      <c r="B253" s="297" t="s">
        <v>72</v>
      </c>
      <c r="C253" s="298" t="s">
        <v>3824</v>
      </c>
      <c r="D253" s="337">
        <f>'CE MINISTERIALE 2019'!D253</f>
        <v>20492458.390000001</v>
      </c>
      <c r="E253" s="274"/>
      <c r="G253" s="292"/>
      <c r="H253" s="292"/>
      <c r="J253" s="286"/>
      <c r="L253" s="292"/>
    </row>
    <row r="254" spans="1:12" s="275" customFormat="1" ht="18.75">
      <c r="A254" s="304"/>
      <c r="B254" s="297" t="s">
        <v>74</v>
      </c>
      <c r="C254" s="298" t="s">
        <v>3825</v>
      </c>
      <c r="D254" s="289">
        <f>'CE MINISTERIALE 2019'!D254</f>
        <v>40564773.780000001</v>
      </c>
      <c r="E254" s="274"/>
      <c r="F254" s="291"/>
      <c r="G254" s="292"/>
      <c r="H254" s="292"/>
      <c r="J254" s="286"/>
      <c r="L254" s="292"/>
    </row>
    <row r="255" spans="1:12" s="275" customFormat="1" ht="25.5">
      <c r="A255" s="304"/>
      <c r="B255" s="300" t="s">
        <v>76</v>
      </c>
      <c r="C255" s="301" t="s">
        <v>5655</v>
      </c>
      <c r="D255" s="337">
        <f>'CE MINISTERIALE 2019'!D255</f>
        <v>0</v>
      </c>
      <c r="E255" s="274"/>
      <c r="G255" s="292"/>
      <c r="H255" s="292"/>
      <c r="J255" s="286"/>
      <c r="L255" s="292"/>
    </row>
    <row r="256" spans="1:12" s="275" customFormat="1" ht="25.5">
      <c r="A256" s="304"/>
      <c r="B256" s="300" t="s">
        <v>78</v>
      </c>
      <c r="C256" s="301" t="s">
        <v>5656</v>
      </c>
      <c r="D256" s="337">
        <f>'CE MINISTERIALE 2019'!D256</f>
        <v>0</v>
      </c>
      <c r="E256" s="274"/>
      <c r="G256" s="292"/>
      <c r="H256" s="292"/>
      <c r="J256" s="286"/>
      <c r="L256" s="292"/>
    </row>
    <row r="257" spans="1:12" s="275" customFormat="1" ht="25.5">
      <c r="A257" s="304"/>
      <c r="B257" s="300" t="s">
        <v>584</v>
      </c>
      <c r="C257" s="301" t="s">
        <v>5657</v>
      </c>
      <c r="D257" s="337">
        <f>'CE MINISTERIALE 2019'!D257</f>
        <v>40564773.780000001</v>
      </c>
      <c r="E257" s="274"/>
      <c r="G257" s="292"/>
      <c r="H257" s="292"/>
      <c r="J257" s="286"/>
      <c r="L257" s="292"/>
    </row>
    <row r="258" spans="1:12" s="275" customFormat="1" ht="25.5">
      <c r="A258" s="304"/>
      <c r="B258" s="300" t="s">
        <v>586</v>
      </c>
      <c r="C258" s="301" t="s">
        <v>5658</v>
      </c>
      <c r="D258" s="337">
        <f>'CE MINISTERIALE 2019'!D258</f>
        <v>0</v>
      </c>
      <c r="E258" s="274"/>
      <c r="G258" s="292"/>
      <c r="H258" s="292"/>
      <c r="J258" s="286"/>
      <c r="L258" s="292"/>
    </row>
    <row r="259" spans="1:12" s="275" customFormat="1" ht="25.5">
      <c r="A259" s="304"/>
      <c r="B259" s="297" t="s">
        <v>588</v>
      </c>
      <c r="C259" s="298" t="s">
        <v>3826</v>
      </c>
      <c r="D259" s="337">
        <f>'CE MINISTERIALE 2019'!D259</f>
        <v>500000</v>
      </c>
      <c r="E259" s="274"/>
      <c r="G259" s="292"/>
      <c r="H259" s="292"/>
      <c r="J259" s="286"/>
      <c r="L259" s="292"/>
    </row>
    <row r="260" spans="1:12" s="275" customFormat="1" ht="25.5">
      <c r="A260" s="304"/>
      <c r="B260" s="293" t="s">
        <v>590</v>
      </c>
      <c r="C260" s="294" t="s">
        <v>5659</v>
      </c>
      <c r="D260" s="289">
        <f>'CE MINISTERIALE 2019'!D260</f>
        <v>13004622.6</v>
      </c>
      <c r="E260" s="274"/>
      <c r="F260" s="291"/>
      <c r="G260" s="292"/>
      <c r="H260" s="292"/>
      <c r="J260" s="286"/>
      <c r="L260" s="292"/>
    </row>
    <row r="261" spans="1:12" s="275" customFormat="1" ht="25.5">
      <c r="A261" s="304" t="s">
        <v>304</v>
      </c>
      <c r="B261" s="297" t="s">
        <v>592</v>
      </c>
      <c r="C261" s="298" t="s">
        <v>3827</v>
      </c>
      <c r="D261" s="337">
        <f>'CE MINISTERIALE 2019'!D261</f>
        <v>0</v>
      </c>
      <c r="E261" s="274"/>
      <c r="G261" s="292"/>
      <c r="H261" s="292"/>
      <c r="J261" s="286"/>
      <c r="L261" s="292"/>
    </row>
    <row r="262" spans="1:12" s="299" customFormat="1" ht="25.5">
      <c r="A262" s="307"/>
      <c r="B262" s="297" t="s">
        <v>594</v>
      </c>
      <c r="C262" s="298" t="s">
        <v>3828</v>
      </c>
      <c r="D262" s="337">
        <f>'CE MINISTERIALE 2019'!D262</f>
        <v>1350000</v>
      </c>
      <c r="E262" s="274"/>
      <c r="F262" s="275"/>
      <c r="G262" s="292"/>
      <c r="H262" s="292"/>
      <c r="J262" s="286"/>
      <c r="L262" s="292"/>
    </row>
    <row r="263" spans="1:12" s="299" customFormat="1" ht="25.5">
      <c r="A263" s="307" t="s">
        <v>1580</v>
      </c>
      <c r="B263" s="297" t="s">
        <v>596</v>
      </c>
      <c r="C263" s="298" t="s">
        <v>5660</v>
      </c>
      <c r="D263" s="337">
        <f>'CE MINISTERIALE 2019'!D263</f>
        <v>1200000</v>
      </c>
      <c r="E263" s="274"/>
      <c r="F263" s="275"/>
      <c r="G263" s="292"/>
      <c r="H263" s="292"/>
      <c r="J263" s="286"/>
      <c r="L263" s="292"/>
    </row>
    <row r="264" spans="1:12" s="299" customFormat="1" ht="18.75">
      <c r="A264" s="307"/>
      <c r="B264" s="297" t="s">
        <v>598</v>
      </c>
      <c r="C264" s="298" t="s">
        <v>3829</v>
      </c>
      <c r="D264" s="337">
        <f>'CE MINISTERIALE 2019'!D264</f>
        <v>3354622.6</v>
      </c>
      <c r="E264" s="274"/>
      <c r="F264" s="275"/>
      <c r="G264" s="292"/>
      <c r="H264" s="292"/>
      <c r="J264" s="286"/>
      <c r="L264" s="292"/>
    </row>
    <row r="265" spans="1:12" s="299" customFormat="1" ht="18.75">
      <c r="A265" s="307"/>
      <c r="B265" s="297" t="s">
        <v>600</v>
      </c>
      <c r="C265" s="298" t="s">
        <v>5661</v>
      </c>
      <c r="D265" s="337">
        <f>'CE MINISTERIALE 2019'!D265</f>
        <v>7100000</v>
      </c>
      <c r="E265" s="274"/>
      <c r="F265" s="275"/>
      <c r="G265" s="292"/>
      <c r="H265" s="292"/>
      <c r="J265" s="286"/>
      <c r="L265" s="292"/>
    </row>
    <row r="266" spans="1:12" s="299" customFormat="1" ht="25.5">
      <c r="A266" s="307"/>
      <c r="B266" s="293" t="s">
        <v>602</v>
      </c>
      <c r="C266" s="294" t="s">
        <v>5662</v>
      </c>
      <c r="D266" s="289">
        <f>'CE MINISTERIALE 2019'!D266</f>
        <v>7818423.1299999999</v>
      </c>
      <c r="E266" s="274"/>
      <c r="F266" s="291"/>
      <c r="G266" s="292"/>
      <c r="H266" s="292"/>
      <c r="J266" s="286"/>
      <c r="L266" s="292"/>
    </row>
    <row r="267" spans="1:12" s="299" customFormat="1" ht="25.5">
      <c r="A267" s="307" t="s">
        <v>304</v>
      </c>
      <c r="B267" s="297" t="s">
        <v>604</v>
      </c>
      <c r="C267" s="298" t="s">
        <v>3830</v>
      </c>
      <c r="D267" s="337">
        <f>'CE MINISTERIALE 2019'!D267</f>
        <v>0</v>
      </c>
      <c r="E267" s="274"/>
      <c r="F267" s="275"/>
      <c r="G267" s="292"/>
      <c r="H267" s="292"/>
      <c r="J267" s="286"/>
      <c r="L267" s="292"/>
    </row>
    <row r="268" spans="1:12" s="299" customFormat="1" ht="25.5">
      <c r="A268" s="307"/>
      <c r="B268" s="297" t="s">
        <v>606</v>
      </c>
      <c r="C268" s="298" t="s">
        <v>3831</v>
      </c>
      <c r="D268" s="337">
        <f>'CE MINISTERIALE 2019'!D268</f>
        <v>115000</v>
      </c>
      <c r="E268" s="274"/>
      <c r="F268" s="275"/>
      <c r="G268" s="292"/>
      <c r="H268" s="292"/>
      <c r="J268" s="286"/>
      <c r="L268" s="292"/>
    </row>
    <row r="269" spans="1:12" s="299" customFormat="1" ht="25.5">
      <c r="A269" s="307" t="s">
        <v>1575</v>
      </c>
      <c r="B269" s="297" t="s">
        <v>608</v>
      </c>
      <c r="C269" s="298" t="s">
        <v>3832</v>
      </c>
      <c r="D269" s="337">
        <f>'CE MINISTERIALE 2019'!D269</f>
        <v>2603423.13</v>
      </c>
      <c r="E269" s="274"/>
      <c r="F269" s="275"/>
      <c r="G269" s="292"/>
      <c r="H269" s="292"/>
      <c r="J269" s="286"/>
      <c r="L269" s="292"/>
    </row>
    <row r="270" spans="1:12" s="299" customFormat="1" ht="18.75">
      <c r="A270" s="307"/>
      <c r="B270" s="297" t="s">
        <v>610</v>
      </c>
      <c r="C270" s="298" t="s">
        <v>3833</v>
      </c>
      <c r="D270" s="337">
        <f>'CE MINISTERIALE 2019'!D270</f>
        <v>5100000</v>
      </c>
      <c r="E270" s="274"/>
      <c r="F270" s="275"/>
      <c r="G270" s="292"/>
      <c r="H270" s="292"/>
      <c r="J270" s="286"/>
      <c r="L270" s="292"/>
    </row>
    <row r="271" spans="1:12" s="299" customFormat="1" ht="18.75">
      <c r="A271" s="307"/>
      <c r="B271" s="297" t="s">
        <v>612</v>
      </c>
      <c r="C271" s="298" t="s">
        <v>3834</v>
      </c>
      <c r="D271" s="337">
        <f>'CE MINISTERIALE 2019'!D271</f>
        <v>0</v>
      </c>
      <c r="E271" s="274"/>
      <c r="F271" s="275"/>
      <c r="G271" s="292"/>
      <c r="H271" s="292"/>
      <c r="J271" s="286"/>
      <c r="L271" s="292"/>
    </row>
    <row r="272" spans="1:12" s="299" customFormat="1" ht="25.5">
      <c r="A272" s="307"/>
      <c r="B272" s="297" t="s">
        <v>614</v>
      </c>
      <c r="C272" s="298" t="s">
        <v>5663</v>
      </c>
      <c r="D272" s="337">
        <f>'CE MINISTERIALE 2019'!D272</f>
        <v>0</v>
      </c>
      <c r="E272" s="274"/>
      <c r="F272" s="275"/>
      <c r="G272" s="292"/>
      <c r="H272" s="292"/>
      <c r="J272" s="286"/>
      <c r="L272" s="292"/>
    </row>
    <row r="273" spans="1:12" s="299" customFormat="1" ht="25.5">
      <c r="A273" s="307"/>
      <c r="B273" s="293" t="s">
        <v>616</v>
      </c>
      <c r="C273" s="294" t="s">
        <v>5664</v>
      </c>
      <c r="D273" s="289">
        <f>'CE MINISTERIALE 2019'!D273</f>
        <v>679698.37</v>
      </c>
      <c r="E273" s="274"/>
      <c r="F273" s="291"/>
      <c r="G273" s="292"/>
      <c r="H273" s="292"/>
      <c r="J273" s="286"/>
      <c r="L273" s="292"/>
    </row>
    <row r="274" spans="1:12" s="299" customFormat="1" ht="25.5">
      <c r="A274" s="307" t="s">
        <v>304</v>
      </c>
      <c r="B274" s="297" t="s">
        <v>618</v>
      </c>
      <c r="C274" s="298" t="s">
        <v>3835</v>
      </c>
      <c r="D274" s="337">
        <f>'CE MINISTERIALE 2019'!D274</f>
        <v>0</v>
      </c>
      <c r="E274" s="274"/>
      <c r="F274" s="275"/>
      <c r="G274" s="292"/>
      <c r="H274" s="292"/>
      <c r="J274" s="286"/>
      <c r="L274" s="292"/>
    </row>
    <row r="275" spans="1:12" s="299" customFormat="1" ht="25.5">
      <c r="A275" s="307"/>
      <c r="B275" s="297" t="s">
        <v>620</v>
      </c>
      <c r="C275" s="298" t="s">
        <v>3836</v>
      </c>
      <c r="D275" s="337">
        <f>'CE MINISTERIALE 2019'!D275</f>
        <v>0</v>
      </c>
      <c r="E275" s="274"/>
      <c r="F275" s="275"/>
      <c r="G275" s="292"/>
      <c r="H275" s="292"/>
      <c r="J275" s="286"/>
      <c r="L275" s="292"/>
    </row>
    <row r="276" spans="1:12" s="299" customFormat="1" ht="25.5">
      <c r="A276" s="307" t="s">
        <v>1575</v>
      </c>
      <c r="B276" s="297" t="s">
        <v>622</v>
      </c>
      <c r="C276" s="298" t="s">
        <v>3837</v>
      </c>
      <c r="D276" s="337">
        <f>'CE MINISTERIALE 2019'!D276</f>
        <v>618907.37</v>
      </c>
      <c r="E276" s="274"/>
      <c r="F276" s="275"/>
      <c r="G276" s="292"/>
      <c r="H276" s="292"/>
      <c r="J276" s="286"/>
      <c r="L276" s="292"/>
    </row>
    <row r="277" spans="1:12" s="299" customFormat="1" ht="18.75">
      <c r="A277" s="307"/>
      <c r="B277" s="297" t="s">
        <v>624</v>
      </c>
      <c r="C277" s="298" t="s">
        <v>3838</v>
      </c>
      <c r="D277" s="337">
        <f>'CE MINISTERIALE 2019'!D277</f>
        <v>60791</v>
      </c>
      <c r="E277" s="274"/>
      <c r="F277" s="275"/>
      <c r="G277" s="292"/>
      <c r="H277" s="292"/>
      <c r="J277" s="286"/>
      <c r="L277" s="292"/>
    </row>
    <row r="278" spans="1:12" s="299" customFormat="1" ht="38.25">
      <c r="A278" s="307"/>
      <c r="B278" s="297" t="s">
        <v>631</v>
      </c>
      <c r="C278" s="298" t="s">
        <v>3839</v>
      </c>
      <c r="D278" s="337">
        <f>'CE MINISTERIALE 2019'!D278</f>
        <v>0</v>
      </c>
      <c r="E278" s="274"/>
      <c r="F278" s="275"/>
      <c r="G278" s="292"/>
      <c r="H278" s="292"/>
      <c r="J278" s="286"/>
      <c r="L278" s="292"/>
    </row>
    <row r="279" spans="1:12" s="299" customFormat="1" ht="25.5">
      <c r="A279" s="307"/>
      <c r="B279" s="293" t="s">
        <v>633</v>
      </c>
      <c r="C279" s="294" t="s">
        <v>5665</v>
      </c>
      <c r="D279" s="289">
        <f>'CE MINISTERIALE 2019'!D279</f>
        <v>52876833.149999999</v>
      </c>
      <c r="E279" s="274"/>
      <c r="F279" s="291"/>
      <c r="G279" s="292"/>
      <c r="H279" s="292"/>
      <c r="J279" s="286"/>
      <c r="L279" s="292"/>
    </row>
    <row r="280" spans="1:12" s="299" customFormat="1" ht="25.5">
      <c r="A280" s="307" t="s">
        <v>304</v>
      </c>
      <c r="B280" s="297" t="s">
        <v>635</v>
      </c>
      <c r="C280" s="298" t="s">
        <v>5666</v>
      </c>
      <c r="D280" s="337">
        <f>'CE MINISTERIALE 2019'!D280</f>
        <v>0</v>
      </c>
      <c r="E280" s="274"/>
      <c r="F280" s="275"/>
      <c r="G280" s="292"/>
      <c r="H280" s="292"/>
      <c r="J280" s="286"/>
      <c r="L280" s="292"/>
    </row>
    <row r="281" spans="1:12" s="299" customFormat="1" ht="25.5">
      <c r="A281" s="307"/>
      <c r="B281" s="297" t="s">
        <v>637</v>
      </c>
      <c r="C281" s="298" t="s">
        <v>5667</v>
      </c>
      <c r="D281" s="337">
        <f>'CE MINISTERIALE 2019'!D281</f>
        <v>0</v>
      </c>
      <c r="E281" s="274"/>
      <c r="F281" s="275"/>
      <c r="G281" s="292"/>
      <c r="H281" s="292"/>
      <c r="J281" s="286"/>
      <c r="L281" s="292"/>
    </row>
    <row r="282" spans="1:12" s="299" customFormat="1" ht="25.5">
      <c r="A282" s="307" t="s">
        <v>1575</v>
      </c>
      <c r="B282" s="297" t="s">
        <v>639</v>
      </c>
      <c r="C282" s="298" t="s">
        <v>5668</v>
      </c>
      <c r="D282" s="337">
        <f>'CE MINISTERIALE 2019'!D282</f>
        <v>876833.15</v>
      </c>
      <c r="E282" s="274"/>
      <c r="F282" s="275"/>
      <c r="G282" s="292"/>
      <c r="H282" s="292"/>
      <c r="J282" s="286"/>
      <c r="L282" s="292"/>
    </row>
    <row r="283" spans="1:12" s="299" customFormat="1" ht="18.75">
      <c r="A283" s="307"/>
      <c r="B283" s="297" t="s">
        <v>641</v>
      </c>
      <c r="C283" s="298" t="s">
        <v>3840</v>
      </c>
      <c r="D283" s="337">
        <f>'CE MINISTERIALE 2019'!D283</f>
        <v>52000000</v>
      </c>
      <c r="E283" s="274"/>
      <c r="F283" s="275"/>
      <c r="G283" s="292"/>
      <c r="H283" s="292"/>
      <c r="J283" s="286"/>
      <c r="L283" s="292"/>
    </row>
    <row r="284" spans="1:12" s="299" customFormat="1" ht="25.5">
      <c r="A284" s="307"/>
      <c r="B284" s="293" t="s">
        <v>643</v>
      </c>
      <c r="C284" s="294" t="s">
        <v>5669</v>
      </c>
      <c r="D284" s="289">
        <f>'CE MINISTERIALE 2019'!D284</f>
        <v>86230698.739999995</v>
      </c>
      <c r="E284" s="274"/>
      <c r="F284" s="291"/>
      <c r="G284" s="292"/>
      <c r="H284" s="292"/>
      <c r="J284" s="286"/>
      <c r="L284" s="292"/>
    </row>
    <row r="285" spans="1:12" s="299" customFormat="1" ht="25.5">
      <c r="A285" s="307" t="s">
        <v>304</v>
      </c>
      <c r="B285" s="297" t="s">
        <v>645</v>
      </c>
      <c r="C285" s="298" t="s">
        <v>3841</v>
      </c>
      <c r="D285" s="289">
        <f>'CE MINISTERIALE 2019'!D285</f>
        <v>0</v>
      </c>
      <c r="E285" s="274"/>
      <c r="F285" s="291"/>
      <c r="G285" s="292"/>
      <c r="H285" s="292"/>
      <c r="J285" s="286"/>
      <c r="L285" s="292"/>
    </row>
    <row r="286" spans="1:12" s="275" customFormat="1" ht="18.75">
      <c r="A286" s="304" t="s">
        <v>304</v>
      </c>
      <c r="B286" s="300" t="s">
        <v>4712</v>
      </c>
      <c r="C286" s="301" t="s">
        <v>5670</v>
      </c>
      <c r="D286" s="337">
        <f>'CE MINISTERIALE 2019'!D286</f>
        <v>0</v>
      </c>
      <c r="E286" s="274"/>
      <c r="G286" s="292"/>
      <c r="H286" s="292"/>
      <c r="J286" s="286"/>
      <c r="L286" s="292"/>
    </row>
    <row r="287" spans="1:12" s="275" customFormat="1" ht="25.5">
      <c r="A287" s="304" t="s">
        <v>304</v>
      </c>
      <c r="B287" s="300" t="s">
        <v>4714</v>
      </c>
      <c r="C287" s="301" t="s">
        <v>5671</v>
      </c>
      <c r="D287" s="337">
        <f>'CE MINISTERIALE 2019'!D287</f>
        <v>0</v>
      </c>
      <c r="E287" s="274"/>
      <c r="G287" s="292"/>
      <c r="H287" s="292"/>
      <c r="J287" s="286"/>
      <c r="L287" s="292"/>
    </row>
    <row r="288" spans="1:12" s="299" customFormat="1" ht="25.5">
      <c r="A288" s="307"/>
      <c r="B288" s="297" t="s">
        <v>647</v>
      </c>
      <c r="C288" s="298" t="s">
        <v>3842</v>
      </c>
      <c r="D288" s="337">
        <f>'CE MINISTERIALE 2019'!D288</f>
        <v>35462025.640000001</v>
      </c>
      <c r="E288" s="274"/>
      <c r="F288" s="275"/>
      <c r="G288" s="292"/>
      <c r="H288" s="292"/>
      <c r="J288" s="286"/>
      <c r="L288" s="292"/>
    </row>
    <row r="289" spans="1:12" s="299" customFormat="1" ht="51">
      <c r="A289" s="307" t="s">
        <v>1575</v>
      </c>
      <c r="B289" s="297" t="s">
        <v>4716</v>
      </c>
      <c r="C289" s="298" t="s">
        <v>5672</v>
      </c>
      <c r="D289" s="337">
        <f>'CE MINISTERIALE 2019'!D289</f>
        <v>68728.740000000005</v>
      </c>
      <c r="E289" s="274"/>
      <c r="F289" s="275"/>
      <c r="G289" s="292"/>
      <c r="H289" s="292"/>
      <c r="J289" s="286"/>
      <c r="L289" s="292"/>
    </row>
    <row r="290" spans="1:12" s="299" customFormat="1" ht="25.5">
      <c r="A290" s="307" t="s">
        <v>1580</v>
      </c>
      <c r="B290" s="297" t="s">
        <v>649</v>
      </c>
      <c r="C290" s="298" t="s">
        <v>5673</v>
      </c>
      <c r="D290" s="337">
        <f>'CE MINISTERIALE 2019'!D290</f>
        <v>240000</v>
      </c>
      <c r="E290" s="274"/>
      <c r="F290" s="275"/>
      <c r="G290" s="292"/>
      <c r="H290" s="292"/>
      <c r="J290" s="286"/>
      <c r="L290" s="292"/>
    </row>
    <row r="291" spans="1:12" s="299" customFormat="1" ht="18.75">
      <c r="A291" s="307"/>
      <c r="B291" s="297" t="s">
        <v>650</v>
      </c>
      <c r="C291" s="298" t="s">
        <v>5674</v>
      </c>
      <c r="D291" s="337">
        <f>'CE MINISTERIALE 2019'!D291</f>
        <v>46249944.359999999</v>
      </c>
      <c r="E291" s="274"/>
      <c r="F291" s="275"/>
      <c r="G291" s="292"/>
      <c r="H291" s="292"/>
      <c r="J291" s="286"/>
      <c r="L291" s="292"/>
    </row>
    <row r="292" spans="1:12" s="299" customFormat="1" ht="18.75">
      <c r="A292" s="307"/>
      <c r="B292" s="297" t="s">
        <v>651</v>
      </c>
      <c r="C292" s="298" t="s">
        <v>5675</v>
      </c>
      <c r="D292" s="337">
        <f>'CE MINISTERIALE 2019'!D292</f>
        <v>4210000</v>
      </c>
      <c r="E292" s="274"/>
      <c r="F292" s="275"/>
      <c r="G292" s="292"/>
      <c r="H292" s="292"/>
      <c r="J292" s="286"/>
      <c r="L292" s="292"/>
    </row>
    <row r="293" spans="1:12" s="299" customFormat="1" ht="25.5">
      <c r="A293" s="307"/>
      <c r="B293" s="293" t="s">
        <v>652</v>
      </c>
      <c r="C293" s="294" t="s">
        <v>5676</v>
      </c>
      <c r="D293" s="289">
        <f>'CE MINISTERIALE 2019'!D293</f>
        <v>3256524.19</v>
      </c>
      <c r="E293" s="274"/>
      <c r="F293" s="291"/>
      <c r="G293" s="292"/>
      <c r="H293" s="292"/>
      <c r="J293" s="286"/>
      <c r="L293" s="292"/>
    </row>
    <row r="294" spans="1:12" s="299" customFormat="1" ht="25.5">
      <c r="A294" s="307"/>
      <c r="B294" s="297" t="s">
        <v>654</v>
      </c>
      <c r="C294" s="298" t="s">
        <v>5677</v>
      </c>
      <c r="D294" s="337">
        <f>'CE MINISTERIALE 2019'!D294</f>
        <v>0</v>
      </c>
      <c r="E294" s="274"/>
      <c r="F294" s="275"/>
      <c r="G294" s="292"/>
      <c r="H294" s="292"/>
      <c r="J294" s="286"/>
      <c r="L294" s="292"/>
    </row>
    <row r="295" spans="1:12" s="299" customFormat="1" ht="25.5">
      <c r="A295" s="307"/>
      <c r="B295" s="297" t="s">
        <v>656</v>
      </c>
      <c r="C295" s="298" t="s">
        <v>3843</v>
      </c>
      <c r="D295" s="337">
        <f>'CE MINISTERIALE 2019'!D295</f>
        <v>3220690.19</v>
      </c>
      <c r="E295" s="274"/>
      <c r="F295" s="275"/>
      <c r="G295" s="292"/>
      <c r="H295" s="292"/>
      <c r="J295" s="286"/>
      <c r="L295" s="292"/>
    </row>
    <row r="296" spans="1:12" s="299" customFormat="1" ht="38.25">
      <c r="A296" s="307"/>
      <c r="B296" s="297" t="s">
        <v>658</v>
      </c>
      <c r="C296" s="298" t="s">
        <v>3844</v>
      </c>
      <c r="D296" s="337">
        <f>'CE MINISTERIALE 2019'!D296</f>
        <v>0</v>
      </c>
      <c r="E296" s="274"/>
      <c r="F296" s="275"/>
      <c r="G296" s="292"/>
      <c r="H296" s="292"/>
      <c r="J296" s="286"/>
      <c r="L296" s="292"/>
    </row>
    <row r="297" spans="1:12" s="299" customFormat="1" ht="38.25">
      <c r="A297" s="307"/>
      <c r="B297" s="297" t="s">
        <v>321</v>
      </c>
      <c r="C297" s="298" t="s">
        <v>3845</v>
      </c>
      <c r="D297" s="337">
        <f>'CE MINISTERIALE 2019'!D297</f>
        <v>16472</v>
      </c>
      <c r="E297" s="274"/>
      <c r="F297" s="275"/>
      <c r="G297" s="292"/>
      <c r="H297" s="292"/>
      <c r="J297" s="286"/>
      <c r="L297" s="292"/>
    </row>
    <row r="298" spans="1:12" s="299" customFormat="1" ht="51">
      <c r="A298" s="307" t="s">
        <v>304</v>
      </c>
      <c r="B298" s="297" t="s">
        <v>323</v>
      </c>
      <c r="C298" s="298" t="s">
        <v>3846</v>
      </c>
      <c r="D298" s="337">
        <f>'CE MINISTERIALE 2019'!D298</f>
        <v>0</v>
      </c>
      <c r="E298" s="274"/>
      <c r="F298" s="275"/>
      <c r="G298" s="292"/>
      <c r="H298" s="292"/>
      <c r="J298" s="286"/>
      <c r="L298" s="292"/>
    </row>
    <row r="299" spans="1:12" s="299" customFormat="1" ht="25.5">
      <c r="A299" s="307"/>
      <c r="B299" s="297" t="s">
        <v>325</v>
      </c>
      <c r="C299" s="298" t="s">
        <v>3847</v>
      </c>
      <c r="D299" s="337">
        <f>'CE MINISTERIALE 2019'!D299</f>
        <v>19362</v>
      </c>
      <c r="E299" s="274"/>
      <c r="F299" s="275"/>
      <c r="G299" s="292"/>
      <c r="H299" s="292"/>
      <c r="J299" s="286"/>
      <c r="L299" s="292"/>
    </row>
    <row r="300" spans="1:12" s="299" customFormat="1" ht="38.25">
      <c r="A300" s="307" t="s">
        <v>304</v>
      </c>
      <c r="B300" s="297" t="s">
        <v>327</v>
      </c>
      <c r="C300" s="298" t="s">
        <v>3848</v>
      </c>
      <c r="D300" s="337">
        <f>'CE MINISTERIALE 2019'!D300</f>
        <v>0</v>
      </c>
      <c r="E300" s="274"/>
      <c r="F300" s="275"/>
      <c r="G300" s="292"/>
      <c r="H300" s="292"/>
      <c r="J300" s="286"/>
      <c r="L300" s="292"/>
    </row>
    <row r="301" spans="1:12" s="299" customFormat="1" ht="25.5">
      <c r="A301" s="307"/>
      <c r="B301" s="293" t="s">
        <v>329</v>
      </c>
      <c r="C301" s="294" t="s">
        <v>5678</v>
      </c>
      <c r="D301" s="289">
        <f>'CE MINISTERIALE 2019'!D301</f>
        <v>5418000</v>
      </c>
      <c r="E301" s="274"/>
      <c r="F301" s="291"/>
      <c r="G301" s="292"/>
      <c r="H301" s="292"/>
      <c r="J301" s="286"/>
      <c r="L301" s="292"/>
    </row>
    <row r="302" spans="1:12" s="299" customFormat="1" ht="18.75">
      <c r="A302" s="307"/>
      <c r="B302" s="297" t="s">
        <v>331</v>
      </c>
      <c r="C302" s="298" t="s">
        <v>5679</v>
      </c>
      <c r="D302" s="337">
        <f>'CE MINISTERIALE 2019'!D302</f>
        <v>50000</v>
      </c>
      <c r="E302" s="274"/>
      <c r="F302" s="275"/>
      <c r="G302" s="292"/>
      <c r="H302" s="292"/>
      <c r="J302" s="286"/>
      <c r="L302" s="292"/>
    </row>
    <row r="303" spans="1:12" s="299" customFormat="1" ht="18.75">
      <c r="A303" s="307"/>
      <c r="B303" s="297" t="s">
        <v>333</v>
      </c>
      <c r="C303" s="298" t="s">
        <v>3849</v>
      </c>
      <c r="D303" s="337">
        <f>'CE MINISTERIALE 2019'!D303</f>
        <v>330000</v>
      </c>
      <c r="E303" s="274"/>
      <c r="F303" s="275"/>
      <c r="G303" s="292"/>
      <c r="H303" s="292"/>
      <c r="J303" s="286"/>
      <c r="L303" s="292"/>
    </row>
    <row r="304" spans="1:12" s="299" customFormat="1" ht="25.5">
      <c r="A304" s="307"/>
      <c r="B304" s="297" t="s">
        <v>335</v>
      </c>
      <c r="C304" s="298" t="s">
        <v>3850</v>
      </c>
      <c r="D304" s="337">
        <f>'CE MINISTERIALE 2019'!D304</f>
        <v>0</v>
      </c>
      <c r="E304" s="274"/>
      <c r="F304" s="275"/>
      <c r="G304" s="292"/>
      <c r="H304" s="292"/>
      <c r="J304" s="286"/>
      <c r="L304" s="292"/>
    </row>
    <row r="305" spans="1:12" s="299" customFormat="1" ht="18.75">
      <c r="A305" s="307"/>
      <c r="B305" s="297" t="s">
        <v>337</v>
      </c>
      <c r="C305" s="298" t="s">
        <v>3851</v>
      </c>
      <c r="D305" s="337">
        <f>'CE MINISTERIALE 2019'!D305</f>
        <v>0</v>
      </c>
      <c r="E305" s="274"/>
      <c r="F305" s="275"/>
      <c r="G305" s="292"/>
      <c r="H305" s="292"/>
      <c r="J305" s="286"/>
      <c r="L305" s="292"/>
    </row>
    <row r="306" spans="1:12" s="299" customFormat="1" ht="25.5">
      <c r="A306" s="307"/>
      <c r="B306" s="297" t="s">
        <v>339</v>
      </c>
      <c r="C306" s="298" t="s">
        <v>3852</v>
      </c>
      <c r="D306" s="337">
        <f>'CE MINISTERIALE 2019'!D306</f>
        <v>5038000</v>
      </c>
      <c r="E306" s="274"/>
      <c r="F306" s="275"/>
      <c r="G306" s="292"/>
      <c r="H306" s="292"/>
      <c r="J306" s="286"/>
      <c r="L306" s="292"/>
    </row>
    <row r="307" spans="1:12" s="299" customFormat="1" ht="25.5">
      <c r="A307" s="307" t="s">
        <v>304</v>
      </c>
      <c r="B307" s="297" t="s">
        <v>341</v>
      </c>
      <c r="C307" s="298" t="s">
        <v>3853</v>
      </c>
      <c r="D307" s="337">
        <f>'CE MINISTERIALE 2019'!D307</f>
        <v>0</v>
      </c>
      <c r="E307" s="274"/>
      <c r="F307" s="275"/>
      <c r="G307" s="292"/>
      <c r="H307" s="292"/>
      <c r="J307" s="286"/>
      <c r="L307" s="292"/>
    </row>
    <row r="308" spans="1:12" s="308" customFormat="1" ht="25.5">
      <c r="A308" s="307" t="s">
        <v>304</v>
      </c>
      <c r="B308" s="297" t="s">
        <v>4721</v>
      </c>
      <c r="C308" s="298" t="s">
        <v>5680</v>
      </c>
      <c r="D308" s="337">
        <f>'CE MINISTERIALE 2019'!D308</f>
        <v>0</v>
      </c>
      <c r="E308" s="274"/>
      <c r="F308" s="274"/>
      <c r="G308" s="314"/>
      <c r="H308" s="314"/>
      <c r="J308" s="286"/>
      <c r="L308" s="292"/>
    </row>
    <row r="309" spans="1:12" s="299" customFormat="1" ht="38.25">
      <c r="A309" s="307"/>
      <c r="B309" s="293" t="s">
        <v>1293</v>
      </c>
      <c r="C309" s="294" t="s">
        <v>5681</v>
      </c>
      <c r="D309" s="289">
        <f>'CE MINISTERIALE 2019'!D309</f>
        <v>1403187</v>
      </c>
      <c r="E309" s="274"/>
      <c r="F309" s="291"/>
      <c r="G309" s="292"/>
      <c r="H309" s="292"/>
      <c r="J309" s="286"/>
      <c r="L309" s="292"/>
    </row>
    <row r="310" spans="1:12" s="275" customFormat="1" ht="25.5">
      <c r="A310" s="304" t="s">
        <v>304</v>
      </c>
      <c r="B310" s="297" t="s">
        <v>1295</v>
      </c>
      <c r="C310" s="298" t="s">
        <v>5682</v>
      </c>
      <c r="D310" s="337">
        <f>'CE MINISTERIALE 2019'!D310</f>
        <v>0</v>
      </c>
      <c r="E310" s="274"/>
      <c r="G310" s="292"/>
      <c r="H310" s="292"/>
      <c r="J310" s="286"/>
      <c r="L310" s="292"/>
    </row>
    <row r="311" spans="1:12" s="275" customFormat="1" ht="25.5">
      <c r="A311" s="304"/>
      <c r="B311" s="297" t="s">
        <v>1296</v>
      </c>
      <c r="C311" s="298" t="s">
        <v>5683</v>
      </c>
      <c r="D311" s="337">
        <f>'CE MINISTERIALE 2019'!D311</f>
        <v>0</v>
      </c>
      <c r="E311" s="274"/>
      <c r="G311" s="292"/>
      <c r="H311" s="292"/>
      <c r="J311" s="286"/>
      <c r="L311" s="292"/>
    </row>
    <row r="312" spans="1:12" s="275" customFormat="1" ht="38.25">
      <c r="A312" s="304"/>
      <c r="B312" s="297" t="s">
        <v>1297</v>
      </c>
      <c r="C312" s="298" t="s">
        <v>5684</v>
      </c>
      <c r="D312" s="289">
        <f>'CE MINISTERIALE 2019'!D312</f>
        <v>1403187</v>
      </c>
      <c r="E312" s="274"/>
      <c r="F312" s="291"/>
      <c r="G312" s="292"/>
      <c r="H312" s="292"/>
      <c r="J312" s="286"/>
      <c r="L312" s="292"/>
    </row>
    <row r="313" spans="1:12" s="275" customFormat="1" ht="25.5">
      <c r="A313" s="304"/>
      <c r="B313" s="300" t="s">
        <v>1298</v>
      </c>
      <c r="C313" s="301" t="s">
        <v>5685</v>
      </c>
      <c r="D313" s="337">
        <f>'CE MINISTERIALE 2019'!D313</f>
        <v>0</v>
      </c>
      <c r="E313" s="274"/>
      <c r="G313" s="292"/>
      <c r="H313" s="292"/>
      <c r="J313" s="286"/>
      <c r="L313" s="292"/>
    </row>
    <row r="314" spans="1:12" s="275" customFormat="1" ht="25.5">
      <c r="A314" s="304"/>
      <c r="B314" s="300" t="s">
        <v>1300</v>
      </c>
      <c r="C314" s="301" t="s">
        <v>5686</v>
      </c>
      <c r="D314" s="337">
        <f>'CE MINISTERIALE 2019'!D314</f>
        <v>553919</v>
      </c>
      <c r="E314" s="274"/>
      <c r="G314" s="292"/>
      <c r="H314" s="292"/>
      <c r="J314" s="286"/>
      <c r="L314" s="292"/>
    </row>
    <row r="315" spans="1:12" s="275" customFormat="1" ht="25.5">
      <c r="A315" s="304"/>
      <c r="B315" s="300" t="s">
        <v>1302</v>
      </c>
      <c r="C315" s="301" t="s">
        <v>5687</v>
      </c>
      <c r="D315" s="337">
        <f>'CE MINISTERIALE 2019'!D315</f>
        <v>0</v>
      </c>
      <c r="E315" s="274"/>
      <c r="G315" s="292"/>
      <c r="H315" s="292"/>
      <c r="J315" s="286"/>
      <c r="L315" s="292"/>
    </row>
    <row r="316" spans="1:12" s="275" customFormat="1" ht="25.5">
      <c r="A316" s="304"/>
      <c r="B316" s="300" t="s">
        <v>1303</v>
      </c>
      <c r="C316" s="301" t="s">
        <v>5688</v>
      </c>
      <c r="D316" s="337">
        <f>'CE MINISTERIALE 2019'!D316</f>
        <v>0</v>
      </c>
      <c r="E316" s="274"/>
      <c r="G316" s="292"/>
      <c r="H316" s="292"/>
      <c r="J316" s="286"/>
      <c r="L316" s="292"/>
    </row>
    <row r="317" spans="1:12" s="275" customFormat="1" ht="18.75">
      <c r="A317" s="304"/>
      <c r="B317" s="300" t="s">
        <v>1305</v>
      </c>
      <c r="C317" s="301" t="s">
        <v>5689</v>
      </c>
      <c r="D317" s="337">
        <f>'CE MINISTERIALE 2019'!D317</f>
        <v>560000</v>
      </c>
      <c r="E317" s="274"/>
      <c r="G317" s="292"/>
      <c r="H317" s="292"/>
      <c r="J317" s="286"/>
      <c r="L317" s="292"/>
    </row>
    <row r="318" spans="1:12" s="275" customFormat="1" ht="25.5">
      <c r="A318" s="304"/>
      <c r="B318" s="300" t="s">
        <v>1307</v>
      </c>
      <c r="C318" s="301" t="s">
        <v>5690</v>
      </c>
      <c r="D318" s="337">
        <f>'CE MINISTERIALE 2019'!D318</f>
        <v>289268</v>
      </c>
      <c r="E318" s="274"/>
      <c r="G318" s="292"/>
      <c r="H318" s="292"/>
      <c r="J318" s="286"/>
      <c r="L318" s="292"/>
    </row>
    <row r="319" spans="1:12" s="275" customFormat="1" ht="25.5">
      <c r="A319" s="304"/>
      <c r="B319" s="297" t="s">
        <v>1309</v>
      </c>
      <c r="C319" s="298" t="s">
        <v>5691</v>
      </c>
      <c r="D319" s="289">
        <f>'CE MINISTERIALE 2019'!D319</f>
        <v>0</v>
      </c>
      <c r="E319" s="274"/>
      <c r="F319" s="291"/>
      <c r="G319" s="292"/>
      <c r="H319" s="292"/>
      <c r="J319" s="286"/>
      <c r="L319" s="292"/>
    </row>
    <row r="320" spans="1:12" s="275" customFormat="1" ht="38.25">
      <c r="A320" s="304" t="s">
        <v>304</v>
      </c>
      <c r="B320" s="300" t="s">
        <v>1311</v>
      </c>
      <c r="C320" s="301" t="s">
        <v>5692</v>
      </c>
      <c r="D320" s="337">
        <f>'CE MINISTERIALE 2019'!D320</f>
        <v>0</v>
      </c>
      <c r="E320" s="274"/>
      <c r="G320" s="292"/>
      <c r="H320" s="292"/>
      <c r="J320" s="286"/>
      <c r="L320" s="292"/>
    </row>
    <row r="321" spans="1:12" s="275" customFormat="1" ht="38.25">
      <c r="A321" s="304"/>
      <c r="B321" s="300" t="s">
        <v>1313</v>
      </c>
      <c r="C321" s="301" t="s">
        <v>5693</v>
      </c>
      <c r="D321" s="337">
        <f>'CE MINISTERIALE 2019'!D321</f>
        <v>0</v>
      </c>
      <c r="E321" s="274"/>
      <c r="G321" s="292"/>
      <c r="H321" s="292"/>
      <c r="J321" s="286"/>
      <c r="L321" s="292"/>
    </row>
    <row r="322" spans="1:12" s="275" customFormat="1" ht="38.25">
      <c r="A322" s="304" t="s">
        <v>1580</v>
      </c>
      <c r="B322" s="300" t="s">
        <v>1315</v>
      </c>
      <c r="C322" s="301" t="s">
        <v>5694</v>
      </c>
      <c r="D322" s="337">
        <f>'CE MINISTERIALE 2019'!D322</f>
        <v>0</v>
      </c>
      <c r="E322" s="274"/>
      <c r="G322" s="292"/>
      <c r="H322" s="292"/>
      <c r="J322" s="286"/>
      <c r="L322" s="292"/>
    </row>
    <row r="323" spans="1:12" s="275" customFormat="1" ht="25.5">
      <c r="A323" s="304"/>
      <c r="B323" s="293" t="s">
        <v>2074</v>
      </c>
      <c r="C323" s="294" t="s">
        <v>5695</v>
      </c>
      <c r="D323" s="289">
        <f>'CE MINISTERIALE 2019'!D323</f>
        <v>41032990.32</v>
      </c>
      <c r="E323" s="274"/>
      <c r="F323" s="291"/>
      <c r="G323" s="292"/>
      <c r="H323" s="292"/>
      <c r="J323" s="286"/>
      <c r="L323" s="292"/>
    </row>
    <row r="324" spans="1:12" s="275" customFormat="1" ht="38.25">
      <c r="A324" s="304" t="s">
        <v>304</v>
      </c>
      <c r="B324" s="297" t="s">
        <v>2076</v>
      </c>
      <c r="C324" s="298" t="s">
        <v>5696</v>
      </c>
      <c r="D324" s="337">
        <f>'CE MINISTERIALE 2019'!D324</f>
        <v>0</v>
      </c>
      <c r="E324" s="274"/>
      <c r="G324" s="292"/>
      <c r="H324" s="292"/>
      <c r="J324" s="286"/>
      <c r="L324" s="292"/>
    </row>
    <row r="325" spans="1:12" s="275" customFormat="1" ht="38.25">
      <c r="A325" s="304"/>
      <c r="B325" s="297" t="s">
        <v>2078</v>
      </c>
      <c r="C325" s="298" t="s">
        <v>5697</v>
      </c>
      <c r="D325" s="337">
        <f>'CE MINISTERIALE 2019'!D325</f>
        <v>0</v>
      </c>
      <c r="E325" s="274"/>
      <c r="G325" s="292"/>
      <c r="H325" s="292"/>
      <c r="J325" s="286"/>
      <c r="L325" s="292"/>
    </row>
    <row r="326" spans="1:12" s="275" customFormat="1" ht="38.25">
      <c r="A326" s="304" t="s">
        <v>1580</v>
      </c>
      <c r="B326" s="297" t="s">
        <v>182</v>
      </c>
      <c r="C326" s="298" t="s">
        <v>5698</v>
      </c>
      <c r="D326" s="337">
        <f>'CE MINISTERIALE 2019'!D326</f>
        <v>5174000</v>
      </c>
      <c r="E326" s="274"/>
      <c r="G326" s="292"/>
      <c r="H326" s="292"/>
      <c r="J326" s="286"/>
      <c r="L326" s="292"/>
    </row>
    <row r="327" spans="1:12" s="275" customFormat="1" ht="25.5">
      <c r="A327" s="304"/>
      <c r="B327" s="297" t="s">
        <v>184</v>
      </c>
      <c r="C327" s="298" t="s">
        <v>5699</v>
      </c>
      <c r="D327" s="337">
        <f>'CE MINISTERIALE 2019'!D327</f>
        <v>3345048</v>
      </c>
      <c r="E327" s="274"/>
      <c r="G327" s="292"/>
      <c r="H327" s="292"/>
      <c r="J327" s="286"/>
      <c r="L327" s="292"/>
    </row>
    <row r="328" spans="1:12" s="299" customFormat="1" ht="25.5">
      <c r="A328" s="307"/>
      <c r="B328" s="297" t="s">
        <v>186</v>
      </c>
      <c r="C328" s="298" t="s">
        <v>5700</v>
      </c>
      <c r="D328" s="337">
        <f>'CE MINISTERIALE 2019'!D328</f>
        <v>6613942.3200000003</v>
      </c>
      <c r="E328" s="274"/>
      <c r="F328" s="275"/>
      <c r="G328" s="292"/>
      <c r="H328" s="292"/>
      <c r="J328" s="286"/>
      <c r="L328" s="292"/>
    </row>
    <row r="329" spans="1:12" s="299" customFormat="1" ht="25.5">
      <c r="A329" s="307" t="s">
        <v>304</v>
      </c>
      <c r="B329" s="297" t="s">
        <v>4727</v>
      </c>
      <c r="C329" s="298" t="s">
        <v>5701</v>
      </c>
      <c r="D329" s="337">
        <f>'CE MINISTERIALE 2019'!D329</f>
        <v>0</v>
      </c>
      <c r="E329" s="274"/>
      <c r="F329" s="275"/>
      <c r="G329" s="292"/>
      <c r="H329" s="292"/>
      <c r="J329" s="286"/>
      <c r="L329" s="292"/>
    </row>
    <row r="330" spans="1:12" s="299" customFormat="1" ht="25.5">
      <c r="A330" s="307" t="s">
        <v>1580</v>
      </c>
      <c r="B330" s="297" t="s">
        <v>4729</v>
      </c>
      <c r="C330" s="298" t="s">
        <v>5702</v>
      </c>
      <c r="D330" s="337">
        <f>'CE MINISTERIALE 2019'!D330</f>
        <v>25900000</v>
      </c>
      <c r="E330" s="274"/>
      <c r="F330" s="275"/>
      <c r="G330" s="292"/>
      <c r="H330" s="292"/>
      <c r="J330" s="286"/>
      <c r="L330" s="292"/>
    </row>
    <row r="331" spans="1:12" s="299" customFormat="1" ht="25.5">
      <c r="A331" s="374" t="s">
        <v>1575</v>
      </c>
      <c r="B331" s="293" t="s">
        <v>860</v>
      </c>
      <c r="C331" s="294" t="s">
        <v>5703</v>
      </c>
      <c r="D331" s="337">
        <f>'CE MINISTERIALE 2019'!D331</f>
        <v>0</v>
      </c>
      <c r="E331" s="274"/>
      <c r="F331" s="275"/>
      <c r="G331" s="292"/>
      <c r="H331" s="292"/>
      <c r="J331" s="286"/>
      <c r="L331" s="292"/>
    </row>
    <row r="332" spans="1:12" s="299" customFormat="1" ht="24.95" customHeight="1">
      <c r="A332" s="307"/>
      <c r="B332" s="293" t="s">
        <v>861</v>
      </c>
      <c r="C332" s="294" t="s">
        <v>5704</v>
      </c>
      <c r="D332" s="289">
        <f>'CE MINISTERIALE 2019'!D332</f>
        <v>110073535.52</v>
      </c>
      <c r="E332" s="274"/>
      <c r="F332" s="275"/>
      <c r="G332" s="292"/>
      <c r="H332" s="292"/>
      <c r="J332" s="286"/>
      <c r="L332" s="292"/>
    </row>
    <row r="333" spans="1:12" s="299" customFormat="1" ht="24.95" customHeight="1">
      <c r="A333" s="307"/>
      <c r="B333" s="293" t="s">
        <v>863</v>
      </c>
      <c r="C333" s="294" t="s">
        <v>5705</v>
      </c>
      <c r="D333" s="289">
        <f>'CE MINISTERIALE 2019'!D333</f>
        <v>101846549.52</v>
      </c>
      <c r="E333" s="274"/>
      <c r="F333" s="291"/>
      <c r="G333" s="292"/>
      <c r="H333" s="292"/>
      <c r="J333" s="286"/>
      <c r="L333" s="292"/>
    </row>
    <row r="334" spans="1:12" s="299" customFormat="1" ht="24.95" customHeight="1">
      <c r="A334" s="307"/>
      <c r="B334" s="297" t="s">
        <v>865</v>
      </c>
      <c r="C334" s="298" t="s">
        <v>3854</v>
      </c>
      <c r="D334" s="337">
        <f>'CE MINISTERIALE 2019'!D334</f>
        <v>10400000</v>
      </c>
      <c r="E334" s="274"/>
      <c r="F334" s="275"/>
      <c r="G334" s="292"/>
      <c r="H334" s="292"/>
      <c r="J334" s="286"/>
      <c r="L334" s="292"/>
    </row>
    <row r="335" spans="1:12" s="299" customFormat="1" ht="24.95" customHeight="1">
      <c r="A335" s="307"/>
      <c r="B335" s="297" t="s">
        <v>867</v>
      </c>
      <c r="C335" s="298" t="s">
        <v>3855</v>
      </c>
      <c r="D335" s="337">
        <f>'CE MINISTERIALE 2019'!D335</f>
        <v>19500000</v>
      </c>
      <c r="E335" s="274"/>
      <c r="F335" s="275"/>
      <c r="G335" s="292"/>
      <c r="H335" s="292"/>
      <c r="J335" s="286"/>
      <c r="L335" s="292"/>
    </row>
    <row r="336" spans="1:12" s="299" customFormat="1" ht="24.95" customHeight="1">
      <c r="A336" s="307"/>
      <c r="B336" s="297" t="s">
        <v>869</v>
      </c>
      <c r="C336" s="298" t="s">
        <v>870</v>
      </c>
      <c r="D336" s="289">
        <f>'CE MINISTERIALE 2019'!D336</f>
        <v>1617004</v>
      </c>
      <c r="E336" s="274"/>
      <c r="F336" s="291"/>
      <c r="G336" s="292"/>
      <c r="H336" s="292"/>
      <c r="J336" s="286"/>
      <c r="L336" s="292"/>
    </row>
    <row r="337" spans="1:12" s="308" customFormat="1" ht="24.95" customHeight="1">
      <c r="A337" s="307"/>
      <c r="B337" s="297" t="s">
        <v>4732</v>
      </c>
      <c r="C337" s="298" t="s">
        <v>5706</v>
      </c>
      <c r="D337" s="337">
        <f>'CE MINISTERIALE 2019'!D337</f>
        <v>1617004</v>
      </c>
      <c r="E337" s="274"/>
      <c r="F337" s="274"/>
      <c r="G337" s="292"/>
      <c r="H337" s="292"/>
      <c r="J337" s="286"/>
      <c r="L337" s="292"/>
    </row>
    <row r="338" spans="1:12" s="308" customFormat="1" ht="24.95" customHeight="1">
      <c r="A338" s="307"/>
      <c r="B338" s="297" t="s">
        <v>4734</v>
      </c>
      <c r="C338" s="298" t="s">
        <v>5707</v>
      </c>
      <c r="D338" s="337">
        <f>'CE MINISTERIALE 2019'!D338</f>
        <v>0</v>
      </c>
      <c r="E338" s="274"/>
      <c r="F338" s="274"/>
      <c r="G338" s="292"/>
      <c r="H338" s="292"/>
      <c r="J338" s="286"/>
      <c r="L338" s="292"/>
    </row>
    <row r="339" spans="1:12" s="299" customFormat="1" ht="24.95" customHeight="1">
      <c r="A339" s="307"/>
      <c r="B339" s="297" t="s">
        <v>871</v>
      </c>
      <c r="C339" s="298" t="s">
        <v>3856</v>
      </c>
      <c r="D339" s="337">
        <f>'CE MINISTERIALE 2019'!D339</f>
        <v>11929500</v>
      </c>
      <c r="E339" s="274"/>
      <c r="F339" s="275"/>
      <c r="G339" s="292"/>
      <c r="H339" s="292"/>
      <c r="J339" s="286"/>
      <c r="L339" s="292"/>
    </row>
    <row r="340" spans="1:12" s="299" customFormat="1" ht="24.95" customHeight="1">
      <c r="A340" s="307"/>
      <c r="B340" s="297" t="s">
        <v>873</v>
      </c>
      <c r="C340" s="298" t="s">
        <v>3857</v>
      </c>
      <c r="D340" s="337">
        <f>'CE MINISTERIALE 2019'!D340</f>
        <v>4645179</v>
      </c>
      <c r="E340" s="274"/>
      <c r="F340" s="275"/>
      <c r="G340" s="292"/>
      <c r="H340" s="292"/>
      <c r="J340" s="286"/>
      <c r="L340" s="292"/>
    </row>
    <row r="341" spans="1:12" s="299" customFormat="1" ht="24.95" customHeight="1">
      <c r="A341" s="307"/>
      <c r="B341" s="297" t="s">
        <v>875</v>
      </c>
      <c r="C341" s="298" t="s">
        <v>5708</v>
      </c>
      <c r="D341" s="337">
        <f>'CE MINISTERIALE 2019'!D341</f>
        <v>1860368</v>
      </c>
      <c r="E341" s="274"/>
      <c r="F341" s="275"/>
      <c r="G341" s="292"/>
      <c r="H341" s="292"/>
      <c r="J341" s="286"/>
      <c r="L341" s="292"/>
    </row>
    <row r="342" spans="1:12" s="299" customFormat="1" ht="24.95" customHeight="1">
      <c r="A342" s="307"/>
      <c r="B342" s="297" t="s">
        <v>877</v>
      </c>
      <c r="C342" s="298" t="s">
        <v>3858</v>
      </c>
      <c r="D342" s="337">
        <f>'CE MINISTERIALE 2019'!D342</f>
        <v>4062000</v>
      </c>
      <c r="E342" s="274"/>
      <c r="F342" s="275"/>
      <c r="G342" s="292"/>
      <c r="H342" s="292"/>
      <c r="J342" s="286"/>
      <c r="L342" s="292"/>
    </row>
    <row r="343" spans="1:12" s="299" customFormat="1" ht="24.95" customHeight="1">
      <c r="A343" s="307"/>
      <c r="B343" s="297" t="s">
        <v>879</v>
      </c>
      <c r="C343" s="298" t="s">
        <v>3859</v>
      </c>
      <c r="D343" s="337">
        <f>'CE MINISTERIALE 2019'!D343</f>
        <v>2000000</v>
      </c>
      <c r="E343" s="274"/>
      <c r="F343" s="275"/>
      <c r="G343" s="292"/>
      <c r="H343" s="292"/>
      <c r="J343" s="286"/>
      <c r="L343" s="292"/>
    </row>
    <row r="344" spans="1:12" s="299" customFormat="1" ht="24.95" customHeight="1">
      <c r="A344" s="307"/>
      <c r="B344" s="297" t="s">
        <v>881</v>
      </c>
      <c r="C344" s="298" t="s">
        <v>3860</v>
      </c>
      <c r="D344" s="337">
        <f>'CE MINISTERIALE 2019'!D344</f>
        <v>4841687</v>
      </c>
      <c r="E344" s="274"/>
      <c r="F344" s="275"/>
      <c r="G344" s="292"/>
      <c r="H344" s="292"/>
      <c r="J344" s="286"/>
      <c r="L344" s="292"/>
    </row>
    <row r="345" spans="1:12" s="299" customFormat="1" ht="24.95" customHeight="1">
      <c r="A345" s="307"/>
      <c r="B345" s="297" t="s">
        <v>883</v>
      </c>
      <c r="C345" s="298" t="s">
        <v>3861</v>
      </c>
      <c r="D345" s="337">
        <f>'CE MINISTERIALE 2019'!D345</f>
        <v>2184000</v>
      </c>
      <c r="E345" s="274"/>
      <c r="F345" s="275"/>
      <c r="G345" s="292"/>
      <c r="H345" s="292"/>
      <c r="J345" s="286"/>
      <c r="L345" s="292"/>
    </row>
    <row r="346" spans="1:12" s="299" customFormat="1" ht="24.95" customHeight="1">
      <c r="A346" s="307"/>
      <c r="B346" s="297" t="s">
        <v>885</v>
      </c>
      <c r="C346" s="298" t="s">
        <v>3862</v>
      </c>
      <c r="D346" s="289">
        <f>'CE MINISTERIALE 2019'!D346</f>
        <v>9331330.3000000007</v>
      </c>
      <c r="E346" s="274"/>
      <c r="F346" s="291"/>
      <c r="G346" s="292"/>
      <c r="H346" s="292"/>
      <c r="J346" s="286"/>
      <c r="L346" s="292"/>
    </row>
    <row r="347" spans="1:12" s="299" customFormat="1" ht="24.95" customHeight="1">
      <c r="A347" s="307"/>
      <c r="B347" s="300" t="s">
        <v>887</v>
      </c>
      <c r="C347" s="301" t="s">
        <v>3863</v>
      </c>
      <c r="D347" s="337">
        <f>'CE MINISTERIALE 2019'!D347</f>
        <v>9264211.0500000007</v>
      </c>
      <c r="E347" s="274"/>
      <c r="F347" s="275"/>
      <c r="G347" s="314"/>
      <c r="H347" s="314"/>
      <c r="J347" s="286"/>
      <c r="L347" s="292"/>
    </row>
    <row r="348" spans="1:12" s="299" customFormat="1" ht="25.5">
      <c r="A348" s="307"/>
      <c r="B348" s="300" t="s">
        <v>889</v>
      </c>
      <c r="C348" s="301" t="s">
        <v>3864</v>
      </c>
      <c r="D348" s="337">
        <f>'CE MINISTERIALE 2019'!D348</f>
        <v>67119.25</v>
      </c>
      <c r="E348" s="274"/>
      <c r="F348" s="275"/>
      <c r="G348" s="292"/>
      <c r="H348" s="292"/>
      <c r="J348" s="286"/>
      <c r="L348" s="292"/>
    </row>
    <row r="349" spans="1:12" s="299" customFormat="1" ht="24.95" customHeight="1">
      <c r="A349" s="307"/>
      <c r="B349" s="297" t="s">
        <v>891</v>
      </c>
      <c r="C349" s="298" t="s">
        <v>5709</v>
      </c>
      <c r="D349" s="289">
        <f>'CE MINISTERIALE 2019'!D349</f>
        <v>29475481.219999999</v>
      </c>
      <c r="E349" s="274"/>
      <c r="F349" s="291"/>
      <c r="G349" s="292"/>
      <c r="H349" s="292"/>
      <c r="J349" s="286"/>
      <c r="L349" s="292"/>
    </row>
    <row r="350" spans="1:12" s="299" customFormat="1" ht="38.25">
      <c r="A350" s="307" t="s">
        <v>304</v>
      </c>
      <c r="B350" s="300" t="s">
        <v>893</v>
      </c>
      <c r="C350" s="301" t="s">
        <v>5710</v>
      </c>
      <c r="D350" s="337">
        <f>'CE MINISTERIALE 2019'!D350</f>
        <v>0</v>
      </c>
      <c r="E350" s="274"/>
      <c r="F350" s="275"/>
      <c r="G350" s="292"/>
      <c r="H350" s="292"/>
      <c r="J350" s="286"/>
      <c r="L350" s="292"/>
    </row>
    <row r="351" spans="1:12" s="299" customFormat="1" ht="25.5">
      <c r="A351" s="307"/>
      <c r="B351" s="300" t="s">
        <v>895</v>
      </c>
      <c r="C351" s="301" t="s">
        <v>5711</v>
      </c>
      <c r="D351" s="337">
        <f>'CE MINISTERIALE 2019'!D351</f>
        <v>183000</v>
      </c>
      <c r="E351" s="274"/>
      <c r="F351" s="275"/>
      <c r="G351" s="292"/>
      <c r="H351" s="292"/>
      <c r="J351" s="286"/>
      <c r="L351" s="292"/>
    </row>
    <row r="352" spans="1:12" s="299" customFormat="1" ht="25.5">
      <c r="A352" s="307"/>
      <c r="B352" s="300" t="s">
        <v>897</v>
      </c>
      <c r="C352" s="301" t="s">
        <v>5712</v>
      </c>
      <c r="D352" s="337">
        <f>'CE MINISTERIALE 2019'!D352</f>
        <v>29292481.219999999</v>
      </c>
      <c r="E352" s="274"/>
      <c r="F352" s="275"/>
      <c r="G352" s="292"/>
      <c r="H352" s="292"/>
      <c r="J352" s="286"/>
      <c r="L352" s="292"/>
    </row>
    <row r="353" spans="1:12" s="299" customFormat="1" ht="25.5">
      <c r="A353" s="307"/>
      <c r="B353" s="293" t="s">
        <v>899</v>
      </c>
      <c r="C353" s="294" t="s">
        <v>5713</v>
      </c>
      <c r="D353" s="289">
        <f>'CE MINISTERIALE 2019'!D353</f>
        <v>40370</v>
      </c>
      <c r="E353" s="274"/>
      <c r="F353" s="291"/>
      <c r="G353" s="292"/>
      <c r="H353" s="292"/>
      <c r="J353" s="286"/>
      <c r="L353" s="292"/>
    </row>
    <row r="354" spans="1:12" s="299" customFormat="1" ht="25.5">
      <c r="A354" s="307" t="s">
        <v>304</v>
      </c>
      <c r="B354" s="297" t="s">
        <v>901</v>
      </c>
      <c r="C354" s="298" t="s">
        <v>5714</v>
      </c>
      <c r="D354" s="337">
        <f>'CE MINISTERIALE 2019'!D354</f>
        <v>0</v>
      </c>
      <c r="E354" s="274"/>
      <c r="F354" s="275"/>
      <c r="G354" s="292"/>
      <c r="H354" s="292"/>
      <c r="J354" s="286"/>
      <c r="L354" s="292"/>
    </row>
    <row r="355" spans="1:12" s="299" customFormat="1" ht="25.5">
      <c r="A355" s="307"/>
      <c r="B355" s="297" t="s">
        <v>903</v>
      </c>
      <c r="C355" s="298" t="s">
        <v>5715</v>
      </c>
      <c r="D355" s="337">
        <f>'CE MINISTERIALE 2019'!D355</f>
        <v>0</v>
      </c>
      <c r="E355" s="274"/>
      <c r="F355" s="275"/>
      <c r="G355" s="292"/>
      <c r="H355" s="292"/>
      <c r="J355" s="286"/>
      <c r="L355" s="292"/>
    </row>
    <row r="356" spans="1:12" s="299" customFormat="1" ht="38.25">
      <c r="A356" s="307"/>
      <c r="B356" s="297" t="s">
        <v>905</v>
      </c>
      <c r="C356" s="298" t="s">
        <v>5716</v>
      </c>
      <c r="D356" s="289">
        <f>'CE MINISTERIALE 2019'!D356</f>
        <v>40370</v>
      </c>
      <c r="E356" s="274"/>
      <c r="F356" s="291"/>
      <c r="G356" s="292"/>
      <c r="H356" s="292"/>
      <c r="J356" s="286"/>
      <c r="L356" s="292"/>
    </row>
    <row r="357" spans="1:12" s="299" customFormat="1" ht="25.5">
      <c r="A357" s="307"/>
      <c r="B357" s="300" t="s">
        <v>907</v>
      </c>
      <c r="C357" s="301" t="s">
        <v>5717</v>
      </c>
      <c r="D357" s="337">
        <f>'CE MINISTERIALE 2019'!D357</f>
        <v>40370</v>
      </c>
      <c r="E357" s="274"/>
      <c r="F357" s="275"/>
      <c r="G357" s="292"/>
      <c r="H357" s="292"/>
      <c r="J357" s="286"/>
      <c r="L357" s="292"/>
    </row>
    <row r="358" spans="1:12" s="299" customFormat="1" ht="25.5">
      <c r="A358" s="307"/>
      <c r="B358" s="300" t="s">
        <v>909</v>
      </c>
      <c r="C358" s="301" t="s">
        <v>5718</v>
      </c>
      <c r="D358" s="337">
        <f>'CE MINISTERIALE 2019'!D358</f>
        <v>0</v>
      </c>
      <c r="E358" s="274"/>
      <c r="F358" s="275"/>
      <c r="G358" s="292"/>
      <c r="H358" s="292"/>
      <c r="J358" s="286"/>
      <c r="L358" s="292"/>
    </row>
    <row r="359" spans="1:12" s="299" customFormat="1" ht="25.5">
      <c r="A359" s="307"/>
      <c r="B359" s="300" t="s">
        <v>911</v>
      </c>
      <c r="C359" s="301" t="s">
        <v>5719</v>
      </c>
      <c r="D359" s="337">
        <f>'CE MINISTERIALE 2019'!D359</f>
        <v>0</v>
      </c>
      <c r="E359" s="274"/>
      <c r="F359" s="275"/>
      <c r="G359" s="292"/>
      <c r="H359" s="292"/>
      <c r="J359" s="286"/>
      <c r="L359" s="292"/>
    </row>
    <row r="360" spans="1:12" s="299" customFormat="1" ht="18.75">
      <c r="A360" s="307"/>
      <c r="B360" s="300" t="s">
        <v>913</v>
      </c>
      <c r="C360" s="301" t="s">
        <v>5720</v>
      </c>
      <c r="D360" s="337">
        <f>'CE MINISTERIALE 2019'!D360</f>
        <v>0</v>
      </c>
      <c r="E360" s="274"/>
      <c r="F360" s="275"/>
      <c r="G360" s="292"/>
      <c r="H360" s="292"/>
      <c r="J360" s="286"/>
      <c r="L360" s="292"/>
    </row>
    <row r="361" spans="1:12" s="299" customFormat="1" ht="25.5">
      <c r="A361" s="307"/>
      <c r="B361" s="300" t="s">
        <v>915</v>
      </c>
      <c r="C361" s="301" t="s">
        <v>5721</v>
      </c>
      <c r="D361" s="337">
        <f>'CE MINISTERIALE 2019'!D361</f>
        <v>0</v>
      </c>
      <c r="E361" s="274"/>
      <c r="F361" s="275"/>
      <c r="G361" s="292"/>
      <c r="H361" s="292"/>
      <c r="J361" s="286"/>
      <c r="L361" s="292"/>
    </row>
    <row r="362" spans="1:12" s="308" customFormat="1" ht="63.75">
      <c r="A362" s="307"/>
      <c r="B362" s="300" t="s">
        <v>4736</v>
      </c>
      <c r="C362" s="301" t="s">
        <v>5722</v>
      </c>
      <c r="D362" s="337">
        <f>'CE MINISTERIALE 2019'!D362</f>
        <v>0</v>
      </c>
      <c r="E362" s="274"/>
      <c r="F362" s="274"/>
      <c r="G362" s="292"/>
      <c r="H362" s="292"/>
      <c r="J362" s="286"/>
      <c r="L362" s="292"/>
    </row>
    <row r="363" spans="1:12" s="299" customFormat="1" ht="25.5">
      <c r="A363" s="307"/>
      <c r="B363" s="297" t="s">
        <v>917</v>
      </c>
      <c r="C363" s="298" t="s">
        <v>5723</v>
      </c>
      <c r="D363" s="289">
        <f>'CE MINISTERIALE 2019'!D363</f>
        <v>0</v>
      </c>
      <c r="E363" s="274"/>
      <c r="F363" s="291"/>
      <c r="G363" s="292"/>
      <c r="H363" s="292"/>
      <c r="J363" s="286"/>
      <c r="L363" s="292"/>
    </row>
    <row r="364" spans="1:12" s="299" customFormat="1" ht="38.25">
      <c r="A364" s="307" t="s">
        <v>304</v>
      </c>
      <c r="B364" s="300" t="s">
        <v>22</v>
      </c>
      <c r="C364" s="301" t="s">
        <v>5724</v>
      </c>
      <c r="D364" s="337">
        <f>'CE MINISTERIALE 2019'!D364</f>
        <v>0</v>
      </c>
      <c r="E364" s="274"/>
      <c r="F364" s="275"/>
      <c r="G364" s="292"/>
      <c r="H364" s="292"/>
      <c r="J364" s="286"/>
      <c r="L364" s="292"/>
    </row>
    <row r="365" spans="1:12" s="299" customFormat="1" ht="38.25">
      <c r="A365" s="307"/>
      <c r="B365" s="300" t="s">
        <v>24</v>
      </c>
      <c r="C365" s="301" t="s">
        <v>5725</v>
      </c>
      <c r="D365" s="337">
        <f>'CE MINISTERIALE 2019'!D365</f>
        <v>0</v>
      </c>
      <c r="E365" s="274"/>
      <c r="F365" s="275"/>
      <c r="G365" s="292"/>
      <c r="H365" s="292"/>
      <c r="J365" s="286"/>
      <c r="L365" s="292"/>
    </row>
    <row r="366" spans="1:12" s="299" customFormat="1" ht="38.25">
      <c r="A366" s="307" t="s">
        <v>1580</v>
      </c>
      <c r="B366" s="300" t="s">
        <v>26</v>
      </c>
      <c r="C366" s="301" t="s">
        <v>5726</v>
      </c>
      <c r="D366" s="337">
        <f>'CE MINISTERIALE 2019'!D366</f>
        <v>0</v>
      </c>
      <c r="E366" s="274"/>
      <c r="F366" s="275"/>
      <c r="G366" s="292"/>
      <c r="H366" s="292"/>
      <c r="J366" s="286"/>
      <c r="L366" s="292"/>
    </row>
    <row r="367" spans="1:12" s="299" customFormat="1" ht="18.75">
      <c r="A367" s="307"/>
      <c r="B367" s="293" t="s">
        <v>28</v>
      </c>
      <c r="C367" s="294" t="s">
        <v>5727</v>
      </c>
      <c r="D367" s="289">
        <f>'CE MINISTERIALE 2019'!D367</f>
        <v>8186616</v>
      </c>
      <c r="E367" s="274"/>
      <c r="F367" s="291"/>
      <c r="G367" s="292"/>
      <c r="H367" s="292"/>
      <c r="J367" s="286"/>
      <c r="L367" s="292"/>
    </row>
    <row r="368" spans="1:12" s="299" customFormat="1" ht="25.5">
      <c r="A368" s="307"/>
      <c r="B368" s="297" t="s">
        <v>30</v>
      </c>
      <c r="C368" s="298" t="s">
        <v>3865</v>
      </c>
      <c r="D368" s="337">
        <f>'CE MINISTERIALE 2019'!D368</f>
        <v>734466</v>
      </c>
      <c r="E368" s="274"/>
      <c r="F368" s="275"/>
      <c r="G368" s="292"/>
      <c r="H368" s="292"/>
      <c r="J368" s="286"/>
      <c r="L368" s="292"/>
    </row>
    <row r="369" spans="1:12" s="299" customFormat="1" ht="25.5">
      <c r="A369" s="307"/>
      <c r="B369" s="297" t="s">
        <v>32</v>
      </c>
      <c r="C369" s="298" t="s">
        <v>3866</v>
      </c>
      <c r="D369" s="337">
        <f>'CE MINISTERIALE 2019'!D369</f>
        <v>7452150</v>
      </c>
      <c r="E369" s="274"/>
      <c r="F369" s="275"/>
      <c r="G369" s="292"/>
      <c r="H369" s="292"/>
      <c r="J369" s="286"/>
      <c r="L369" s="292"/>
    </row>
    <row r="370" spans="1:12" s="299" customFormat="1" ht="25.5">
      <c r="A370" s="307"/>
      <c r="B370" s="287" t="s">
        <v>34</v>
      </c>
      <c r="C370" s="288" t="s">
        <v>5728</v>
      </c>
      <c r="D370" s="289">
        <f>'CE MINISTERIALE 2019'!D370</f>
        <v>50873156</v>
      </c>
      <c r="E370" s="274"/>
      <c r="F370" s="291"/>
      <c r="G370" s="292"/>
      <c r="H370" s="292"/>
      <c r="J370" s="286"/>
      <c r="L370" s="292"/>
    </row>
    <row r="371" spans="1:12" s="299" customFormat="1" ht="25.5">
      <c r="A371" s="307"/>
      <c r="B371" s="293" t="s">
        <v>36</v>
      </c>
      <c r="C371" s="294" t="s">
        <v>3867</v>
      </c>
      <c r="D371" s="337">
        <f>'CE MINISTERIALE 2019'!D371</f>
        <v>13024296</v>
      </c>
      <c r="E371" s="274"/>
      <c r="F371" s="275"/>
      <c r="G371" s="292"/>
      <c r="H371" s="292"/>
      <c r="J371" s="286"/>
      <c r="L371" s="292"/>
    </row>
    <row r="372" spans="1:12" s="299" customFormat="1" ht="25.5">
      <c r="A372" s="307"/>
      <c r="B372" s="293" t="s">
        <v>38</v>
      </c>
      <c r="C372" s="294" t="s">
        <v>3868</v>
      </c>
      <c r="D372" s="337">
        <f>'CE MINISTERIALE 2019'!D372</f>
        <v>30000</v>
      </c>
      <c r="E372" s="274"/>
      <c r="F372" s="275"/>
      <c r="G372" s="292"/>
      <c r="H372" s="292"/>
      <c r="J372" s="286"/>
      <c r="L372" s="292"/>
    </row>
    <row r="373" spans="1:12" s="299" customFormat="1" ht="25.5">
      <c r="A373" s="307"/>
      <c r="B373" s="293" t="s">
        <v>40</v>
      </c>
      <c r="C373" s="294" t="s">
        <v>5729</v>
      </c>
      <c r="D373" s="337">
        <f>'CE MINISTERIALE 2019'!D373</f>
        <v>13478800</v>
      </c>
      <c r="E373" s="274"/>
      <c r="F373" s="275"/>
      <c r="G373" s="292"/>
      <c r="H373" s="292"/>
      <c r="J373" s="286"/>
      <c r="L373" s="292"/>
    </row>
    <row r="374" spans="1:12" s="299" customFormat="1" ht="25.5">
      <c r="A374" s="307"/>
      <c r="B374" s="293" t="s">
        <v>531</v>
      </c>
      <c r="C374" s="294" t="s">
        <v>3869</v>
      </c>
      <c r="D374" s="337">
        <f>'CE MINISTERIALE 2019'!D374</f>
        <v>0</v>
      </c>
      <c r="E374" s="274"/>
      <c r="F374" s="275"/>
      <c r="G374" s="292"/>
      <c r="H374" s="292"/>
      <c r="J374" s="286"/>
      <c r="L374" s="292"/>
    </row>
    <row r="375" spans="1:12" s="299" customFormat="1" ht="25.5">
      <c r="A375" s="307"/>
      <c r="B375" s="293" t="s">
        <v>533</v>
      </c>
      <c r="C375" s="294" t="s">
        <v>3870</v>
      </c>
      <c r="D375" s="337">
        <f>'CE MINISTERIALE 2019'!D375</f>
        <v>500000</v>
      </c>
      <c r="E375" s="274"/>
      <c r="F375" s="275"/>
      <c r="G375" s="292"/>
      <c r="H375" s="292"/>
      <c r="J375" s="286"/>
      <c r="L375" s="292"/>
    </row>
    <row r="376" spans="1:12" s="299" customFormat="1" ht="25.5">
      <c r="A376" s="307"/>
      <c r="B376" s="293" t="s">
        <v>535</v>
      </c>
      <c r="C376" s="294" t="s">
        <v>3871</v>
      </c>
      <c r="D376" s="337">
        <f>'CE MINISTERIALE 2019'!D376</f>
        <v>23840060</v>
      </c>
      <c r="E376" s="274"/>
      <c r="F376" s="275"/>
      <c r="G376" s="292"/>
      <c r="H376" s="292"/>
      <c r="J376" s="286"/>
      <c r="L376" s="292"/>
    </row>
    <row r="377" spans="1:12" s="299" customFormat="1" ht="25.5">
      <c r="A377" s="377" t="s">
        <v>304</v>
      </c>
      <c r="B377" s="293" t="s">
        <v>537</v>
      </c>
      <c r="C377" s="294" t="s">
        <v>3872</v>
      </c>
      <c r="D377" s="337">
        <f>'CE MINISTERIALE 2019'!D377</f>
        <v>0</v>
      </c>
      <c r="E377" s="274"/>
      <c r="F377" s="275"/>
      <c r="G377" s="292"/>
      <c r="H377" s="292"/>
      <c r="J377" s="286"/>
      <c r="L377" s="292"/>
    </row>
    <row r="378" spans="1:12" s="299" customFormat="1" ht="24.95" customHeight="1">
      <c r="A378" s="307"/>
      <c r="B378" s="287" t="s">
        <v>539</v>
      </c>
      <c r="C378" s="288" t="s">
        <v>5730</v>
      </c>
      <c r="D378" s="289">
        <f>'CE MINISTERIALE 2019'!D378</f>
        <v>30920140</v>
      </c>
      <c r="E378" s="274"/>
      <c r="F378" s="291"/>
      <c r="G378" s="292"/>
      <c r="H378" s="292"/>
      <c r="J378" s="286"/>
      <c r="L378" s="292"/>
    </row>
    <row r="379" spans="1:12" s="299" customFormat="1" ht="24.95" customHeight="1">
      <c r="A379" s="307"/>
      <c r="B379" s="293" t="s">
        <v>541</v>
      </c>
      <c r="C379" s="294" t="s">
        <v>5731</v>
      </c>
      <c r="D379" s="337">
        <f>'CE MINISTERIALE 2019'!D379</f>
        <v>7956000</v>
      </c>
      <c r="E379" s="274"/>
      <c r="F379" s="275"/>
      <c r="G379" s="292"/>
      <c r="H379" s="292"/>
      <c r="J379" s="286"/>
      <c r="L379" s="292"/>
    </row>
    <row r="380" spans="1:12" s="299" customFormat="1" ht="24.95" customHeight="1">
      <c r="A380" s="307"/>
      <c r="B380" s="293" t="s">
        <v>543</v>
      </c>
      <c r="C380" s="294" t="s">
        <v>3873</v>
      </c>
      <c r="D380" s="289">
        <f>'CE MINISTERIALE 2019'!D380</f>
        <v>22364140</v>
      </c>
      <c r="E380" s="274"/>
      <c r="F380" s="291"/>
      <c r="G380" s="292"/>
      <c r="H380" s="292"/>
      <c r="J380" s="286"/>
      <c r="L380" s="292"/>
    </row>
    <row r="381" spans="1:12" s="299" customFormat="1" ht="24.95" customHeight="1">
      <c r="A381" s="307"/>
      <c r="B381" s="297" t="s">
        <v>545</v>
      </c>
      <c r="C381" s="298" t="s">
        <v>5732</v>
      </c>
      <c r="D381" s="337">
        <f>'CE MINISTERIALE 2019'!D381</f>
        <v>8500000</v>
      </c>
      <c r="E381" s="274"/>
      <c r="F381" s="275"/>
      <c r="G381" s="292"/>
      <c r="H381" s="292"/>
      <c r="J381" s="286"/>
      <c r="L381" s="292"/>
    </row>
    <row r="382" spans="1:12" s="299" customFormat="1" ht="24.95" customHeight="1">
      <c r="A382" s="307"/>
      <c r="B382" s="297" t="s">
        <v>547</v>
      </c>
      <c r="C382" s="298" t="s">
        <v>5733</v>
      </c>
      <c r="D382" s="337">
        <f>'CE MINISTERIALE 2019'!D382</f>
        <v>13864140</v>
      </c>
      <c r="E382" s="274"/>
      <c r="F382" s="275"/>
      <c r="G382" s="292"/>
      <c r="H382" s="292"/>
      <c r="J382" s="286"/>
      <c r="L382" s="292"/>
    </row>
    <row r="383" spans="1:12" s="299" customFormat="1" ht="24.95" customHeight="1">
      <c r="A383" s="307"/>
      <c r="B383" s="293" t="s">
        <v>549</v>
      </c>
      <c r="C383" s="294" t="s">
        <v>3874</v>
      </c>
      <c r="D383" s="289">
        <f>'CE MINISTERIALE 2019'!D383</f>
        <v>0</v>
      </c>
      <c r="E383" s="274"/>
      <c r="F383" s="291"/>
      <c r="G383" s="292"/>
      <c r="H383" s="292"/>
      <c r="J383" s="286"/>
      <c r="L383" s="292"/>
    </row>
    <row r="384" spans="1:12" s="299" customFormat="1" ht="24.95" customHeight="1">
      <c r="A384" s="307"/>
      <c r="B384" s="297" t="s">
        <v>551</v>
      </c>
      <c r="C384" s="298" t="s">
        <v>5734</v>
      </c>
      <c r="D384" s="337">
        <f>'CE MINISTERIALE 2019'!D384</f>
        <v>0</v>
      </c>
      <c r="E384" s="274"/>
      <c r="F384" s="275"/>
      <c r="G384" s="292"/>
      <c r="H384" s="292"/>
      <c r="J384" s="286"/>
      <c r="L384" s="292"/>
    </row>
    <row r="385" spans="1:12" s="299" customFormat="1" ht="24.95" customHeight="1">
      <c r="A385" s="307"/>
      <c r="B385" s="297" t="s">
        <v>553</v>
      </c>
      <c r="C385" s="298" t="s">
        <v>5735</v>
      </c>
      <c r="D385" s="337">
        <f>'CE MINISTERIALE 2019'!D385</f>
        <v>0</v>
      </c>
      <c r="E385" s="274"/>
      <c r="F385" s="275"/>
      <c r="G385" s="292"/>
      <c r="H385" s="292"/>
      <c r="J385" s="286"/>
      <c r="L385" s="292"/>
    </row>
    <row r="386" spans="1:12" s="275" customFormat="1" ht="24.95" customHeight="1">
      <c r="A386" s="304"/>
      <c r="B386" s="293" t="s">
        <v>4738</v>
      </c>
      <c r="C386" s="294" t="s">
        <v>5736</v>
      </c>
      <c r="D386" s="337">
        <f>'CE MINISTERIALE 2019'!D386</f>
        <v>600000</v>
      </c>
      <c r="E386" s="274"/>
      <c r="G386" s="292"/>
      <c r="H386" s="292"/>
      <c r="J386" s="286"/>
      <c r="L386" s="292"/>
    </row>
    <row r="387" spans="1:12" s="275" customFormat="1" ht="25.5">
      <c r="A387" s="378" t="s">
        <v>304</v>
      </c>
      <c r="B387" s="293" t="s">
        <v>555</v>
      </c>
      <c r="C387" s="294" t="s">
        <v>3875</v>
      </c>
      <c r="D387" s="337">
        <f>'CE MINISTERIALE 2019'!D387</f>
        <v>0</v>
      </c>
      <c r="E387" s="274"/>
      <c r="G387" s="292"/>
      <c r="H387" s="292"/>
      <c r="J387" s="286"/>
      <c r="L387" s="292"/>
    </row>
    <row r="388" spans="1:12" s="299" customFormat="1" ht="24.95" customHeight="1">
      <c r="A388" s="307"/>
      <c r="B388" s="315" t="s">
        <v>556</v>
      </c>
      <c r="C388" s="316" t="s">
        <v>5737</v>
      </c>
      <c r="D388" s="289">
        <f>'CE MINISTERIALE 2019'!D388</f>
        <v>893737440</v>
      </c>
      <c r="E388" s="274"/>
      <c r="F388" s="291"/>
      <c r="G388" s="292"/>
      <c r="H388" s="292"/>
      <c r="J388" s="286"/>
      <c r="L388" s="292"/>
    </row>
    <row r="389" spans="1:12" s="299" customFormat="1" ht="24.95" customHeight="1">
      <c r="A389" s="307"/>
      <c r="B389" s="287" t="s">
        <v>558</v>
      </c>
      <c r="C389" s="288" t="s">
        <v>5738</v>
      </c>
      <c r="D389" s="289">
        <f>'CE MINISTERIALE 2019'!D389</f>
        <v>699760739</v>
      </c>
      <c r="E389" s="274"/>
      <c r="F389" s="291"/>
      <c r="G389" s="292"/>
      <c r="H389" s="292"/>
      <c r="J389" s="286"/>
      <c r="L389" s="292"/>
    </row>
    <row r="390" spans="1:12" s="299" customFormat="1" ht="25.5">
      <c r="A390" s="307"/>
      <c r="B390" s="293" t="s">
        <v>560</v>
      </c>
      <c r="C390" s="294" t="s">
        <v>3876</v>
      </c>
      <c r="D390" s="289">
        <f>'CE MINISTERIALE 2019'!D390</f>
        <v>352735957</v>
      </c>
      <c r="E390" s="274"/>
      <c r="F390" s="291"/>
      <c r="G390" s="292"/>
      <c r="H390" s="292"/>
      <c r="J390" s="286"/>
      <c r="L390" s="292"/>
    </row>
    <row r="391" spans="1:12" s="299" customFormat="1" ht="18.75">
      <c r="A391" s="307"/>
      <c r="B391" s="297" t="s">
        <v>562</v>
      </c>
      <c r="C391" s="298" t="s">
        <v>3877</v>
      </c>
      <c r="D391" s="289">
        <f>'CE MINISTERIALE 2019'!D391</f>
        <v>304862135</v>
      </c>
      <c r="E391" s="274"/>
      <c r="F391" s="291"/>
      <c r="G391" s="292"/>
      <c r="H391" s="292"/>
      <c r="J391" s="286"/>
      <c r="L391" s="292"/>
    </row>
    <row r="392" spans="1:12" s="299" customFormat="1" ht="25.5">
      <c r="A392" s="307"/>
      <c r="B392" s="297" t="s">
        <v>564</v>
      </c>
      <c r="C392" s="298" t="s">
        <v>3878</v>
      </c>
      <c r="D392" s="337">
        <f>'CE MINISTERIALE 2019'!D392</f>
        <v>227061508</v>
      </c>
      <c r="E392" s="274"/>
      <c r="F392" s="275"/>
      <c r="G392" s="292"/>
      <c r="H392" s="292"/>
      <c r="J392" s="286"/>
      <c r="L392" s="292"/>
    </row>
    <row r="393" spans="1:12" s="299" customFormat="1" ht="25.5">
      <c r="A393" s="307"/>
      <c r="B393" s="297" t="s">
        <v>567</v>
      </c>
      <c r="C393" s="298" t="s">
        <v>3879</v>
      </c>
      <c r="D393" s="337">
        <f>'CE MINISTERIALE 2019'!D393</f>
        <v>77683196</v>
      </c>
      <c r="E393" s="274"/>
      <c r="F393" s="275"/>
      <c r="G393" s="292"/>
      <c r="H393" s="292"/>
      <c r="J393" s="286"/>
      <c r="L393" s="292"/>
    </row>
    <row r="394" spans="1:12" s="299" customFormat="1" ht="25.5">
      <c r="A394" s="307"/>
      <c r="B394" s="297" t="s">
        <v>569</v>
      </c>
      <c r="C394" s="298" t="s">
        <v>3880</v>
      </c>
      <c r="D394" s="337">
        <f>'CE MINISTERIALE 2019'!D394</f>
        <v>117431</v>
      </c>
      <c r="E394" s="274"/>
      <c r="F394" s="275"/>
      <c r="G394" s="292"/>
      <c r="H394" s="292"/>
      <c r="J394" s="286"/>
      <c r="L394" s="292"/>
    </row>
    <row r="395" spans="1:12" s="299" customFormat="1" ht="18.75">
      <c r="A395" s="307"/>
      <c r="B395" s="297" t="s">
        <v>571</v>
      </c>
      <c r="C395" s="298" t="s">
        <v>3881</v>
      </c>
      <c r="D395" s="289">
        <f>'CE MINISTERIALE 2019'!D395</f>
        <v>47873822</v>
      </c>
      <c r="E395" s="274"/>
      <c r="F395" s="291"/>
      <c r="G395" s="292"/>
      <c r="H395" s="292"/>
      <c r="J395" s="286"/>
      <c r="L395" s="292"/>
    </row>
    <row r="396" spans="1:12" s="299" customFormat="1" ht="25.5">
      <c r="A396" s="307"/>
      <c r="B396" s="297" t="s">
        <v>573</v>
      </c>
      <c r="C396" s="298" t="s">
        <v>3882</v>
      </c>
      <c r="D396" s="337">
        <f>'CE MINISTERIALE 2019'!D396</f>
        <v>43086521</v>
      </c>
      <c r="E396" s="274"/>
      <c r="F396" s="275"/>
      <c r="G396" s="292"/>
      <c r="H396" s="292"/>
      <c r="J396" s="286"/>
      <c r="L396" s="292"/>
    </row>
    <row r="397" spans="1:12" s="299" customFormat="1" ht="25.5">
      <c r="A397" s="307"/>
      <c r="B397" s="297" t="s">
        <v>575</v>
      </c>
      <c r="C397" s="298" t="s">
        <v>3883</v>
      </c>
      <c r="D397" s="337">
        <f>'CE MINISTERIALE 2019'!D397</f>
        <v>4787301</v>
      </c>
      <c r="E397" s="274"/>
      <c r="F397" s="275"/>
      <c r="G397" s="292"/>
      <c r="H397" s="292"/>
      <c r="J397" s="286"/>
      <c r="L397" s="292"/>
    </row>
    <row r="398" spans="1:12" s="299" customFormat="1" ht="25.5">
      <c r="A398" s="307"/>
      <c r="B398" s="297" t="s">
        <v>577</v>
      </c>
      <c r="C398" s="298" t="s">
        <v>3884</v>
      </c>
      <c r="D398" s="337">
        <f>'CE MINISTERIALE 2019'!D398</f>
        <v>0</v>
      </c>
      <c r="E398" s="274"/>
      <c r="F398" s="275"/>
      <c r="G398" s="292"/>
      <c r="H398" s="292"/>
      <c r="J398" s="286"/>
      <c r="L398" s="292"/>
    </row>
    <row r="399" spans="1:12" s="299" customFormat="1" ht="25.5">
      <c r="A399" s="307"/>
      <c r="B399" s="293" t="s">
        <v>579</v>
      </c>
      <c r="C399" s="294" t="s">
        <v>3885</v>
      </c>
      <c r="D399" s="289">
        <f>'CE MINISTERIALE 2019'!D399</f>
        <v>347024782</v>
      </c>
      <c r="E399" s="274"/>
      <c r="F399" s="291"/>
      <c r="G399" s="292"/>
      <c r="H399" s="292"/>
      <c r="J399" s="286"/>
      <c r="L399" s="292"/>
    </row>
    <row r="400" spans="1:12" s="299" customFormat="1" ht="25.5">
      <c r="A400" s="307"/>
      <c r="B400" s="297" t="s">
        <v>581</v>
      </c>
      <c r="C400" s="298" t="s">
        <v>3886</v>
      </c>
      <c r="D400" s="337">
        <f>'CE MINISTERIALE 2019'!D400</f>
        <v>308891891</v>
      </c>
      <c r="E400" s="274"/>
      <c r="F400" s="275"/>
      <c r="G400" s="292"/>
      <c r="H400" s="292"/>
      <c r="J400" s="286"/>
      <c r="L400" s="292"/>
    </row>
    <row r="401" spans="1:12" s="299" customFormat="1" ht="25.5">
      <c r="A401" s="307"/>
      <c r="B401" s="297" t="s">
        <v>1429</v>
      </c>
      <c r="C401" s="298" t="s">
        <v>5739</v>
      </c>
      <c r="D401" s="337">
        <f>'CE MINISTERIALE 2019'!D401</f>
        <v>38132891</v>
      </c>
      <c r="E401" s="274"/>
      <c r="F401" s="275"/>
      <c r="G401" s="292"/>
      <c r="H401" s="292"/>
      <c r="J401" s="286"/>
      <c r="L401" s="292"/>
    </row>
    <row r="402" spans="1:12" s="299" customFormat="1" ht="25.5">
      <c r="A402" s="307"/>
      <c r="B402" s="297" t="s">
        <v>1431</v>
      </c>
      <c r="C402" s="298" t="s">
        <v>3887</v>
      </c>
      <c r="D402" s="337">
        <f>'CE MINISTERIALE 2019'!D402</f>
        <v>0</v>
      </c>
      <c r="E402" s="274"/>
      <c r="F402" s="275"/>
      <c r="G402" s="292"/>
      <c r="H402" s="292"/>
      <c r="J402" s="286"/>
      <c r="L402" s="292"/>
    </row>
    <row r="403" spans="1:12" s="299" customFormat="1" ht="18.75">
      <c r="A403" s="307"/>
      <c r="B403" s="287" t="s">
        <v>1433</v>
      </c>
      <c r="C403" s="288" t="s">
        <v>5740</v>
      </c>
      <c r="D403" s="289">
        <f>'CE MINISTERIALE 2019'!D403</f>
        <v>2335086</v>
      </c>
      <c r="E403" s="274"/>
      <c r="F403" s="291"/>
      <c r="G403" s="292"/>
      <c r="H403" s="292"/>
      <c r="J403" s="286"/>
      <c r="L403" s="292"/>
    </row>
    <row r="404" spans="1:12" s="299" customFormat="1" ht="25.5">
      <c r="A404" s="307"/>
      <c r="B404" s="293" t="s">
        <v>1435</v>
      </c>
      <c r="C404" s="294" t="s">
        <v>3888</v>
      </c>
      <c r="D404" s="289">
        <f>'CE MINISTERIALE 2019'!D404</f>
        <v>0</v>
      </c>
      <c r="E404" s="274"/>
      <c r="F404" s="291"/>
      <c r="G404" s="292"/>
      <c r="H404" s="292"/>
      <c r="J404" s="286"/>
      <c r="L404" s="292"/>
    </row>
    <row r="405" spans="1:12" s="299" customFormat="1" ht="25.5">
      <c r="A405" s="307"/>
      <c r="B405" s="297" t="s">
        <v>1436</v>
      </c>
      <c r="C405" s="298" t="s">
        <v>3889</v>
      </c>
      <c r="D405" s="337">
        <f>'CE MINISTERIALE 2019'!D405</f>
        <v>0</v>
      </c>
      <c r="E405" s="274"/>
      <c r="F405" s="275"/>
      <c r="G405" s="292"/>
      <c r="H405" s="292"/>
      <c r="J405" s="286"/>
      <c r="L405" s="292"/>
    </row>
    <row r="406" spans="1:12" s="299" customFormat="1" ht="25.5">
      <c r="A406" s="307"/>
      <c r="B406" s="297" t="s">
        <v>1438</v>
      </c>
      <c r="C406" s="298" t="s">
        <v>3890</v>
      </c>
      <c r="D406" s="337">
        <f>'CE MINISTERIALE 2019'!D406</f>
        <v>0</v>
      </c>
      <c r="E406" s="274"/>
      <c r="F406" s="275"/>
      <c r="G406" s="292"/>
      <c r="H406" s="292"/>
      <c r="J406" s="286"/>
      <c r="L406" s="292"/>
    </row>
    <row r="407" spans="1:12" s="299" customFormat="1" ht="25.5">
      <c r="A407" s="307"/>
      <c r="B407" s="297" t="s">
        <v>1440</v>
      </c>
      <c r="C407" s="298" t="s">
        <v>3891</v>
      </c>
      <c r="D407" s="337">
        <f>'CE MINISTERIALE 2019'!D407</f>
        <v>0</v>
      </c>
      <c r="E407" s="274"/>
      <c r="F407" s="275"/>
      <c r="G407" s="292"/>
      <c r="H407" s="292"/>
      <c r="J407" s="286"/>
      <c r="L407" s="292"/>
    </row>
    <row r="408" spans="1:12" s="299" customFormat="1" ht="25.5">
      <c r="A408" s="307"/>
      <c r="B408" s="293" t="s">
        <v>1442</v>
      </c>
      <c r="C408" s="294" t="s">
        <v>3892</v>
      </c>
      <c r="D408" s="289">
        <f>'CE MINISTERIALE 2019'!D408</f>
        <v>2335086</v>
      </c>
      <c r="E408" s="274"/>
      <c r="F408" s="291"/>
      <c r="G408" s="292"/>
      <c r="H408" s="292"/>
      <c r="J408" s="286"/>
      <c r="L408" s="292"/>
    </row>
    <row r="409" spans="1:12" s="299" customFormat="1" ht="25.5">
      <c r="A409" s="307"/>
      <c r="B409" s="297" t="s">
        <v>1444</v>
      </c>
      <c r="C409" s="298" t="s">
        <v>3893</v>
      </c>
      <c r="D409" s="337">
        <f>'CE MINISTERIALE 2019'!D409</f>
        <v>2210900</v>
      </c>
      <c r="E409" s="274"/>
      <c r="F409" s="275"/>
      <c r="G409" s="292"/>
      <c r="H409" s="292"/>
      <c r="J409" s="286"/>
      <c r="L409" s="292"/>
    </row>
    <row r="410" spans="1:12" s="299" customFormat="1" ht="25.5">
      <c r="A410" s="307"/>
      <c r="B410" s="297" t="s">
        <v>1446</v>
      </c>
      <c r="C410" s="298" t="s">
        <v>3894</v>
      </c>
      <c r="D410" s="337">
        <f>'CE MINISTERIALE 2019'!D410</f>
        <v>124186</v>
      </c>
      <c r="E410" s="274"/>
      <c r="F410" s="275"/>
      <c r="G410" s="292"/>
      <c r="H410" s="292"/>
      <c r="J410" s="286"/>
      <c r="L410" s="292"/>
    </row>
    <row r="411" spans="1:12" s="299" customFormat="1" ht="25.5">
      <c r="A411" s="307"/>
      <c r="B411" s="297" t="s">
        <v>1448</v>
      </c>
      <c r="C411" s="298" t="s">
        <v>3895</v>
      </c>
      <c r="D411" s="337">
        <f>'CE MINISTERIALE 2019'!D411</f>
        <v>0</v>
      </c>
      <c r="E411" s="274"/>
      <c r="F411" s="275"/>
      <c r="G411" s="292"/>
      <c r="H411" s="292"/>
      <c r="J411" s="286"/>
      <c r="L411" s="292"/>
    </row>
    <row r="412" spans="1:12" s="299" customFormat="1" ht="18.75">
      <c r="A412" s="307"/>
      <c r="B412" s="287" t="s">
        <v>1450</v>
      </c>
      <c r="C412" s="288" t="s">
        <v>5741</v>
      </c>
      <c r="D412" s="289">
        <f>'CE MINISTERIALE 2019'!D412</f>
        <v>107494671</v>
      </c>
      <c r="E412" s="274"/>
      <c r="F412" s="291"/>
      <c r="G412" s="292"/>
      <c r="H412" s="292"/>
      <c r="J412" s="286"/>
      <c r="L412" s="292"/>
    </row>
    <row r="413" spans="1:12" s="299" customFormat="1" ht="25.5">
      <c r="A413" s="307"/>
      <c r="B413" s="293" t="s">
        <v>1452</v>
      </c>
      <c r="C413" s="294" t="s">
        <v>5742</v>
      </c>
      <c r="D413" s="289">
        <f>'CE MINISTERIALE 2019'!D413</f>
        <v>0</v>
      </c>
      <c r="E413" s="274"/>
      <c r="F413" s="291"/>
      <c r="G413" s="292"/>
      <c r="H413" s="292"/>
      <c r="J413" s="286"/>
      <c r="L413" s="292"/>
    </row>
    <row r="414" spans="1:12" s="299" customFormat="1" ht="25.5">
      <c r="A414" s="307"/>
      <c r="B414" s="297" t="s">
        <v>1454</v>
      </c>
      <c r="C414" s="298" t="s">
        <v>3896</v>
      </c>
      <c r="D414" s="337">
        <f>'CE MINISTERIALE 2019'!D414</f>
        <v>0</v>
      </c>
      <c r="E414" s="274"/>
      <c r="F414" s="275"/>
      <c r="G414" s="292"/>
      <c r="H414" s="292"/>
      <c r="J414" s="286"/>
      <c r="L414" s="292"/>
    </row>
    <row r="415" spans="1:12" s="299" customFormat="1" ht="25.5">
      <c r="A415" s="307"/>
      <c r="B415" s="297" t="s">
        <v>1456</v>
      </c>
      <c r="C415" s="298" t="s">
        <v>3897</v>
      </c>
      <c r="D415" s="337">
        <f>'CE MINISTERIALE 2019'!D415</f>
        <v>0</v>
      </c>
      <c r="E415" s="274"/>
      <c r="F415" s="275"/>
      <c r="G415" s="292"/>
      <c r="H415" s="292"/>
      <c r="J415" s="286"/>
      <c r="L415" s="292"/>
    </row>
    <row r="416" spans="1:12" s="299" customFormat="1" ht="25.5">
      <c r="A416" s="307"/>
      <c r="B416" s="297" t="s">
        <v>1458</v>
      </c>
      <c r="C416" s="298" t="s">
        <v>3898</v>
      </c>
      <c r="D416" s="337">
        <f>'CE MINISTERIALE 2019'!D416</f>
        <v>0</v>
      </c>
      <c r="E416" s="274"/>
      <c r="F416" s="275"/>
      <c r="G416" s="292"/>
      <c r="H416" s="292"/>
      <c r="J416" s="286"/>
      <c r="L416" s="292"/>
    </row>
    <row r="417" spans="1:12" s="299" customFormat="1" ht="25.5">
      <c r="A417" s="307"/>
      <c r="B417" s="293" t="s">
        <v>316</v>
      </c>
      <c r="C417" s="294" t="s">
        <v>3899</v>
      </c>
      <c r="D417" s="289">
        <f>'CE MINISTERIALE 2019'!D417</f>
        <v>107494671</v>
      </c>
      <c r="E417" s="274"/>
      <c r="F417" s="291"/>
      <c r="G417" s="292"/>
      <c r="H417" s="292"/>
      <c r="J417" s="286"/>
      <c r="L417" s="292"/>
    </row>
    <row r="418" spans="1:12" s="299" customFormat="1" ht="25.5">
      <c r="A418" s="307"/>
      <c r="B418" s="297" t="s">
        <v>1149</v>
      </c>
      <c r="C418" s="298" t="s">
        <v>3900</v>
      </c>
      <c r="D418" s="337">
        <f>'CE MINISTERIALE 2019'!D418</f>
        <v>100409623</v>
      </c>
      <c r="E418" s="274"/>
      <c r="F418" s="275"/>
      <c r="G418" s="292"/>
      <c r="H418" s="292"/>
      <c r="J418" s="286"/>
      <c r="L418" s="292"/>
    </row>
    <row r="419" spans="1:12" s="299" customFormat="1" ht="25.5">
      <c r="A419" s="307"/>
      <c r="B419" s="297" t="s">
        <v>1151</v>
      </c>
      <c r="C419" s="298" t="s">
        <v>3901</v>
      </c>
      <c r="D419" s="337">
        <f>'CE MINISTERIALE 2019'!D419</f>
        <v>7085048</v>
      </c>
      <c r="E419" s="274"/>
      <c r="F419" s="275"/>
      <c r="G419" s="292"/>
      <c r="H419" s="292"/>
      <c r="J419" s="286"/>
      <c r="L419" s="292"/>
    </row>
    <row r="420" spans="1:12" s="299" customFormat="1" ht="25.5">
      <c r="A420" s="307"/>
      <c r="B420" s="297" t="s">
        <v>1153</v>
      </c>
      <c r="C420" s="298" t="s">
        <v>3902</v>
      </c>
      <c r="D420" s="337">
        <f>'CE MINISTERIALE 2019'!D420</f>
        <v>0</v>
      </c>
      <c r="E420" s="274"/>
      <c r="F420" s="275"/>
      <c r="G420" s="292"/>
      <c r="H420" s="292"/>
      <c r="J420" s="286"/>
      <c r="L420" s="292"/>
    </row>
    <row r="421" spans="1:12" s="299" customFormat="1" ht="18.75">
      <c r="A421" s="307"/>
      <c r="B421" s="287" t="s">
        <v>1155</v>
      </c>
      <c r="C421" s="288" t="s">
        <v>5743</v>
      </c>
      <c r="D421" s="289">
        <f>'CE MINISTERIALE 2019'!D421</f>
        <v>84146944</v>
      </c>
      <c r="E421" s="274"/>
      <c r="F421" s="291"/>
      <c r="G421" s="292"/>
      <c r="H421" s="292"/>
      <c r="J421" s="286"/>
      <c r="L421" s="292"/>
    </row>
    <row r="422" spans="1:12" s="299" customFormat="1" ht="25.5">
      <c r="A422" s="307"/>
      <c r="B422" s="293" t="s">
        <v>1157</v>
      </c>
      <c r="C422" s="294" t="s">
        <v>5744</v>
      </c>
      <c r="D422" s="289">
        <f>'CE MINISTERIALE 2019'!D422</f>
        <v>11769580</v>
      </c>
      <c r="E422" s="274"/>
      <c r="F422" s="291"/>
      <c r="G422" s="292"/>
      <c r="H422" s="292"/>
      <c r="J422" s="286"/>
      <c r="L422" s="292"/>
    </row>
    <row r="423" spans="1:12" s="299" customFormat="1" ht="25.5">
      <c r="A423" s="307"/>
      <c r="B423" s="297" t="s">
        <v>1159</v>
      </c>
      <c r="C423" s="298" t="s">
        <v>3903</v>
      </c>
      <c r="D423" s="337">
        <f>'CE MINISTERIALE 2019'!D423</f>
        <v>11632235</v>
      </c>
      <c r="E423" s="274"/>
      <c r="F423" s="275"/>
      <c r="G423" s="292"/>
      <c r="H423" s="292"/>
      <c r="J423" s="286"/>
      <c r="L423" s="292"/>
    </row>
    <row r="424" spans="1:12" s="299" customFormat="1" ht="25.5">
      <c r="A424" s="307"/>
      <c r="B424" s="297" t="s">
        <v>1161</v>
      </c>
      <c r="C424" s="298" t="s">
        <v>3904</v>
      </c>
      <c r="D424" s="337">
        <f>'CE MINISTERIALE 2019'!D424</f>
        <v>137345</v>
      </c>
      <c r="E424" s="274"/>
      <c r="F424" s="275"/>
      <c r="G424" s="292"/>
      <c r="H424" s="292"/>
      <c r="J424" s="286"/>
      <c r="L424" s="292"/>
    </row>
    <row r="425" spans="1:12" s="299" customFormat="1" ht="25.5">
      <c r="A425" s="307"/>
      <c r="B425" s="297" t="s">
        <v>1163</v>
      </c>
      <c r="C425" s="298" t="s">
        <v>3905</v>
      </c>
      <c r="D425" s="337">
        <f>'CE MINISTERIALE 2019'!D425</f>
        <v>0</v>
      </c>
      <c r="E425" s="274"/>
      <c r="F425" s="275"/>
      <c r="G425" s="292"/>
      <c r="H425" s="292"/>
      <c r="J425" s="286"/>
      <c r="L425" s="292"/>
    </row>
    <row r="426" spans="1:12" s="299" customFormat="1" ht="25.5">
      <c r="A426" s="307"/>
      <c r="B426" s="293" t="s">
        <v>1165</v>
      </c>
      <c r="C426" s="294" t="s">
        <v>3906</v>
      </c>
      <c r="D426" s="289">
        <f>'CE MINISTERIALE 2019'!D426</f>
        <v>72377364</v>
      </c>
      <c r="E426" s="274"/>
      <c r="F426" s="291"/>
      <c r="G426" s="292"/>
      <c r="H426" s="292"/>
      <c r="J426" s="286"/>
      <c r="L426" s="292"/>
    </row>
    <row r="427" spans="1:12" s="299" customFormat="1" ht="25.5">
      <c r="A427" s="307"/>
      <c r="B427" s="297" t="s">
        <v>1167</v>
      </c>
      <c r="C427" s="298" t="s">
        <v>3907</v>
      </c>
      <c r="D427" s="337">
        <f>'CE MINISTERIALE 2019'!D427</f>
        <v>62827633</v>
      </c>
      <c r="E427" s="274"/>
      <c r="F427" s="275"/>
      <c r="G427" s="292"/>
      <c r="H427" s="292"/>
      <c r="J427" s="286"/>
      <c r="L427" s="292"/>
    </row>
    <row r="428" spans="1:12" s="299" customFormat="1" ht="25.5">
      <c r="A428" s="307"/>
      <c r="B428" s="297" t="s">
        <v>1169</v>
      </c>
      <c r="C428" s="298" t="s">
        <v>3908</v>
      </c>
      <c r="D428" s="337">
        <f>'CE MINISTERIALE 2019'!D428</f>
        <v>9549731</v>
      </c>
      <c r="E428" s="274"/>
      <c r="F428" s="275"/>
      <c r="G428" s="292"/>
      <c r="H428" s="292"/>
      <c r="J428" s="286"/>
      <c r="L428" s="292"/>
    </row>
    <row r="429" spans="1:12" s="299" customFormat="1" ht="25.5">
      <c r="A429" s="307"/>
      <c r="B429" s="297" t="s">
        <v>1171</v>
      </c>
      <c r="C429" s="298" t="s">
        <v>3909</v>
      </c>
      <c r="D429" s="337">
        <f>'CE MINISTERIALE 2019'!D429</f>
        <v>0</v>
      </c>
      <c r="E429" s="274"/>
      <c r="F429" s="275"/>
      <c r="G429" s="292"/>
      <c r="H429" s="292"/>
      <c r="J429" s="286"/>
      <c r="L429" s="292"/>
    </row>
    <row r="430" spans="1:12" s="299" customFormat="1" ht="18.75">
      <c r="A430" s="307"/>
      <c r="B430" s="287" t="s">
        <v>1173</v>
      </c>
      <c r="C430" s="288" t="s">
        <v>5745</v>
      </c>
      <c r="D430" s="289">
        <f>'CE MINISTERIALE 2019'!D430</f>
        <v>4941874</v>
      </c>
      <c r="E430" s="274"/>
      <c r="F430" s="291"/>
      <c r="G430" s="292"/>
      <c r="H430" s="292"/>
      <c r="J430" s="286"/>
      <c r="L430" s="292"/>
    </row>
    <row r="431" spans="1:12" s="299" customFormat="1" ht="25.5">
      <c r="A431" s="307"/>
      <c r="B431" s="293" t="s">
        <v>1175</v>
      </c>
      <c r="C431" s="294" t="s">
        <v>3910</v>
      </c>
      <c r="D431" s="337">
        <f>'CE MINISTERIALE 2019'!D431</f>
        <v>658000</v>
      </c>
      <c r="E431" s="274"/>
      <c r="F431" s="275"/>
      <c r="G431" s="292"/>
      <c r="H431" s="292"/>
      <c r="J431" s="286"/>
      <c r="L431" s="292"/>
    </row>
    <row r="432" spans="1:12" s="299" customFormat="1" ht="18.75">
      <c r="A432" s="307"/>
      <c r="B432" s="293" t="s">
        <v>1177</v>
      </c>
      <c r="C432" s="294" t="s">
        <v>3911</v>
      </c>
      <c r="D432" s="337">
        <f>'CE MINISTERIALE 2019'!D432</f>
        <v>3000</v>
      </c>
      <c r="E432" s="274"/>
      <c r="F432" s="275"/>
      <c r="G432" s="292"/>
      <c r="H432" s="292"/>
      <c r="J432" s="286"/>
      <c r="L432" s="292"/>
    </row>
    <row r="433" spans="1:12" s="299" customFormat="1" ht="25.5">
      <c r="A433" s="307"/>
      <c r="B433" s="293" t="s">
        <v>1179</v>
      </c>
      <c r="C433" s="294" t="s">
        <v>5746</v>
      </c>
      <c r="D433" s="289">
        <f>'CE MINISTERIALE 2019'!D433</f>
        <v>4280874</v>
      </c>
      <c r="E433" s="274"/>
      <c r="F433" s="291"/>
      <c r="G433" s="292"/>
      <c r="H433" s="292"/>
      <c r="J433" s="286"/>
      <c r="L433" s="292"/>
    </row>
    <row r="434" spans="1:12" s="299" customFormat="1" ht="25.5">
      <c r="A434" s="307"/>
      <c r="B434" s="297" t="s">
        <v>1181</v>
      </c>
      <c r="C434" s="298" t="s">
        <v>3912</v>
      </c>
      <c r="D434" s="337">
        <f>'CE MINISTERIALE 2019'!D434</f>
        <v>2331292</v>
      </c>
      <c r="E434" s="274"/>
      <c r="F434" s="275"/>
      <c r="G434" s="292"/>
      <c r="H434" s="292"/>
      <c r="J434" s="286"/>
      <c r="L434" s="292"/>
    </row>
    <row r="435" spans="1:12" s="299" customFormat="1" ht="18.75">
      <c r="A435" s="307"/>
      <c r="B435" s="297" t="s">
        <v>1183</v>
      </c>
      <c r="C435" s="298" t="s">
        <v>3913</v>
      </c>
      <c r="D435" s="337">
        <f>'CE MINISTERIALE 2019'!D435</f>
        <v>1949582</v>
      </c>
      <c r="E435" s="274"/>
      <c r="F435" s="275"/>
      <c r="G435" s="292"/>
      <c r="H435" s="292"/>
      <c r="J435" s="286"/>
      <c r="L435" s="292"/>
    </row>
    <row r="436" spans="1:12" s="308" customFormat="1" ht="25.5">
      <c r="A436" s="307" t="s">
        <v>304</v>
      </c>
      <c r="B436" s="297" t="s">
        <v>4741</v>
      </c>
      <c r="C436" s="298" t="s">
        <v>5747</v>
      </c>
      <c r="D436" s="337">
        <f>'CE MINISTERIALE 2019'!D436</f>
        <v>0</v>
      </c>
      <c r="E436" s="274"/>
      <c r="F436" s="274"/>
      <c r="G436" s="292"/>
      <c r="H436" s="292"/>
      <c r="J436" s="286"/>
      <c r="L436" s="292"/>
    </row>
    <row r="437" spans="1:12" s="308" customFormat="1" ht="25.5">
      <c r="A437" s="307"/>
      <c r="B437" s="297" t="s">
        <v>4743</v>
      </c>
      <c r="C437" s="298" t="s">
        <v>5748</v>
      </c>
      <c r="D437" s="337">
        <f>'CE MINISTERIALE 2019'!D437</f>
        <v>0</v>
      </c>
      <c r="E437" s="274"/>
      <c r="F437" s="274"/>
      <c r="G437" s="292"/>
      <c r="H437" s="292"/>
      <c r="J437" s="286"/>
      <c r="L437" s="292"/>
    </row>
    <row r="438" spans="1:12" s="299" customFormat="1" ht="18.75">
      <c r="A438" s="307"/>
      <c r="B438" s="315" t="s">
        <v>1185</v>
      </c>
      <c r="C438" s="316" t="s">
        <v>5749</v>
      </c>
      <c r="D438" s="289">
        <f>'CE MINISTERIALE 2019'!D438</f>
        <v>36132000</v>
      </c>
      <c r="E438" s="274"/>
      <c r="F438" s="291"/>
      <c r="G438" s="292"/>
      <c r="H438" s="292"/>
      <c r="J438" s="286"/>
      <c r="L438" s="292"/>
    </row>
    <row r="439" spans="1:12" s="299" customFormat="1" ht="25.5">
      <c r="A439" s="307"/>
      <c r="B439" s="287" t="s">
        <v>1187</v>
      </c>
      <c r="C439" s="288" t="s">
        <v>3914</v>
      </c>
      <c r="D439" s="337">
        <f>'CE MINISTERIALE 2019'!D439</f>
        <v>15234000</v>
      </c>
      <c r="E439" s="274"/>
      <c r="F439" s="275"/>
      <c r="G439" s="292"/>
      <c r="H439" s="292"/>
      <c r="J439" s="286"/>
      <c r="L439" s="292"/>
    </row>
    <row r="440" spans="1:12" s="299" customFormat="1" ht="25.5">
      <c r="A440" s="307"/>
      <c r="B440" s="287" t="s">
        <v>1189</v>
      </c>
      <c r="C440" s="288" t="s">
        <v>3915</v>
      </c>
      <c r="D440" s="289">
        <f>'CE MINISTERIALE 2019'!D440</f>
        <v>20898000</v>
      </c>
      <c r="E440" s="274"/>
      <c r="F440" s="291"/>
      <c r="G440" s="292"/>
      <c r="H440" s="292"/>
      <c r="J440" s="286"/>
      <c r="L440" s="292"/>
    </row>
    <row r="441" spans="1:12" s="275" customFormat="1" ht="18.75">
      <c r="A441" s="304"/>
      <c r="B441" s="293" t="s">
        <v>1191</v>
      </c>
      <c r="C441" s="294" t="s">
        <v>5750</v>
      </c>
      <c r="D441" s="289">
        <f>'CE MINISTERIALE 2019'!D441</f>
        <v>0</v>
      </c>
      <c r="E441" s="274"/>
      <c r="F441" s="291"/>
      <c r="G441" s="292"/>
      <c r="H441" s="292"/>
      <c r="J441" s="286"/>
      <c r="L441" s="292"/>
    </row>
    <row r="442" spans="1:12" s="275" customFormat="1" ht="25.5">
      <c r="A442" s="304"/>
      <c r="B442" s="297" t="s">
        <v>1192</v>
      </c>
      <c r="C442" s="298" t="s">
        <v>5751</v>
      </c>
      <c r="D442" s="337">
        <f>'CE MINISTERIALE 2019'!D442</f>
        <v>0</v>
      </c>
      <c r="E442" s="274"/>
      <c r="G442" s="292"/>
      <c r="H442" s="292"/>
      <c r="J442" s="286"/>
      <c r="L442" s="292"/>
    </row>
    <row r="443" spans="1:12" s="275" customFormat="1" ht="25.5">
      <c r="A443" s="304"/>
      <c r="B443" s="297" t="s">
        <v>1193</v>
      </c>
      <c r="C443" s="298" t="s">
        <v>5752</v>
      </c>
      <c r="D443" s="337">
        <f>'CE MINISTERIALE 2019'!D443</f>
        <v>0</v>
      </c>
      <c r="E443" s="274"/>
      <c r="G443" s="292"/>
      <c r="H443" s="292"/>
      <c r="J443" s="286"/>
      <c r="L443" s="292"/>
    </row>
    <row r="444" spans="1:12" s="275" customFormat="1" ht="25.5">
      <c r="A444" s="304"/>
      <c r="B444" s="287" t="s">
        <v>1194</v>
      </c>
      <c r="C444" s="288" t="s">
        <v>5753</v>
      </c>
      <c r="D444" s="337">
        <f>'CE MINISTERIALE 2019'!D444</f>
        <v>20898000</v>
      </c>
      <c r="E444" s="274"/>
      <c r="G444" s="292"/>
      <c r="H444" s="292"/>
      <c r="J444" s="286"/>
      <c r="L444" s="292"/>
    </row>
    <row r="445" spans="1:12" s="275" customFormat="1" ht="25.5">
      <c r="A445" s="304"/>
      <c r="B445" s="287" t="s">
        <v>1195</v>
      </c>
      <c r="C445" s="288" t="s">
        <v>5754</v>
      </c>
      <c r="D445" s="289">
        <f>'CE MINISTERIALE 2019'!D445</f>
        <v>1590000</v>
      </c>
      <c r="E445" s="274"/>
      <c r="F445" s="291"/>
      <c r="G445" s="292"/>
      <c r="H445" s="292"/>
      <c r="J445" s="286"/>
      <c r="L445" s="292"/>
    </row>
    <row r="446" spans="1:12" s="275" customFormat="1" ht="25.5">
      <c r="A446" s="304"/>
      <c r="B446" s="293" t="s">
        <v>116</v>
      </c>
      <c r="C446" s="294" t="s">
        <v>5755</v>
      </c>
      <c r="D446" s="337">
        <f>'CE MINISTERIALE 2019'!D446</f>
        <v>0</v>
      </c>
      <c r="E446" s="274"/>
      <c r="G446" s="292"/>
      <c r="H446" s="292"/>
      <c r="J446" s="286"/>
      <c r="L446" s="292"/>
    </row>
    <row r="447" spans="1:12" s="275" customFormat="1" ht="18.75">
      <c r="A447" s="304"/>
      <c r="B447" s="293" t="s">
        <v>117</v>
      </c>
      <c r="C447" s="294" t="s">
        <v>5756</v>
      </c>
      <c r="D447" s="337">
        <f>'CE MINISTERIALE 2019'!D447</f>
        <v>1590000</v>
      </c>
      <c r="E447" s="274"/>
      <c r="G447" s="292"/>
      <c r="H447" s="292"/>
      <c r="J447" s="286"/>
      <c r="L447" s="292"/>
    </row>
    <row r="448" spans="1:12" s="275" customFormat="1" ht="18.75">
      <c r="A448" s="304"/>
      <c r="B448" s="287" t="s">
        <v>118</v>
      </c>
      <c r="C448" s="288" t="s">
        <v>5757</v>
      </c>
      <c r="D448" s="289">
        <f>'CE MINISTERIALE 2019'!D448</f>
        <v>733000</v>
      </c>
      <c r="E448" s="274"/>
      <c r="F448" s="291"/>
      <c r="G448" s="292"/>
      <c r="H448" s="292"/>
      <c r="J448" s="286"/>
      <c r="L448" s="292"/>
    </row>
    <row r="449" spans="1:29" s="275" customFormat="1" ht="25.5">
      <c r="A449" s="304"/>
      <c r="B449" s="293" t="s">
        <v>119</v>
      </c>
      <c r="C449" s="294" t="s">
        <v>5758</v>
      </c>
      <c r="D449" s="289">
        <f>'CE MINISTERIALE 2019'!D449</f>
        <v>733000</v>
      </c>
      <c r="E449" s="274"/>
      <c r="F449" s="291"/>
      <c r="G449" s="292"/>
      <c r="H449" s="292"/>
      <c r="J449" s="286"/>
      <c r="L449" s="292"/>
      <c r="AC449" s="352"/>
    </row>
    <row r="450" spans="1:29" s="275" customFormat="1" ht="24.95" customHeight="1">
      <c r="A450" s="304"/>
      <c r="B450" s="297" t="s">
        <v>4754</v>
      </c>
      <c r="C450" s="298" t="s">
        <v>5759</v>
      </c>
      <c r="D450" s="337">
        <f>'CE MINISTERIALE 2019'!D450</f>
        <v>275000</v>
      </c>
      <c r="E450" s="274"/>
      <c r="G450" s="292"/>
      <c r="H450" s="292"/>
      <c r="J450" s="286"/>
      <c r="L450" s="292"/>
    </row>
    <row r="451" spans="1:29" s="275" customFormat="1" ht="24.95" customHeight="1">
      <c r="A451" s="304"/>
      <c r="B451" s="297" t="s">
        <v>4756</v>
      </c>
      <c r="C451" s="298" t="s">
        <v>5760</v>
      </c>
      <c r="D451" s="337">
        <f>'CE MINISTERIALE 2019'!D451</f>
        <v>0</v>
      </c>
      <c r="E451" s="274"/>
      <c r="G451" s="292"/>
      <c r="H451" s="292"/>
      <c r="J451" s="286"/>
      <c r="L451" s="292"/>
    </row>
    <row r="452" spans="1:29" s="275" customFormat="1" ht="24.95" customHeight="1">
      <c r="A452" s="304"/>
      <c r="B452" s="297" t="s">
        <v>4758</v>
      </c>
      <c r="C452" s="298" t="s">
        <v>5761</v>
      </c>
      <c r="D452" s="337">
        <f>'CE MINISTERIALE 2019'!D452</f>
        <v>406000</v>
      </c>
      <c r="E452" s="274"/>
      <c r="G452" s="292"/>
      <c r="H452" s="292"/>
      <c r="J452" s="286"/>
      <c r="L452" s="292"/>
    </row>
    <row r="453" spans="1:29" s="275" customFormat="1" ht="24.95" customHeight="1">
      <c r="A453" s="304"/>
      <c r="B453" s="297" t="s">
        <v>4760</v>
      </c>
      <c r="C453" s="298" t="s">
        <v>5762</v>
      </c>
      <c r="D453" s="337">
        <f>'CE MINISTERIALE 2019'!D453</f>
        <v>4000</v>
      </c>
      <c r="E453" s="274"/>
      <c r="G453" s="292"/>
      <c r="H453" s="292"/>
      <c r="J453" s="286"/>
      <c r="L453" s="292"/>
    </row>
    <row r="454" spans="1:29" s="275" customFormat="1" ht="24.95" customHeight="1">
      <c r="A454" s="304"/>
      <c r="B454" s="297" t="s">
        <v>4762</v>
      </c>
      <c r="C454" s="298" t="s">
        <v>5763</v>
      </c>
      <c r="D454" s="337">
        <f>'CE MINISTERIALE 2019'!D454</f>
        <v>37000</v>
      </c>
      <c r="E454" s="274"/>
      <c r="G454" s="292"/>
      <c r="H454" s="292"/>
      <c r="J454" s="286"/>
      <c r="L454" s="292"/>
    </row>
    <row r="455" spans="1:29" s="275" customFormat="1" ht="24.95" customHeight="1">
      <c r="A455" s="304"/>
      <c r="B455" s="297" t="s">
        <v>4764</v>
      </c>
      <c r="C455" s="298" t="s">
        <v>5764</v>
      </c>
      <c r="D455" s="337">
        <f>'CE MINISTERIALE 2019'!D455</f>
        <v>0</v>
      </c>
      <c r="E455" s="274"/>
      <c r="G455" s="292"/>
      <c r="H455" s="292"/>
      <c r="J455" s="286"/>
      <c r="L455" s="292"/>
    </row>
    <row r="456" spans="1:29" s="275" customFormat="1" ht="24.95" customHeight="1">
      <c r="A456" s="304"/>
      <c r="B456" s="297" t="s">
        <v>4766</v>
      </c>
      <c r="C456" s="298" t="s">
        <v>5765</v>
      </c>
      <c r="D456" s="337">
        <f>'CE MINISTERIALE 2019'!D456</f>
        <v>0</v>
      </c>
      <c r="E456" s="274"/>
      <c r="G456" s="292"/>
      <c r="H456" s="292"/>
      <c r="J456" s="286"/>
      <c r="L456" s="292"/>
    </row>
    <row r="457" spans="1:29" s="275" customFormat="1" ht="24.95" customHeight="1">
      <c r="A457" s="304"/>
      <c r="B457" s="297" t="s">
        <v>4768</v>
      </c>
      <c r="C457" s="298" t="s">
        <v>5766</v>
      </c>
      <c r="D457" s="337">
        <f>'CE MINISTERIALE 2019'!D457</f>
        <v>11000</v>
      </c>
      <c r="E457" s="274"/>
      <c r="G457" s="292"/>
      <c r="H457" s="292"/>
      <c r="J457" s="286"/>
      <c r="L457" s="292"/>
    </row>
    <row r="458" spans="1:29" s="275" customFormat="1" ht="25.5">
      <c r="A458" s="304"/>
      <c r="B458" s="293" t="s">
        <v>120</v>
      </c>
      <c r="C458" s="294" t="s">
        <v>5767</v>
      </c>
      <c r="D458" s="289">
        <f>'CE MINISTERIALE 2019'!D458</f>
        <v>0</v>
      </c>
      <c r="E458" s="274"/>
      <c r="F458" s="291"/>
      <c r="G458" s="292"/>
      <c r="H458" s="292"/>
      <c r="J458" s="286"/>
      <c r="L458" s="292"/>
      <c r="AC458" s="352"/>
    </row>
    <row r="459" spans="1:29" s="275" customFormat="1" ht="24.95" customHeight="1">
      <c r="A459" s="304"/>
      <c r="B459" s="297" t="s">
        <v>4771</v>
      </c>
      <c r="C459" s="298" t="s">
        <v>5768</v>
      </c>
      <c r="D459" s="337">
        <f>'CE MINISTERIALE 2019'!D459</f>
        <v>0</v>
      </c>
      <c r="E459" s="274"/>
      <c r="G459" s="292"/>
      <c r="H459" s="292"/>
      <c r="J459" s="286"/>
      <c r="L459" s="292"/>
    </row>
    <row r="460" spans="1:29" s="275" customFormat="1" ht="24.95" customHeight="1">
      <c r="A460" s="304"/>
      <c r="B460" s="297" t="s">
        <v>4773</v>
      </c>
      <c r="C460" s="298" t="s">
        <v>5769</v>
      </c>
      <c r="D460" s="337">
        <f>'CE MINISTERIALE 2019'!D460</f>
        <v>0</v>
      </c>
      <c r="E460" s="274"/>
      <c r="G460" s="292"/>
      <c r="H460" s="292"/>
      <c r="J460" s="286"/>
      <c r="L460" s="292"/>
    </row>
    <row r="461" spans="1:29" s="275" customFormat="1" ht="24.95" customHeight="1">
      <c r="A461" s="304"/>
      <c r="B461" s="297" t="s">
        <v>4775</v>
      </c>
      <c r="C461" s="298" t="s">
        <v>5770</v>
      </c>
      <c r="D461" s="337">
        <f>'CE MINISTERIALE 2019'!D461</f>
        <v>0</v>
      </c>
      <c r="E461" s="274"/>
      <c r="G461" s="292"/>
      <c r="H461" s="292"/>
      <c r="J461" s="286"/>
      <c r="L461" s="292"/>
    </row>
    <row r="462" spans="1:29" s="275" customFormat="1" ht="24.95" customHeight="1">
      <c r="A462" s="304"/>
      <c r="B462" s="297" t="s">
        <v>4777</v>
      </c>
      <c r="C462" s="298" t="s">
        <v>5771</v>
      </c>
      <c r="D462" s="337">
        <f>'CE MINISTERIALE 2019'!D462</f>
        <v>0</v>
      </c>
      <c r="E462" s="274"/>
      <c r="G462" s="292"/>
      <c r="H462" s="292"/>
      <c r="J462" s="286"/>
      <c r="L462" s="292"/>
    </row>
    <row r="463" spans="1:29" s="275" customFormat="1" ht="24.95" customHeight="1">
      <c r="A463" s="304"/>
      <c r="B463" s="297" t="s">
        <v>4779</v>
      </c>
      <c r="C463" s="298" t="s">
        <v>5772</v>
      </c>
      <c r="D463" s="337">
        <f>'CE MINISTERIALE 2019'!D463</f>
        <v>0</v>
      </c>
      <c r="E463" s="274"/>
      <c r="G463" s="292"/>
      <c r="H463" s="292"/>
      <c r="J463" s="286"/>
      <c r="L463" s="292"/>
    </row>
    <row r="464" spans="1:29" s="275" customFormat="1" ht="24.95" customHeight="1">
      <c r="A464" s="304"/>
      <c r="B464" s="297" t="s">
        <v>4781</v>
      </c>
      <c r="C464" s="298" t="s">
        <v>5773</v>
      </c>
      <c r="D464" s="337">
        <f>'CE MINISTERIALE 2019'!D464</f>
        <v>0</v>
      </c>
      <c r="E464" s="274"/>
      <c r="G464" s="292"/>
      <c r="H464" s="292"/>
      <c r="J464" s="286"/>
      <c r="L464" s="292"/>
    </row>
    <row r="465" spans="1:12" s="275" customFormat="1" ht="18.75">
      <c r="A465" s="304"/>
      <c r="B465" s="287" t="s">
        <v>121</v>
      </c>
      <c r="C465" s="288" t="s">
        <v>5774</v>
      </c>
      <c r="D465" s="289">
        <f>'CE MINISTERIALE 2019'!D465</f>
        <v>32358751.089999996</v>
      </c>
      <c r="E465" s="274"/>
      <c r="F465" s="291"/>
      <c r="G465" s="292"/>
      <c r="H465" s="292"/>
      <c r="J465" s="286"/>
      <c r="L465" s="292"/>
    </row>
    <row r="466" spans="1:12" s="275" customFormat="1" ht="18.75">
      <c r="A466" s="304"/>
      <c r="B466" s="293" t="s">
        <v>122</v>
      </c>
      <c r="C466" s="294" t="s">
        <v>5775</v>
      </c>
      <c r="D466" s="289">
        <f>'CE MINISTERIALE 2019'!D466</f>
        <v>3710000</v>
      </c>
      <c r="E466" s="274"/>
      <c r="F466" s="291"/>
      <c r="G466" s="292"/>
      <c r="H466" s="292"/>
      <c r="J466" s="286"/>
      <c r="L466" s="292"/>
    </row>
    <row r="467" spans="1:12" s="275" customFormat="1" ht="25.5">
      <c r="A467" s="304"/>
      <c r="B467" s="297" t="s">
        <v>123</v>
      </c>
      <c r="C467" s="298" t="s">
        <v>5776</v>
      </c>
      <c r="D467" s="337">
        <f>'CE MINISTERIALE 2019'!D467</f>
        <v>1330000</v>
      </c>
      <c r="E467" s="274"/>
      <c r="G467" s="292"/>
      <c r="H467" s="292"/>
      <c r="J467" s="286"/>
      <c r="L467" s="292"/>
    </row>
    <row r="468" spans="1:12" s="275" customFormat="1" ht="25.5">
      <c r="A468" s="304"/>
      <c r="B468" s="297" t="s">
        <v>124</v>
      </c>
      <c r="C468" s="298" t="s">
        <v>5777</v>
      </c>
      <c r="D468" s="337">
        <f>'CE MINISTERIALE 2019'!D468</f>
        <v>1880000</v>
      </c>
      <c r="E468" s="274"/>
      <c r="G468" s="292"/>
      <c r="H468" s="292"/>
      <c r="J468" s="286"/>
      <c r="L468" s="292"/>
    </row>
    <row r="469" spans="1:12" s="275" customFormat="1" ht="38.25">
      <c r="A469" s="304"/>
      <c r="B469" s="297" t="s">
        <v>125</v>
      </c>
      <c r="C469" s="298" t="s">
        <v>5778</v>
      </c>
      <c r="D469" s="337">
        <f>'CE MINISTERIALE 2019'!D469</f>
        <v>0</v>
      </c>
      <c r="E469" s="274"/>
      <c r="G469" s="292"/>
      <c r="H469" s="292"/>
      <c r="J469" s="286"/>
      <c r="L469" s="292"/>
    </row>
    <row r="470" spans="1:12" s="275" customFormat="1" ht="25.5">
      <c r="A470" s="304"/>
      <c r="B470" s="297" t="s">
        <v>126</v>
      </c>
      <c r="C470" s="298" t="s">
        <v>5779</v>
      </c>
      <c r="D470" s="337">
        <f>'CE MINISTERIALE 2019'!D470</f>
        <v>0</v>
      </c>
      <c r="E470" s="274"/>
      <c r="G470" s="292"/>
      <c r="H470" s="292"/>
      <c r="J470" s="286"/>
      <c r="L470" s="292"/>
    </row>
    <row r="471" spans="1:12" s="275" customFormat="1" ht="18.75">
      <c r="A471" s="304"/>
      <c r="B471" s="297" t="s">
        <v>4789</v>
      </c>
      <c r="C471" s="298" t="s">
        <v>5780</v>
      </c>
      <c r="D471" s="337">
        <f>'CE MINISTERIALE 2019'!D471</f>
        <v>0</v>
      </c>
      <c r="E471" s="274"/>
      <c r="G471" s="292"/>
      <c r="H471" s="292"/>
      <c r="J471" s="286"/>
      <c r="L471" s="292"/>
    </row>
    <row r="472" spans="1:12" s="275" customFormat="1" ht="18.75">
      <c r="A472" s="304"/>
      <c r="B472" s="297" t="s">
        <v>127</v>
      </c>
      <c r="C472" s="298" t="s">
        <v>5781</v>
      </c>
      <c r="D472" s="337">
        <f>'CE MINISTERIALE 2019'!D472</f>
        <v>500000</v>
      </c>
      <c r="E472" s="274"/>
      <c r="G472" s="292"/>
      <c r="H472" s="292"/>
      <c r="J472" s="286"/>
      <c r="L472" s="292"/>
    </row>
    <row r="473" spans="1:12" s="274" customFormat="1" ht="18.75">
      <c r="A473" s="304"/>
      <c r="B473" s="297" t="s">
        <v>4792</v>
      </c>
      <c r="C473" s="298" t="s">
        <v>5782</v>
      </c>
      <c r="D473" s="337">
        <f>'CE MINISTERIALE 2019'!D473</f>
        <v>0</v>
      </c>
      <c r="G473" s="292"/>
      <c r="H473" s="292"/>
      <c r="J473" s="286"/>
      <c r="L473" s="292"/>
    </row>
    <row r="474" spans="1:12" s="275" customFormat="1" ht="25.5">
      <c r="A474" s="304"/>
      <c r="B474" s="293" t="s">
        <v>128</v>
      </c>
      <c r="C474" s="294" t="s">
        <v>5783</v>
      </c>
      <c r="D474" s="337">
        <f>'CE MINISTERIALE 2019'!D474</f>
        <v>60000</v>
      </c>
      <c r="E474" s="274"/>
      <c r="G474" s="292"/>
      <c r="H474" s="292"/>
      <c r="J474" s="286"/>
      <c r="L474" s="292"/>
    </row>
    <row r="475" spans="1:12" s="275" customFormat="1" ht="25.5">
      <c r="A475" s="304"/>
      <c r="B475" s="293" t="s">
        <v>129</v>
      </c>
      <c r="C475" s="294" t="s">
        <v>5784</v>
      </c>
      <c r="D475" s="289">
        <f>'CE MINISTERIALE 2019'!D475</f>
        <v>7796433.2200000007</v>
      </c>
      <c r="E475" s="274"/>
      <c r="F475" s="291"/>
      <c r="G475" s="292"/>
      <c r="H475" s="292"/>
      <c r="J475" s="286"/>
      <c r="L475" s="292"/>
    </row>
    <row r="476" spans="1:12" s="275" customFormat="1" ht="38.25">
      <c r="A476" s="304"/>
      <c r="B476" s="297" t="s">
        <v>4796</v>
      </c>
      <c r="C476" s="298" t="s">
        <v>5785</v>
      </c>
      <c r="D476" s="337">
        <f>'CE MINISTERIALE 2019'!D476</f>
        <v>4096251.89</v>
      </c>
      <c r="E476" s="274"/>
      <c r="G476" s="292"/>
      <c r="H476" s="292"/>
      <c r="J476" s="286"/>
      <c r="L476" s="292"/>
    </row>
    <row r="477" spans="1:12" s="275" customFormat="1" ht="38.25">
      <c r="A477" s="304"/>
      <c r="B477" s="297" t="s">
        <v>130</v>
      </c>
      <c r="C477" s="298" t="s">
        <v>5786</v>
      </c>
      <c r="D477" s="337">
        <f>'CE MINISTERIALE 2019'!D477</f>
        <v>3196251.89</v>
      </c>
      <c r="E477" s="274"/>
      <c r="G477" s="292"/>
      <c r="H477" s="292"/>
      <c r="J477" s="286"/>
      <c r="L477" s="292"/>
    </row>
    <row r="478" spans="1:12" s="275" customFormat="1" ht="38.25">
      <c r="A478" s="304"/>
      <c r="B478" s="297" t="s">
        <v>790</v>
      </c>
      <c r="C478" s="298" t="s">
        <v>5787</v>
      </c>
      <c r="D478" s="337">
        <f>'CE MINISTERIALE 2019'!D478</f>
        <v>78469.440000000002</v>
      </c>
      <c r="E478" s="274"/>
      <c r="G478" s="292"/>
      <c r="H478" s="292"/>
      <c r="J478" s="286"/>
      <c r="L478" s="292"/>
    </row>
    <row r="479" spans="1:12" s="275" customFormat="1" ht="25.5">
      <c r="A479" s="304"/>
      <c r="B479" s="297" t="s">
        <v>791</v>
      </c>
      <c r="C479" s="298" t="s">
        <v>5788</v>
      </c>
      <c r="D479" s="337">
        <f>'CE MINISTERIALE 2019'!D479</f>
        <v>425460</v>
      </c>
      <c r="E479" s="274"/>
      <c r="G479" s="292"/>
      <c r="H479" s="292"/>
      <c r="J479" s="286"/>
      <c r="L479" s="292"/>
    </row>
    <row r="480" spans="1:12" s="275" customFormat="1" ht="25.5">
      <c r="A480" s="304"/>
      <c r="B480" s="297" t="s">
        <v>792</v>
      </c>
      <c r="C480" s="298" t="s">
        <v>5789</v>
      </c>
      <c r="D480" s="337">
        <f>'CE MINISTERIALE 2019'!D480</f>
        <v>0</v>
      </c>
      <c r="E480" s="274"/>
      <c r="G480" s="292"/>
      <c r="H480" s="292"/>
      <c r="J480" s="286"/>
      <c r="L480" s="292"/>
    </row>
    <row r="481" spans="1:12" s="274" customFormat="1" ht="25.5">
      <c r="A481" s="304"/>
      <c r="B481" s="297" t="s">
        <v>4802</v>
      </c>
      <c r="C481" s="298" t="s">
        <v>5790</v>
      </c>
      <c r="D481" s="337">
        <f>'CE MINISTERIALE 2019'!D481</f>
        <v>0</v>
      </c>
      <c r="G481" s="292"/>
      <c r="H481" s="292"/>
      <c r="J481" s="286"/>
      <c r="L481" s="292"/>
    </row>
    <row r="482" spans="1:12" s="275" customFormat="1" ht="18.75">
      <c r="A482" s="304"/>
      <c r="B482" s="293" t="s">
        <v>793</v>
      </c>
      <c r="C482" s="294" t="s">
        <v>3916</v>
      </c>
      <c r="D482" s="289">
        <f>'CE MINISTERIALE 2019'!D482</f>
        <v>20792317.869999997</v>
      </c>
      <c r="E482" s="274"/>
      <c r="F482" s="291"/>
      <c r="G482" s="292"/>
      <c r="H482" s="292"/>
      <c r="J482" s="286"/>
      <c r="L482" s="292"/>
    </row>
    <row r="483" spans="1:12" s="275" customFormat="1" ht="25.5">
      <c r="A483" s="304"/>
      <c r="B483" s="317" t="s">
        <v>794</v>
      </c>
      <c r="C483" s="318" t="s">
        <v>5791</v>
      </c>
      <c r="D483" s="337">
        <f>'CE MINISTERIALE 2019'!D483</f>
        <v>4553693.62</v>
      </c>
      <c r="E483" s="274"/>
      <c r="G483" s="292"/>
      <c r="H483" s="292"/>
      <c r="J483" s="286"/>
      <c r="L483" s="292"/>
    </row>
    <row r="484" spans="1:12" s="275" customFormat="1" ht="25.5">
      <c r="A484" s="304"/>
      <c r="B484" s="317" t="s">
        <v>795</v>
      </c>
      <c r="C484" s="318" t="s">
        <v>5792</v>
      </c>
      <c r="D484" s="337">
        <f>'CE MINISTERIALE 2019'!D484</f>
        <v>57100</v>
      </c>
      <c r="E484" s="274"/>
      <c r="G484" s="292"/>
      <c r="H484" s="292"/>
      <c r="J484" s="286"/>
      <c r="L484" s="292"/>
    </row>
    <row r="485" spans="1:12" s="275" customFormat="1" ht="25.5">
      <c r="A485" s="304"/>
      <c r="B485" s="317" t="s">
        <v>796</v>
      </c>
      <c r="C485" s="318" t="s">
        <v>5793</v>
      </c>
      <c r="D485" s="337">
        <f>'CE MINISTERIALE 2019'!D485</f>
        <v>0</v>
      </c>
      <c r="E485" s="274"/>
      <c r="G485" s="292"/>
      <c r="H485" s="292"/>
      <c r="J485" s="286"/>
      <c r="L485" s="292"/>
    </row>
    <row r="486" spans="1:12" s="275" customFormat="1" ht="25.5">
      <c r="A486" s="304"/>
      <c r="B486" s="297" t="s">
        <v>797</v>
      </c>
      <c r="C486" s="298" t="s">
        <v>5794</v>
      </c>
      <c r="D486" s="337">
        <f>'CE MINISTERIALE 2019'!D486</f>
        <v>0</v>
      </c>
      <c r="E486" s="274"/>
      <c r="G486" s="292"/>
      <c r="H486" s="292"/>
      <c r="J486" s="286"/>
      <c r="L486" s="292"/>
    </row>
    <row r="487" spans="1:12" s="275" customFormat="1" ht="25.5">
      <c r="A487" s="304"/>
      <c r="B487" s="297" t="s">
        <v>798</v>
      </c>
      <c r="C487" s="298" t="s">
        <v>5795</v>
      </c>
      <c r="D487" s="337">
        <f>'CE MINISTERIALE 2019'!D487</f>
        <v>0</v>
      </c>
      <c r="E487" s="274"/>
      <c r="G487" s="292"/>
      <c r="H487" s="292"/>
      <c r="J487" s="286"/>
      <c r="L487" s="292"/>
    </row>
    <row r="488" spans="1:12" s="275" customFormat="1" ht="18.75">
      <c r="A488" s="304"/>
      <c r="B488" s="297" t="s">
        <v>4810</v>
      </c>
      <c r="C488" s="298" t="s">
        <v>5796</v>
      </c>
      <c r="D488" s="337">
        <f>'CE MINISTERIALE 2019'!D488</f>
        <v>15881524.249999998</v>
      </c>
      <c r="E488" s="274"/>
      <c r="G488" s="292"/>
      <c r="H488" s="292"/>
      <c r="J488" s="286"/>
      <c r="L488" s="292"/>
    </row>
    <row r="489" spans="1:12" s="275" customFormat="1" ht="25.5">
      <c r="A489" s="304"/>
      <c r="B489" s="297" t="s">
        <v>4812</v>
      </c>
      <c r="C489" s="298" t="s">
        <v>5797</v>
      </c>
      <c r="D489" s="337">
        <f>'CE MINISTERIALE 2019'!D489</f>
        <v>0</v>
      </c>
      <c r="E489" s="274"/>
      <c r="G489" s="292"/>
      <c r="H489" s="292"/>
      <c r="J489" s="286"/>
      <c r="L489" s="292"/>
    </row>
    <row r="490" spans="1:12" s="275" customFormat="1" ht="18.75">
      <c r="A490" s="304"/>
      <c r="B490" s="297" t="s">
        <v>4814</v>
      </c>
      <c r="C490" s="298" t="s">
        <v>5798</v>
      </c>
      <c r="D490" s="337">
        <f>'CE MINISTERIALE 2019'!D490</f>
        <v>0</v>
      </c>
      <c r="E490" s="274"/>
      <c r="G490" s="292"/>
      <c r="H490" s="292"/>
      <c r="J490" s="286"/>
      <c r="L490" s="292"/>
    </row>
    <row r="491" spans="1:12" s="275" customFormat="1" ht="38.25">
      <c r="A491" s="304"/>
      <c r="B491" s="297" t="s">
        <v>4816</v>
      </c>
      <c r="C491" s="298" t="s">
        <v>5799</v>
      </c>
      <c r="D491" s="337">
        <f>'CE MINISTERIALE 2019'!D491</f>
        <v>0</v>
      </c>
      <c r="E491" s="274"/>
      <c r="G491" s="292"/>
      <c r="H491" s="292"/>
      <c r="J491" s="286"/>
      <c r="L491" s="292"/>
    </row>
    <row r="492" spans="1:12" s="275" customFormat="1" ht="18.75">
      <c r="A492" s="304"/>
      <c r="B492" s="317" t="s">
        <v>799</v>
      </c>
      <c r="C492" s="319" t="s">
        <v>5800</v>
      </c>
      <c r="D492" s="337">
        <f>'CE MINISTERIALE 2019'!D492</f>
        <v>300000</v>
      </c>
      <c r="E492" s="274"/>
      <c r="G492" s="292"/>
      <c r="H492" s="292"/>
      <c r="J492" s="286"/>
      <c r="L492" s="292"/>
    </row>
    <row r="493" spans="1:12" s="299" customFormat="1" ht="24.95" customHeight="1">
      <c r="A493" s="307"/>
      <c r="B493" s="287" t="s">
        <v>800</v>
      </c>
      <c r="C493" s="288" t="s">
        <v>3917</v>
      </c>
      <c r="D493" s="289">
        <f>'CE MINISTERIALE 2019'!D493</f>
        <v>1942278282.8000002</v>
      </c>
      <c r="E493" s="274"/>
      <c r="F493" s="291"/>
      <c r="G493" s="292"/>
      <c r="H493" s="292"/>
      <c r="J493" s="286"/>
      <c r="L493" s="292"/>
    </row>
    <row r="494" spans="1:12" s="299" customFormat="1" ht="24.95" customHeight="1">
      <c r="A494" s="307"/>
      <c r="B494" s="300"/>
      <c r="C494" s="288" t="s">
        <v>3918</v>
      </c>
      <c r="D494" s="289">
        <f>'CE MINISTERIALE 2019'!D494</f>
        <v>0</v>
      </c>
      <c r="E494" s="274"/>
      <c r="F494" s="275"/>
      <c r="G494" s="292"/>
      <c r="H494" s="292"/>
      <c r="J494" s="286"/>
      <c r="L494" s="292"/>
    </row>
    <row r="495" spans="1:12" s="299" customFormat="1" ht="24.95" customHeight="1">
      <c r="A495" s="307"/>
      <c r="B495" s="287" t="s">
        <v>803</v>
      </c>
      <c r="C495" s="288" t="s">
        <v>3919</v>
      </c>
      <c r="D495" s="289">
        <f>'CE MINISTERIALE 2019'!D495</f>
        <v>28000</v>
      </c>
      <c r="E495" s="274"/>
      <c r="F495" s="291"/>
      <c r="G495" s="292"/>
      <c r="H495" s="292"/>
      <c r="J495" s="286"/>
      <c r="L495" s="292"/>
    </row>
    <row r="496" spans="1:12" s="299" customFormat="1" ht="24.95" customHeight="1">
      <c r="A496" s="307"/>
      <c r="B496" s="293" t="s">
        <v>805</v>
      </c>
      <c r="C496" s="294" t="s">
        <v>3920</v>
      </c>
      <c r="D496" s="337">
        <f>'CE MINISTERIALE 2019'!D496</f>
        <v>0</v>
      </c>
      <c r="E496" s="274"/>
      <c r="F496" s="275"/>
      <c r="G496" s="292"/>
      <c r="H496" s="292"/>
      <c r="J496" s="286"/>
      <c r="L496" s="292"/>
    </row>
    <row r="497" spans="1:12" s="299" customFormat="1" ht="24.95" customHeight="1">
      <c r="A497" s="307"/>
      <c r="B497" s="293" t="s">
        <v>807</v>
      </c>
      <c r="C497" s="294" t="s">
        <v>3921</v>
      </c>
      <c r="D497" s="337">
        <f>'CE MINISTERIALE 2019'!D497</f>
        <v>0</v>
      </c>
      <c r="E497" s="274"/>
      <c r="F497" s="275"/>
      <c r="G497" s="292"/>
      <c r="H497" s="292"/>
      <c r="J497" s="286"/>
      <c r="L497" s="292"/>
    </row>
    <row r="498" spans="1:12" s="299" customFormat="1" ht="24.95" customHeight="1">
      <c r="A498" s="307"/>
      <c r="B498" s="293" t="s">
        <v>809</v>
      </c>
      <c r="C498" s="294" t="s">
        <v>3922</v>
      </c>
      <c r="D498" s="337">
        <f>'CE MINISTERIALE 2019'!D498</f>
        <v>28000</v>
      </c>
      <c r="E498" s="274"/>
      <c r="F498" s="275"/>
      <c r="G498" s="292"/>
      <c r="H498" s="292"/>
      <c r="J498" s="286"/>
      <c r="L498" s="292"/>
    </row>
    <row r="499" spans="1:12" s="299" customFormat="1" ht="24.95" customHeight="1">
      <c r="A499" s="307"/>
      <c r="B499" s="287" t="s">
        <v>811</v>
      </c>
      <c r="C499" s="288" t="s">
        <v>3923</v>
      </c>
      <c r="D499" s="289">
        <f>'CE MINISTERIALE 2019'!D499</f>
        <v>0</v>
      </c>
      <c r="E499" s="274"/>
      <c r="F499" s="291"/>
      <c r="G499" s="292"/>
      <c r="H499" s="292"/>
      <c r="J499" s="286"/>
      <c r="L499" s="292"/>
    </row>
    <row r="500" spans="1:12" s="299" customFormat="1" ht="24.95" customHeight="1">
      <c r="A500" s="307"/>
      <c r="B500" s="293" t="s">
        <v>813</v>
      </c>
      <c r="C500" s="294" t="s">
        <v>3924</v>
      </c>
      <c r="D500" s="337">
        <f>'CE MINISTERIALE 2019'!D500</f>
        <v>0</v>
      </c>
      <c r="E500" s="274"/>
      <c r="F500" s="275"/>
      <c r="G500" s="292"/>
      <c r="H500" s="292"/>
      <c r="J500" s="286"/>
      <c r="L500" s="292"/>
    </row>
    <row r="501" spans="1:12" s="299" customFormat="1" ht="24.95" customHeight="1">
      <c r="A501" s="307"/>
      <c r="B501" s="293" t="s">
        <v>815</v>
      </c>
      <c r="C501" s="294" t="s">
        <v>3925</v>
      </c>
      <c r="D501" s="337">
        <f>'CE MINISTERIALE 2019'!D501</f>
        <v>0</v>
      </c>
      <c r="E501" s="274"/>
      <c r="F501" s="275"/>
      <c r="G501" s="292"/>
      <c r="H501" s="292"/>
      <c r="J501" s="286"/>
      <c r="L501" s="292"/>
    </row>
    <row r="502" spans="1:12" s="299" customFormat="1" ht="25.5">
      <c r="A502" s="307"/>
      <c r="B502" s="293" t="s">
        <v>817</v>
      </c>
      <c r="C502" s="294" t="s">
        <v>3926</v>
      </c>
      <c r="D502" s="337">
        <f>'CE MINISTERIALE 2019'!D502</f>
        <v>0</v>
      </c>
      <c r="E502" s="274"/>
      <c r="F502" s="275"/>
      <c r="G502" s="292"/>
      <c r="H502" s="292"/>
      <c r="J502" s="286"/>
      <c r="L502" s="292"/>
    </row>
    <row r="503" spans="1:12" s="299" customFormat="1" ht="24.95" customHeight="1">
      <c r="A503" s="307"/>
      <c r="B503" s="293" t="s">
        <v>819</v>
      </c>
      <c r="C503" s="294" t="s">
        <v>5801</v>
      </c>
      <c r="D503" s="337">
        <f>'CE MINISTERIALE 2019'!D503</f>
        <v>0</v>
      </c>
      <c r="E503" s="274"/>
      <c r="F503" s="275"/>
      <c r="G503" s="292"/>
      <c r="H503" s="292"/>
      <c r="J503" s="286"/>
      <c r="L503" s="292"/>
    </row>
    <row r="504" spans="1:12" s="299" customFormat="1" ht="24.95" customHeight="1">
      <c r="A504" s="307"/>
      <c r="B504" s="293" t="s">
        <v>821</v>
      </c>
      <c r="C504" s="294" t="s">
        <v>5802</v>
      </c>
      <c r="D504" s="337">
        <f>'CE MINISTERIALE 2019'!D504</f>
        <v>0</v>
      </c>
      <c r="E504" s="274"/>
      <c r="F504" s="275"/>
      <c r="G504" s="292"/>
      <c r="H504" s="292"/>
      <c r="J504" s="286"/>
      <c r="L504" s="292"/>
    </row>
    <row r="505" spans="1:12" s="299" customFormat="1" ht="24.95" customHeight="1">
      <c r="A505" s="307"/>
      <c r="B505" s="287" t="s">
        <v>823</v>
      </c>
      <c r="C505" s="288" t="s">
        <v>3927</v>
      </c>
      <c r="D505" s="289">
        <f>'CE MINISTERIALE 2019'!D505</f>
        <v>47137</v>
      </c>
      <c r="E505" s="274"/>
      <c r="F505" s="291"/>
      <c r="G505" s="292"/>
      <c r="H505" s="292"/>
      <c r="J505" s="286"/>
      <c r="L505" s="292"/>
    </row>
    <row r="506" spans="1:12" s="299" customFormat="1" ht="24.95" customHeight="1">
      <c r="A506" s="307"/>
      <c r="B506" s="293" t="s">
        <v>825</v>
      </c>
      <c r="C506" s="294" t="s">
        <v>5803</v>
      </c>
      <c r="D506" s="337">
        <f>'CE MINISTERIALE 2019'!D506</f>
        <v>10000</v>
      </c>
      <c r="E506" s="274"/>
      <c r="F506" s="275"/>
      <c r="G506" s="292"/>
      <c r="H506" s="292"/>
      <c r="J506" s="286"/>
      <c r="L506" s="292"/>
    </row>
    <row r="507" spans="1:12" s="299" customFormat="1" ht="24.95" customHeight="1">
      <c r="A507" s="307"/>
      <c r="B507" s="293" t="s">
        <v>827</v>
      </c>
      <c r="C507" s="294" t="s">
        <v>3928</v>
      </c>
      <c r="D507" s="337">
        <f>'CE MINISTERIALE 2019'!D507</f>
        <v>0</v>
      </c>
      <c r="E507" s="274"/>
      <c r="F507" s="275"/>
      <c r="G507" s="292"/>
      <c r="H507" s="292"/>
      <c r="J507" s="286"/>
      <c r="L507" s="292"/>
    </row>
    <row r="508" spans="1:12" s="299" customFormat="1" ht="24.95" customHeight="1">
      <c r="A508" s="307"/>
      <c r="B508" s="293" t="s">
        <v>829</v>
      </c>
      <c r="C508" s="294" t="s">
        <v>3929</v>
      </c>
      <c r="D508" s="337">
        <f>'CE MINISTERIALE 2019'!D508</f>
        <v>37137</v>
      </c>
      <c r="E508" s="274"/>
      <c r="F508" s="275"/>
      <c r="G508" s="292"/>
      <c r="H508" s="292"/>
      <c r="J508" s="286"/>
      <c r="L508" s="292"/>
    </row>
    <row r="509" spans="1:12" s="299" customFormat="1" ht="24.95" customHeight="1">
      <c r="A509" s="307"/>
      <c r="B509" s="287" t="s">
        <v>831</v>
      </c>
      <c r="C509" s="288" t="s">
        <v>3930</v>
      </c>
      <c r="D509" s="289">
        <f>'CE MINISTERIALE 2019'!D509</f>
        <v>1000</v>
      </c>
      <c r="E509" s="274"/>
      <c r="F509" s="291"/>
      <c r="G509" s="292"/>
      <c r="H509" s="292"/>
      <c r="J509" s="286"/>
      <c r="L509" s="292"/>
    </row>
    <row r="510" spans="1:12" s="299" customFormat="1" ht="24.95" customHeight="1">
      <c r="A510" s="307"/>
      <c r="B510" s="293" t="s">
        <v>833</v>
      </c>
      <c r="C510" s="294" t="s">
        <v>3931</v>
      </c>
      <c r="D510" s="337">
        <f>'CE MINISTERIALE 2019'!D510</f>
        <v>1000</v>
      </c>
      <c r="E510" s="274"/>
      <c r="F510" s="275"/>
      <c r="G510" s="292"/>
      <c r="H510" s="292"/>
      <c r="J510" s="286"/>
      <c r="L510" s="292"/>
    </row>
    <row r="511" spans="1:12" s="299" customFormat="1" ht="24.95" customHeight="1">
      <c r="A511" s="307"/>
      <c r="B511" s="293" t="s">
        <v>835</v>
      </c>
      <c r="C511" s="294" t="s">
        <v>5804</v>
      </c>
      <c r="D511" s="337">
        <f>'CE MINISTERIALE 2019'!D511</f>
        <v>0</v>
      </c>
      <c r="E511" s="274"/>
      <c r="F511" s="275"/>
      <c r="G511" s="292"/>
      <c r="H511" s="292"/>
      <c r="J511" s="286"/>
      <c r="L511" s="292"/>
    </row>
    <row r="512" spans="1:12" s="299" customFormat="1" ht="24.95" customHeight="1">
      <c r="A512" s="307"/>
      <c r="B512" s="287" t="s">
        <v>837</v>
      </c>
      <c r="C512" s="288" t="s">
        <v>3932</v>
      </c>
      <c r="D512" s="289">
        <f>'CE MINISTERIALE 2019'!D512</f>
        <v>-20137</v>
      </c>
      <c r="E512" s="274"/>
      <c r="F512" s="291"/>
      <c r="G512" s="292"/>
      <c r="H512" s="292"/>
      <c r="J512" s="286"/>
      <c r="L512" s="292"/>
    </row>
    <row r="513" spans="1:12" s="299" customFormat="1" ht="24.95" customHeight="1">
      <c r="A513" s="307"/>
      <c r="B513" s="300"/>
      <c r="C513" s="288" t="s">
        <v>3933</v>
      </c>
      <c r="D513" s="337">
        <f>'CE MINISTERIALE 2019'!D513</f>
        <v>0</v>
      </c>
      <c r="E513" s="274"/>
      <c r="F513" s="275"/>
      <c r="G513" s="292"/>
      <c r="H513" s="292"/>
      <c r="J513" s="286"/>
      <c r="L513" s="292"/>
    </row>
    <row r="514" spans="1:12" s="299" customFormat="1" ht="24.95" customHeight="1">
      <c r="A514" s="307"/>
      <c r="B514" s="287" t="s">
        <v>840</v>
      </c>
      <c r="C514" s="288" t="s">
        <v>3934</v>
      </c>
      <c r="D514" s="337">
        <f>'CE MINISTERIALE 2019'!D514</f>
        <v>0</v>
      </c>
      <c r="E514" s="274"/>
      <c r="F514" s="275"/>
      <c r="G514" s="292"/>
      <c r="H514" s="292"/>
      <c r="J514" s="286"/>
      <c r="L514" s="292"/>
    </row>
    <row r="515" spans="1:12" s="299" customFormat="1" ht="24.95" customHeight="1">
      <c r="A515" s="307"/>
      <c r="B515" s="287" t="s">
        <v>842</v>
      </c>
      <c r="C515" s="288" t="s">
        <v>3935</v>
      </c>
      <c r="D515" s="337">
        <f>'CE MINISTERIALE 2019'!D515</f>
        <v>0</v>
      </c>
      <c r="E515" s="274"/>
      <c r="F515" s="275"/>
      <c r="G515" s="292"/>
      <c r="H515" s="292"/>
      <c r="J515" s="286"/>
      <c r="L515" s="292"/>
    </row>
    <row r="516" spans="1:12" s="299" customFormat="1" ht="25.5">
      <c r="A516" s="307"/>
      <c r="B516" s="287" t="s">
        <v>844</v>
      </c>
      <c r="C516" s="288" t="s">
        <v>3936</v>
      </c>
      <c r="D516" s="289">
        <f>'CE MINISTERIALE 2019'!D516</f>
        <v>0</v>
      </c>
      <c r="E516" s="274"/>
      <c r="F516" s="291"/>
      <c r="G516" s="292"/>
      <c r="H516" s="292"/>
      <c r="J516" s="286"/>
      <c r="L516" s="292"/>
    </row>
    <row r="517" spans="1:12" s="299" customFormat="1" ht="24.95" customHeight="1">
      <c r="A517" s="307"/>
      <c r="B517" s="300"/>
      <c r="C517" s="288" t="s">
        <v>5805</v>
      </c>
      <c r="D517" s="337">
        <f>'CE MINISTERIALE 2019'!D517</f>
        <v>0</v>
      </c>
      <c r="E517" s="274"/>
      <c r="F517" s="275"/>
      <c r="G517" s="292"/>
      <c r="H517" s="292"/>
      <c r="J517" s="286"/>
      <c r="L517" s="292"/>
    </row>
    <row r="518" spans="1:12" s="299" customFormat="1" ht="24.95" customHeight="1">
      <c r="A518" s="307"/>
      <c r="B518" s="287" t="s">
        <v>847</v>
      </c>
      <c r="C518" s="288" t="s">
        <v>3937</v>
      </c>
      <c r="D518" s="289">
        <f>'CE MINISTERIALE 2019'!D518</f>
        <v>20000</v>
      </c>
      <c r="E518" s="274"/>
      <c r="F518" s="291"/>
      <c r="G518" s="292"/>
      <c r="H518" s="292"/>
      <c r="J518" s="286"/>
      <c r="L518" s="292"/>
    </row>
    <row r="519" spans="1:12" s="299" customFormat="1" ht="24.95" customHeight="1">
      <c r="A519" s="307"/>
      <c r="B519" s="293" t="s">
        <v>849</v>
      </c>
      <c r="C519" s="294" t="s">
        <v>3938</v>
      </c>
      <c r="D519" s="337">
        <f>'CE MINISTERIALE 2019'!D519</f>
        <v>0</v>
      </c>
      <c r="E519" s="274"/>
      <c r="F519" s="275"/>
      <c r="G519" s="292"/>
      <c r="H519" s="292"/>
      <c r="J519" s="286"/>
      <c r="L519" s="292"/>
    </row>
    <row r="520" spans="1:12" s="299" customFormat="1" ht="24.95" customHeight="1">
      <c r="A520" s="307"/>
      <c r="B520" s="293" t="s">
        <v>851</v>
      </c>
      <c r="C520" s="294" t="s">
        <v>3939</v>
      </c>
      <c r="D520" s="289">
        <f>'CE MINISTERIALE 2019'!D520</f>
        <v>20000</v>
      </c>
      <c r="E520" s="274"/>
      <c r="F520" s="291"/>
      <c r="G520" s="292"/>
      <c r="H520" s="292"/>
      <c r="J520" s="286"/>
      <c r="L520" s="292"/>
    </row>
    <row r="521" spans="1:12" s="299" customFormat="1" ht="25.5">
      <c r="A521" s="307"/>
      <c r="B521" s="297" t="s">
        <v>853</v>
      </c>
      <c r="C521" s="298" t="s">
        <v>3940</v>
      </c>
      <c r="D521" s="337">
        <f>'CE MINISTERIALE 2019'!D521</f>
        <v>20000</v>
      </c>
      <c r="E521" s="274"/>
      <c r="F521" s="275"/>
      <c r="G521" s="292"/>
      <c r="H521" s="292"/>
      <c r="J521" s="286"/>
      <c r="L521" s="292"/>
    </row>
    <row r="522" spans="1:12" s="299" customFormat="1" ht="18.75">
      <c r="A522" s="307"/>
      <c r="B522" s="297" t="s">
        <v>855</v>
      </c>
      <c r="C522" s="298" t="s">
        <v>3941</v>
      </c>
      <c r="D522" s="289">
        <f>'CE MINISTERIALE 2019'!D522</f>
        <v>0</v>
      </c>
      <c r="E522" s="274"/>
      <c r="F522" s="291"/>
      <c r="G522" s="292"/>
      <c r="H522" s="292"/>
      <c r="J522" s="286"/>
      <c r="L522" s="292"/>
    </row>
    <row r="523" spans="1:12" s="275" customFormat="1" ht="25.5">
      <c r="A523" s="304"/>
      <c r="B523" s="297" t="s">
        <v>4819</v>
      </c>
      <c r="C523" s="298" t="s">
        <v>5806</v>
      </c>
      <c r="D523" s="337">
        <f>'CE MINISTERIALE 2019'!D523</f>
        <v>0</v>
      </c>
      <c r="E523" s="274"/>
      <c r="G523" s="292"/>
      <c r="H523" s="292"/>
      <c r="J523" s="286"/>
      <c r="L523" s="292"/>
    </row>
    <row r="524" spans="1:12" s="275" customFormat="1" ht="25.5">
      <c r="A524" s="304" t="s">
        <v>304</v>
      </c>
      <c r="B524" s="297" t="s">
        <v>857</v>
      </c>
      <c r="C524" s="298" t="s">
        <v>5807</v>
      </c>
      <c r="D524" s="337">
        <f>'CE MINISTERIALE 2019'!D524</f>
        <v>0</v>
      </c>
      <c r="E524" s="274"/>
      <c r="G524" s="292"/>
      <c r="H524" s="292"/>
      <c r="J524" s="286"/>
      <c r="L524" s="292"/>
    </row>
    <row r="525" spans="1:12" s="275" customFormat="1" ht="18.75">
      <c r="A525" s="304"/>
      <c r="B525" s="297" t="s">
        <v>858</v>
      </c>
      <c r="C525" s="298" t="s">
        <v>5808</v>
      </c>
      <c r="D525" s="289">
        <f>'CE MINISTERIALE 2019'!D525</f>
        <v>0</v>
      </c>
      <c r="E525" s="274"/>
      <c r="F525" s="291"/>
      <c r="G525" s="292"/>
      <c r="H525" s="292"/>
      <c r="J525" s="286"/>
      <c r="L525" s="292"/>
    </row>
    <row r="526" spans="1:12" s="275" customFormat="1" ht="25.5">
      <c r="A526" s="304" t="s">
        <v>1575</v>
      </c>
      <c r="B526" s="300" t="s">
        <v>1616</v>
      </c>
      <c r="C526" s="301" t="s">
        <v>5809</v>
      </c>
      <c r="D526" s="337">
        <f>'CE MINISTERIALE 2019'!D526</f>
        <v>0</v>
      </c>
      <c r="E526" s="274"/>
      <c r="G526" s="292"/>
      <c r="H526" s="292"/>
      <c r="J526" s="286"/>
      <c r="L526" s="292"/>
    </row>
    <row r="527" spans="1:12" s="275" customFormat="1" ht="25.5">
      <c r="A527" s="304"/>
      <c r="B527" s="300" t="s">
        <v>1617</v>
      </c>
      <c r="C527" s="301" t="s">
        <v>5810</v>
      </c>
      <c r="D527" s="337">
        <f>'CE MINISTERIALE 2019'!D527</f>
        <v>0</v>
      </c>
      <c r="E527" s="274"/>
      <c r="G527" s="292"/>
      <c r="H527" s="292"/>
      <c r="J527" s="286"/>
      <c r="L527" s="292"/>
    </row>
    <row r="528" spans="1:12" s="275" customFormat="1" ht="25.5">
      <c r="A528" s="304"/>
      <c r="B528" s="300" t="s">
        <v>1618</v>
      </c>
      <c r="C528" s="301" t="s">
        <v>5811</v>
      </c>
      <c r="D528" s="337">
        <f>'CE MINISTERIALE 2019'!D528</f>
        <v>0</v>
      </c>
      <c r="E528" s="274"/>
      <c r="G528" s="292"/>
      <c r="H528" s="292"/>
      <c r="J528" s="286"/>
      <c r="L528" s="292"/>
    </row>
    <row r="529" spans="1:12" s="275" customFormat="1" ht="25.5">
      <c r="A529" s="304"/>
      <c r="B529" s="300" t="s">
        <v>1619</v>
      </c>
      <c r="C529" s="301" t="s">
        <v>5812</v>
      </c>
      <c r="D529" s="337">
        <f>'CE MINISTERIALE 2019'!D529</f>
        <v>0</v>
      </c>
      <c r="E529" s="274"/>
      <c r="G529" s="292"/>
      <c r="H529" s="292"/>
      <c r="J529" s="286"/>
      <c r="L529" s="292"/>
    </row>
    <row r="530" spans="1:12" s="275" customFormat="1" ht="38.25">
      <c r="A530" s="304"/>
      <c r="B530" s="300" t="s">
        <v>1620</v>
      </c>
      <c r="C530" s="301" t="s">
        <v>5813</v>
      </c>
      <c r="D530" s="337">
        <f>'CE MINISTERIALE 2019'!D530</f>
        <v>0</v>
      </c>
      <c r="E530" s="274"/>
      <c r="G530" s="292"/>
      <c r="H530" s="292"/>
      <c r="J530" s="286"/>
      <c r="L530" s="292"/>
    </row>
    <row r="531" spans="1:12" s="275" customFormat="1" ht="25.5">
      <c r="A531" s="304"/>
      <c r="B531" s="300" t="s">
        <v>1621</v>
      </c>
      <c r="C531" s="301" t="s">
        <v>5814</v>
      </c>
      <c r="D531" s="337">
        <f>'CE MINISTERIALE 2019'!D531</f>
        <v>0</v>
      </c>
      <c r="E531" s="274"/>
      <c r="G531" s="292"/>
      <c r="H531" s="292"/>
      <c r="J531" s="286"/>
      <c r="L531" s="292"/>
    </row>
    <row r="532" spans="1:12" s="275" customFormat="1" ht="18.75">
      <c r="A532" s="304"/>
      <c r="B532" s="300" t="s">
        <v>1622</v>
      </c>
      <c r="C532" s="301" t="s">
        <v>5815</v>
      </c>
      <c r="D532" s="337">
        <f>'CE MINISTERIALE 2019'!D532</f>
        <v>0</v>
      </c>
      <c r="E532" s="274"/>
      <c r="G532" s="292"/>
      <c r="H532" s="292"/>
      <c r="J532" s="286"/>
      <c r="L532" s="292"/>
    </row>
    <row r="533" spans="1:12" s="275" customFormat="1" ht="18.75">
      <c r="A533" s="304"/>
      <c r="B533" s="297" t="s">
        <v>1623</v>
      </c>
      <c r="C533" s="298" t="s">
        <v>5954</v>
      </c>
      <c r="D533" s="289">
        <f>'CE MINISTERIALE 2019'!D533</f>
        <v>0</v>
      </c>
      <c r="E533" s="274"/>
      <c r="F533" s="291"/>
      <c r="G533" s="292"/>
      <c r="H533" s="292"/>
      <c r="J533" s="286"/>
      <c r="L533" s="292"/>
    </row>
    <row r="534" spans="1:12" s="299" customFormat="1" ht="25.5">
      <c r="A534" s="307" t="s">
        <v>304</v>
      </c>
      <c r="B534" s="297" t="s">
        <v>1625</v>
      </c>
      <c r="C534" s="298" t="s">
        <v>5955</v>
      </c>
      <c r="D534" s="337">
        <f>'CE MINISTERIALE 2019'!D534</f>
        <v>0</v>
      </c>
      <c r="E534" s="274"/>
      <c r="F534" s="275"/>
      <c r="G534" s="292"/>
      <c r="H534" s="292"/>
      <c r="J534" s="286"/>
      <c r="L534" s="292"/>
    </row>
    <row r="535" spans="1:12" s="299" customFormat="1" ht="18.75">
      <c r="A535" s="307"/>
      <c r="B535" s="297" t="s">
        <v>1627</v>
      </c>
      <c r="C535" s="298" t="s">
        <v>5956</v>
      </c>
      <c r="D535" s="289">
        <f>'CE MINISTERIALE 2019'!D535</f>
        <v>0</v>
      </c>
      <c r="E535" s="274"/>
      <c r="F535" s="291"/>
      <c r="G535" s="292"/>
      <c r="H535" s="292"/>
      <c r="J535" s="286"/>
      <c r="L535" s="292"/>
    </row>
    <row r="536" spans="1:12" s="299" customFormat="1" ht="25.5">
      <c r="A536" s="307" t="s">
        <v>1575</v>
      </c>
      <c r="B536" s="300" t="s">
        <v>1629</v>
      </c>
      <c r="C536" s="301" t="s">
        <v>5957</v>
      </c>
      <c r="D536" s="337">
        <f>'CE MINISTERIALE 2019'!D536</f>
        <v>0</v>
      </c>
      <c r="E536" s="274"/>
      <c r="F536" s="275"/>
      <c r="G536" s="292"/>
      <c r="H536" s="292"/>
      <c r="J536" s="286"/>
      <c r="L536" s="292"/>
    </row>
    <row r="537" spans="1:12" s="299" customFormat="1" ht="25.5">
      <c r="A537" s="307"/>
      <c r="B537" s="300" t="s">
        <v>1631</v>
      </c>
      <c r="C537" s="301" t="s">
        <v>5958</v>
      </c>
      <c r="D537" s="337">
        <f>'CE MINISTERIALE 2019'!D537</f>
        <v>0</v>
      </c>
      <c r="E537" s="274"/>
      <c r="F537" s="275"/>
      <c r="G537" s="292"/>
      <c r="H537" s="292"/>
      <c r="J537" s="286"/>
      <c r="L537" s="292"/>
    </row>
    <row r="538" spans="1:12" s="299" customFormat="1" ht="25.5">
      <c r="A538" s="307"/>
      <c r="B538" s="300" t="s">
        <v>405</v>
      </c>
      <c r="C538" s="301" t="s">
        <v>5959</v>
      </c>
      <c r="D538" s="337">
        <f>'CE MINISTERIALE 2019'!D538</f>
        <v>0</v>
      </c>
      <c r="E538" s="274"/>
      <c r="F538" s="275"/>
      <c r="G538" s="292"/>
      <c r="H538" s="292"/>
      <c r="J538" s="286"/>
      <c r="L538" s="292"/>
    </row>
    <row r="539" spans="1:12" s="299" customFormat="1" ht="25.5">
      <c r="A539" s="307"/>
      <c r="B539" s="300" t="s">
        <v>407</v>
      </c>
      <c r="C539" s="301" t="s">
        <v>5960</v>
      </c>
      <c r="D539" s="337">
        <f>'CE MINISTERIALE 2019'!D539</f>
        <v>0</v>
      </c>
      <c r="E539" s="274"/>
      <c r="F539" s="275"/>
      <c r="G539" s="292"/>
      <c r="H539" s="292"/>
      <c r="J539" s="286"/>
      <c r="L539" s="292"/>
    </row>
    <row r="540" spans="1:12" s="299" customFormat="1" ht="38.25">
      <c r="A540" s="307"/>
      <c r="B540" s="300" t="s">
        <v>409</v>
      </c>
      <c r="C540" s="301" t="s">
        <v>5961</v>
      </c>
      <c r="D540" s="337">
        <f>'CE MINISTERIALE 2019'!D540</f>
        <v>0</v>
      </c>
      <c r="E540" s="274"/>
      <c r="F540" s="275"/>
      <c r="G540" s="292"/>
      <c r="H540" s="292"/>
      <c r="J540" s="286"/>
      <c r="L540" s="292"/>
    </row>
    <row r="541" spans="1:12" s="299" customFormat="1" ht="25.5">
      <c r="A541" s="307"/>
      <c r="B541" s="300" t="s">
        <v>411</v>
      </c>
      <c r="C541" s="301" t="s">
        <v>5962</v>
      </c>
      <c r="D541" s="337">
        <f>'CE MINISTERIALE 2019'!D541</f>
        <v>0</v>
      </c>
      <c r="E541" s="274"/>
      <c r="F541" s="275"/>
      <c r="G541" s="292"/>
      <c r="H541" s="292"/>
      <c r="J541" s="286"/>
      <c r="L541" s="292"/>
    </row>
    <row r="542" spans="1:12" s="299" customFormat="1" ht="18.75">
      <c r="A542" s="307"/>
      <c r="B542" s="300" t="s">
        <v>413</v>
      </c>
      <c r="C542" s="301" t="s">
        <v>5963</v>
      </c>
      <c r="D542" s="337">
        <f>'CE MINISTERIALE 2019'!D542</f>
        <v>0</v>
      </c>
      <c r="E542" s="274"/>
      <c r="F542" s="275"/>
      <c r="G542" s="292"/>
      <c r="H542" s="292"/>
      <c r="J542" s="286"/>
      <c r="L542" s="292"/>
    </row>
    <row r="543" spans="1:12" s="299" customFormat="1" ht="18.75">
      <c r="A543" s="307"/>
      <c r="B543" s="297" t="s">
        <v>415</v>
      </c>
      <c r="C543" s="298" t="s">
        <v>3942</v>
      </c>
      <c r="D543" s="337">
        <f>'CE MINISTERIALE 2019'!D543</f>
        <v>0</v>
      </c>
      <c r="E543" s="274"/>
      <c r="F543" s="275"/>
      <c r="G543" s="292"/>
      <c r="H543" s="292"/>
      <c r="J543" s="286"/>
      <c r="L543" s="292"/>
    </row>
    <row r="544" spans="1:12" s="299" customFormat="1" ht="18.75">
      <c r="A544" s="307"/>
      <c r="B544" s="287" t="s">
        <v>417</v>
      </c>
      <c r="C544" s="288" t="s">
        <v>3943</v>
      </c>
      <c r="D544" s="289">
        <f>'CE MINISTERIALE 2019'!D544</f>
        <v>580572.88</v>
      </c>
      <c r="E544" s="274"/>
      <c r="F544" s="291"/>
      <c r="G544" s="292"/>
      <c r="H544" s="292"/>
      <c r="J544" s="286"/>
      <c r="L544" s="292"/>
    </row>
    <row r="545" spans="1:12" s="299" customFormat="1" ht="18.75">
      <c r="A545" s="307"/>
      <c r="B545" s="293" t="s">
        <v>419</v>
      </c>
      <c r="C545" s="294" t="s">
        <v>3944</v>
      </c>
      <c r="D545" s="337">
        <f>'CE MINISTERIALE 2019'!D545</f>
        <v>0</v>
      </c>
      <c r="E545" s="274"/>
      <c r="F545" s="275"/>
      <c r="G545" s="292"/>
      <c r="H545" s="292"/>
      <c r="J545" s="286"/>
      <c r="L545" s="292"/>
    </row>
    <row r="546" spans="1:12" s="299" customFormat="1" ht="18.75">
      <c r="A546" s="307"/>
      <c r="B546" s="293" t="s">
        <v>421</v>
      </c>
      <c r="C546" s="294" t="s">
        <v>3945</v>
      </c>
      <c r="D546" s="289">
        <f>'CE MINISTERIALE 2019'!D546</f>
        <v>580572.88</v>
      </c>
      <c r="E546" s="274"/>
      <c r="F546" s="291"/>
      <c r="G546" s="292"/>
      <c r="H546" s="292"/>
      <c r="J546" s="286"/>
      <c r="L546" s="292"/>
    </row>
    <row r="547" spans="1:12" s="299" customFormat="1" ht="18.75">
      <c r="A547" s="307"/>
      <c r="B547" s="297" t="s">
        <v>423</v>
      </c>
      <c r="C547" s="298" t="s">
        <v>3946</v>
      </c>
      <c r="D547" s="337">
        <f>'CE MINISTERIALE 2019'!D547</f>
        <v>0</v>
      </c>
      <c r="E547" s="274"/>
      <c r="F547" s="275"/>
      <c r="G547" s="292"/>
      <c r="H547" s="292"/>
      <c r="J547" s="286"/>
      <c r="L547" s="292"/>
    </row>
    <row r="548" spans="1:12" s="299" customFormat="1" ht="18.75">
      <c r="A548" s="307"/>
      <c r="B548" s="297" t="s">
        <v>425</v>
      </c>
      <c r="C548" s="298" t="s">
        <v>3947</v>
      </c>
      <c r="D548" s="337">
        <f>'CE MINISTERIALE 2019'!D548</f>
        <v>580072.88</v>
      </c>
      <c r="E548" s="274"/>
      <c r="F548" s="275"/>
      <c r="G548" s="292"/>
      <c r="H548" s="292"/>
      <c r="J548" s="286"/>
      <c r="L548" s="292"/>
    </row>
    <row r="549" spans="1:12" s="299" customFormat="1" ht="18.75">
      <c r="A549" s="307"/>
      <c r="B549" s="297" t="s">
        <v>427</v>
      </c>
      <c r="C549" s="298" t="s">
        <v>3948</v>
      </c>
      <c r="D549" s="289">
        <f>'CE MINISTERIALE 2019'!D549</f>
        <v>0</v>
      </c>
      <c r="E549" s="274"/>
      <c r="F549" s="291"/>
      <c r="G549" s="292"/>
      <c r="H549" s="292"/>
      <c r="J549" s="286"/>
      <c r="L549" s="292"/>
    </row>
    <row r="550" spans="1:12" s="299" customFormat="1" ht="25.5">
      <c r="A550" s="307" t="s">
        <v>304</v>
      </c>
      <c r="B550" s="297" t="s">
        <v>429</v>
      </c>
      <c r="C550" s="298" t="s">
        <v>3949</v>
      </c>
      <c r="D550" s="289">
        <f>'CE MINISTERIALE 2019'!D550</f>
        <v>0</v>
      </c>
      <c r="E550" s="274"/>
      <c r="F550" s="291"/>
      <c r="G550" s="292"/>
      <c r="H550" s="292"/>
      <c r="J550" s="286"/>
      <c r="L550" s="292"/>
    </row>
    <row r="551" spans="1:12" s="299" customFormat="1" ht="38.25">
      <c r="A551" s="307" t="s">
        <v>304</v>
      </c>
      <c r="B551" s="300" t="s">
        <v>431</v>
      </c>
      <c r="C551" s="301" t="s">
        <v>3950</v>
      </c>
      <c r="D551" s="337">
        <f>'CE MINISTERIALE 2019'!D551</f>
        <v>0</v>
      </c>
      <c r="E551" s="274"/>
      <c r="F551" s="275"/>
      <c r="G551" s="292"/>
      <c r="H551" s="292"/>
      <c r="J551" s="286"/>
      <c r="L551" s="292"/>
    </row>
    <row r="552" spans="1:12" s="299" customFormat="1" ht="25.5">
      <c r="A552" s="307" t="s">
        <v>304</v>
      </c>
      <c r="B552" s="300" t="s">
        <v>433</v>
      </c>
      <c r="C552" s="301" t="s">
        <v>3951</v>
      </c>
      <c r="D552" s="337">
        <f>'CE MINISTERIALE 2019'!D552</f>
        <v>0</v>
      </c>
      <c r="E552" s="274"/>
      <c r="F552" s="275"/>
      <c r="G552" s="292"/>
      <c r="H552" s="292"/>
      <c r="J552" s="286"/>
      <c r="L552" s="292"/>
    </row>
    <row r="553" spans="1:12" s="299" customFormat="1" ht="25.5">
      <c r="A553" s="307"/>
      <c r="B553" s="297" t="s">
        <v>232</v>
      </c>
      <c r="C553" s="298" t="s">
        <v>3952</v>
      </c>
      <c r="D553" s="289">
        <f>'CE MINISTERIALE 2019'!D553</f>
        <v>0</v>
      </c>
      <c r="E553" s="274"/>
      <c r="F553" s="291"/>
      <c r="G553" s="292"/>
      <c r="H553" s="292"/>
      <c r="J553" s="286"/>
      <c r="L553" s="292"/>
    </row>
    <row r="554" spans="1:12" s="299" customFormat="1" ht="25.5">
      <c r="A554" s="307" t="s">
        <v>1575</v>
      </c>
      <c r="B554" s="300" t="s">
        <v>234</v>
      </c>
      <c r="C554" s="301" t="s">
        <v>3953</v>
      </c>
      <c r="D554" s="337">
        <f>'CE MINISTERIALE 2019'!D554</f>
        <v>0</v>
      </c>
      <c r="E554" s="274"/>
      <c r="F554" s="275"/>
      <c r="G554" s="292"/>
      <c r="H554" s="292"/>
      <c r="J554" s="286"/>
      <c r="L554" s="292"/>
    </row>
    <row r="555" spans="1:12" s="299" customFormat="1" ht="25.5">
      <c r="A555" s="307"/>
      <c r="B555" s="300" t="s">
        <v>236</v>
      </c>
      <c r="C555" s="301" t="s">
        <v>3954</v>
      </c>
      <c r="D555" s="289">
        <f>'CE MINISTERIALE 2019'!D555</f>
        <v>0</v>
      </c>
      <c r="E555" s="274"/>
      <c r="F555" s="291"/>
      <c r="G555" s="292"/>
      <c r="H555" s="292"/>
      <c r="J555" s="286"/>
      <c r="L555" s="292"/>
    </row>
    <row r="556" spans="1:12" s="299" customFormat="1" ht="25.5">
      <c r="A556" s="307"/>
      <c r="B556" s="297" t="s">
        <v>238</v>
      </c>
      <c r="C556" s="298" t="s">
        <v>3955</v>
      </c>
      <c r="D556" s="337">
        <f>'CE MINISTERIALE 2019'!D556</f>
        <v>0</v>
      </c>
      <c r="E556" s="274"/>
      <c r="F556" s="275"/>
      <c r="G556" s="292"/>
      <c r="H556" s="292"/>
      <c r="J556" s="286"/>
      <c r="L556" s="292"/>
    </row>
    <row r="557" spans="1:12" s="299" customFormat="1" ht="38.25">
      <c r="A557" s="307"/>
      <c r="B557" s="297" t="s">
        <v>240</v>
      </c>
      <c r="C557" s="298" t="s">
        <v>5816</v>
      </c>
      <c r="D557" s="337">
        <f>'CE MINISTERIALE 2019'!D557</f>
        <v>0</v>
      </c>
      <c r="E557" s="274"/>
      <c r="F557" s="275"/>
      <c r="G557" s="292"/>
      <c r="H557" s="292"/>
      <c r="J557" s="286"/>
      <c r="L557" s="292"/>
    </row>
    <row r="558" spans="1:12" s="299" customFormat="1" ht="25.5">
      <c r="A558" s="307"/>
      <c r="B558" s="297" t="s">
        <v>242</v>
      </c>
      <c r="C558" s="298" t="s">
        <v>3956</v>
      </c>
      <c r="D558" s="337">
        <f>'CE MINISTERIALE 2019'!D558</f>
        <v>0</v>
      </c>
      <c r="E558" s="274"/>
      <c r="F558" s="275"/>
      <c r="G558" s="292"/>
      <c r="H558" s="292"/>
      <c r="J558" s="286"/>
      <c r="L558" s="292"/>
    </row>
    <row r="559" spans="1:12" s="299" customFormat="1" ht="38.25">
      <c r="A559" s="307"/>
      <c r="B559" s="300" t="s">
        <v>244</v>
      </c>
      <c r="C559" s="301" t="s">
        <v>3957</v>
      </c>
      <c r="D559" s="337">
        <f>'CE MINISTERIALE 2019'!D559</f>
        <v>0</v>
      </c>
      <c r="E559" s="274"/>
      <c r="F559" s="275"/>
      <c r="G559" s="292"/>
      <c r="H559" s="292"/>
      <c r="J559" s="286"/>
      <c r="L559" s="292"/>
    </row>
    <row r="560" spans="1:12" s="299" customFormat="1" ht="38.25">
      <c r="A560" s="307"/>
      <c r="B560" s="300" t="s">
        <v>246</v>
      </c>
      <c r="C560" s="301" t="s">
        <v>3958</v>
      </c>
      <c r="D560" s="337">
        <f>'CE MINISTERIALE 2019'!D560</f>
        <v>0</v>
      </c>
      <c r="E560" s="274"/>
      <c r="F560" s="275"/>
      <c r="G560" s="292"/>
      <c r="H560" s="292"/>
      <c r="J560" s="286"/>
      <c r="L560" s="292"/>
    </row>
    <row r="561" spans="1:12" s="299" customFormat="1" ht="38.25">
      <c r="A561" s="307"/>
      <c r="B561" s="300" t="s">
        <v>248</v>
      </c>
      <c r="C561" s="301" t="s">
        <v>5817</v>
      </c>
      <c r="D561" s="337">
        <f>'CE MINISTERIALE 2019'!D561</f>
        <v>0</v>
      </c>
      <c r="E561" s="274"/>
      <c r="F561" s="275"/>
      <c r="G561" s="292"/>
      <c r="H561" s="292"/>
      <c r="J561" s="286"/>
      <c r="L561" s="292"/>
    </row>
    <row r="562" spans="1:12" s="299" customFormat="1" ht="38.25">
      <c r="A562" s="307"/>
      <c r="B562" s="300" t="s">
        <v>250</v>
      </c>
      <c r="C562" s="301" t="s">
        <v>3959</v>
      </c>
      <c r="D562" s="337">
        <f>'CE MINISTERIALE 2019'!D562</f>
        <v>0</v>
      </c>
      <c r="E562" s="274"/>
      <c r="F562" s="275"/>
      <c r="G562" s="292"/>
      <c r="H562" s="292"/>
      <c r="J562" s="286"/>
      <c r="L562" s="292"/>
    </row>
    <row r="563" spans="1:12" s="299" customFormat="1" ht="25.5">
      <c r="A563" s="307"/>
      <c r="B563" s="300" t="s">
        <v>252</v>
      </c>
      <c r="C563" s="301" t="s">
        <v>3960</v>
      </c>
      <c r="D563" s="337">
        <f>'CE MINISTERIALE 2019'!D563</f>
        <v>0</v>
      </c>
      <c r="E563" s="274"/>
      <c r="F563" s="275"/>
      <c r="G563" s="292"/>
      <c r="H563" s="292"/>
      <c r="J563" s="286"/>
      <c r="L563" s="292"/>
    </row>
    <row r="564" spans="1:12" s="299" customFormat="1" ht="18.75">
      <c r="A564" s="307"/>
      <c r="B564" s="297" t="s">
        <v>254</v>
      </c>
      <c r="C564" s="298" t="s">
        <v>5964</v>
      </c>
      <c r="D564" s="289">
        <f>'CE MINISTERIALE 2019'!D564</f>
        <v>0</v>
      </c>
      <c r="E564" s="274"/>
      <c r="F564" s="291"/>
      <c r="G564" s="292"/>
      <c r="H564" s="292"/>
      <c r="J564" s="286"/>
      <c r="L564" s="292"/>
    </row>
    <row r="565" spans="1:12" s="275" customFormat="1" ht="18.75">
      <c r="A565" s="304"/>
      <c r="B565" s="297" t="s">
        <v>4830</v>
      </c>
      <c r="C565" s="298" t="s">
        <v>5965</v>
      </c>
      <c r="D565" s="337">
        <f>'CE MINISTERIALE 2019'!D565</f>
        <v>0</v>
      </c>
      <c r="E565" s="274"/>
      <c r="G565" s="292"/>
      <c r="H565" s="292"/>
      <c r="J565" s="286"/>
      <c r="L565" s="292"/>
    </row>
    <row r="566" spans="1:12" s="275" customFormat="1" ht="25.5">
      <c r="A566" s="304" t="s">
        <v>304</v>
      </c>
      <c r="B566" s="297" t="s">
        <v>256</v>
      </c>
      <c r="C566" s="298" t="s">
        <v>5966</v>
      </c>
      <c r="D566" s="337">
        <f>'CE MINISTERIALE 2019'!D566</f>
        <v>0</v>
      </c>
      <c r="E566" s="274"/>
      <c r="G566" s="292"/>
      <c r="H566" s="292"/>
      <c r="J566" s="286"/>
      <c r="L566" s="292"/>
    </row>
    <row r="567" spans="1:12" s="275" customFormat="1" ht="18.75">
      <c r="A567" s="304"/>
      <c r="B567" s="297" t="s">
        <v>257</v>
      </c>
      <c r="C567" s="298" t="s">
        <v>5967</v>
      </c>
      <c r="D567" s="289">
        <f>'CE MINISTERIALE 2019'!D567</f>
        <v>0</v>
      </c>
      <c r="E567" s="274"/>
      <c r="F567" s="291"/>
      <c r="G567" s="292"/>
      <c r="H567" s="292"/>
      <c r="J567" s="286"/>
      <c r="L567" s="292"/>
    </row>
    <row r="568" spans="1:12" s="275" customFormat="1" ht="25.5">
      <c r="A568" s="304" t="s">
        <v>1575</v>
      </c>
      <c r="B568" s="300" t="s">
        <v>258</v>
      </c>
      <c r="C568" s="301" t="s">
        <v>5968</v>
      </c>
      <c r="D568" s="337">
        <f>'CE MINISTERIALE 2019'!D568</f>
        <v>0</v>
      </c>
      <c r="E568" s="274"/>
      <c r="G568" s="292"/>
      <c r="H568" s="292"/>
      <c r="J568" s="286"/>
      <c r="L568" s="292"/>
    </row>
    <row r="569" spans="1:12" s="275" customFormat="1" ht="25.5">
      <c r="A569" s="304"/>
      <c r="B569" s="300" t="s">
        <v>259</v>
      </c>
      <c r="C569" s="301" t="s">
        <v>5969</v>
      </c>
      <c r="D569" s="337">
        <f>'CE MINISTERIALE 2019'!D569</f>
        <v>0</v>
      </c>
      <c r="E569" s="274"/>
      <c r="G569" s="292"/>
      <c r="H569" s="292"/>
      <c r="J569" s="286"/>
      <c r="L569" s="292"/>
    </row>
    <row r="570" spans="1:12" s="275" customFormat="1" ht="25.5">
      <c r="A570" s="304"/>
      <c r="B570" s="300" t="s">
        <v>260</v>
      </c>
      <c r="C570" s="301" t="s">
        <v>5970</v>
      </c>
      <c r="D570" s="337">
        <f>'CE MINISTERIALE 2019'!D570</f>
        <v>0</v>
      </c>
      <c r="E570" s="274"/>
      <c r="G570" s="292"/>
      <c r="H570" s="292"/>
      <c r="J570" s="286"/>
      <c r="L570" s="292"/>
    </row>
    <row r="571" spans="1:12" s="275" customFormat="1" ht="25.5">
      <c r="A571" s="304"/>
      <c r="B571" s="300" t="s">
        <v>1117</v>
      </c>
      <c r="C571" s="301" t="s">
        <v>5971</v>
      </c>
      <c r="D571" s="337">
        <f>'CE MINISTERIALE 2019'!D571</f>
        <v>0</v>
      </c>
      <c r="E571" s="274"/>
      <c r="G571" s="292"/>
      <c r="H571" s="292"/>
      <c r="J571" s="286"/>
      <c r="L571" s="292"/>
    </row>
    <row r="572" spans="1:12" s="275" customFormat="1" ht="38.25">
      <c r="A572" s="304"/>
      <c r="B572" s="300" t="s">
        <v>1118</v>
      </c>
      <c r="C572" s="301" t="s">
        <v>5972</v>
      </c>
      <c r="D572" s="337">
        <f>'CE MINISTERIALE 2019'!D572</f>
        <v>0</v>
      </c>
      <c r="E572" s="274"/>
      <c r="G572" s="292"/>
      <c r="H572" s="292"/>
      <c r="J572" s="286"/>
      <c r="L572" s="292"/>
    </row>
    <row r="573" spans="1:12" s="275" customFormat="1" ht="25.5">
      <c r="A573" s="304"/>
      <c r="B573" s="300" t="s">
        <v>1119</v>
      </c>
      <c r="C573" s="301" t="s">
        <v>5973</v>
      </c>
      <c r="D573" s="337">
        <f>'CE MINISTERIALE 2019'!D573</f>
        <v>0</v>
      </c>
      <c r="E573" s="274"/>
      <c r="G573" s="292"/>
      <c r="H573" s="292"/>
      <c r="J573" s="286"/>
      <c r="L573" s="292"/>
    </row>
    <row r="574" spans="1:12" s="275" customFormat="1" ht="18.75">
      <c r="A574" s="304"/>
      <c r="B574" s="300" t="s">
        <v>1120</v>
      </c>
      <c r="C574" s="301" t="s">
        <v>5974</v>
      </c>
      <c r="D574" s="337">
        <f>'CE MINISTERIALE 2019'!D574</f>
        <v>0</v>
      </c>
      <c r="E574" s="274"/>
      <c r="G574" s="292"/>
      <c r="H574" s="292"/>
      <c r="J574" s="286"/>
      <c r="L574" s="292"/>
    </row>
    <row r="575" spans="1:12" s="299" customFormat="1" ht="18.75">
      <c r="A575" s="307"/>
      <c r="B575" s="297" t="s">
        <v>1121</v>
      </c>
      <c r="C575" s="298" t="s">
        <v>5818</v>
      </c>
      <c r="D575" s="337">
        <f>'CE MINISTERIALE 2019'!D575</f>
        <v>500</v>
      </c>
      <c r="E575" s="274"/>
      <c r="F575" s="275"/>
      <c r="G575" s="320"/>
      <c r="H575" s="320"/>
      <c r="J575" s="286"/>
      <c r="L575" s="292"/>
    </row>
    <row r="576" spans="1:12" s="299" customFormat="1" ht="25.5">
      <c r="A576" s="307"/>
      <c r="B576" s="287" t="s">
        <v>1123</v>
      </c>
      <c r="C576" s="288" t="s">
        <v>3961</v>
      </c>
      <c r="D576" s="289">
        <f>'CE MINISTERIALE 2019'!D576</f>
        <v>-560572.88</v>
      </c>
      <c r="E576" s="274"/>
      <c r="F576" s="291"/>
      <c r="G576" s="320"/>
      <c r="H576" s="320"/>
      <c r="J576" s="286"/>
      <c r="L576" s="292"/>
    </row>
    <row r="577" spans="1:29" s="299" customFormat="1" ht="18.75">
      <c r="A577" s="307"/>
      <c r="B577" s="287" t="s">
        <v>1125</v>
      </c>
      <c r="C577" s="288" t="s">
        <v>3962</v>
      </c>
      <c r="D577" s="289">
        <f>'CE MINISTERIALE 2019'!D577</f>
        <v>58592041</v>
      </c>
      <c r="E577" s="274"/>
      <c r="F577" s="291"/>
      <c r="G577" s="320"/>
      <c r="H577" s="320"/>
      <c r="J577" s="286"/>
      <c r="L577" s="292"/>
    </row>
    <row r="578" spans="1:29" s="275" customFormat="1" ht="18.75">
      <c r="A578" s="304"/>
      <c r="B578" s="300"/>
      <c r="C578" s="288" t="s">
        <v>5819</v>
      </c>
      <c r="D578" s="289">
        <f>'CE MINISTERIALE 2019'!D578</f>
        <v>0</v>
      </c>
      <c r="E578" s="274"/>
      <c r="G578" s="321"/>
      <c r="H578" s="321"/>
      <c r="J578" s="286"/>
      <c r="L578" s="292"/>
    </row>
    <row r="579" spans="1:29" s="299" customFormat="1" ht="18.75">
      <c r="A579" s="307"/>
      <c r="B579" s="287" t="s">
        <v>1127</v>
      </c>
      <c r="C579" s="288" t="s">
        <v>1128</v>
      </c>
      <c r="D579" s="289">
        <f>'CE MINISTERIALE 2019'!D579</f>
        <v>58592041</v>
      </c>
      <c r="E579" s="274"/>
      <c r="F579" s="291"/>
      <c r="G579" s="322"/>
      <c r="H579" s="322"/>
      <c r="J579" s="286"/>
      <c r="L579" s="292"/>
    </row>
    <row r="580" spans="1:29" s="299" customFormat="1" ht="18.75">
      <c r="A580" s="307"/>
      <c r="B580" s="293" t="s">
        <v>1129</v>
      </c>
      <c r="C580" s="294" t="s">
        <v>3963</v>
      </c>
      <c r="D580" s="337">
        <f>'CE MINISTERIALE 2019'!D580</f>
        <v>58012548</v>
      </c>
      <c r="E580" s="274"/>
      <c r="F580" s="275"/>
      <c r="G580" s="321"/>
      <c r="H580" s="321"/>
      <c r="J580" s="286"/>
      <c r="L580" s="292"/>
    </row>
    <row r="581" spans="1:29" s="299" customFormat="1" ht="25.5">
      <c r="A581" s="307"/>
      <c r="B581" s="293" t="s">
        <v>1131</v>
      </c>
      <c r="C581" s="294" t="s">
        <v>5820</v>
      </c>
      <c r="D581" s="337">
        <f>'CE MINISTERIALE 2019'!D581</f>
        <v>291108</v>
      </c>
      <c r="E581" s="274"/>
      <c r="F581" s="275"/>
      <c r="G581" s="320"/>
      <c r="H581" s="320"/>
      <c r="J581" s="286"/>
      <c r="L581" s="292"/>
    </row>
    <row r="582" spans="1:29" s="299" customFormat="1" ht="25.5">
      <c r="A582" s="307"/>
      <c r="B582" s="293" t="s">
        <v>1133</v>
      </c>
      <c r="C582" s="294" t="s">
        <v>5821</v>
      </c>
      <c r="D582" s="337">
        <f>'CE MINISTERIALE 2019'!D582</f>
        <v>288385</v>
      </c>
      <c r="E582" s="274"/>
      <c r="F582" s="275"/>
      <c r="G582" s="321"/>
      <c r="H582" s="321"/>
      <c r="J582" s="286"/>
      <c r="L582" s="292"/>
    </row>
    <row r="583" spans="1:29" s="299" customFormat="1" ht="18.75">
      <c r="A583" s="307"/>
      <c r="B583" s="293" t="s">
        <v>1135</v>
      </c>
      <c r="C583" s="294" t="s">
        <v>3964</v>
      </c>
      <c r="D583" s="337">
        <f>'CE MINISTERIALE 2019'!D583</f>
        <v>0</v>
      </c>
      <c r="E583" s="274"/>
      <c r="F583" s="275"/>
      <c r="G583" s="321"/>
      <c r="H583" s="321"/>
      <c r="J583" s="286"/>
      <c r="L583" s="292"/>
    </row>
    <row r="584" spans="1:29" s="299" customFormat="1" ht="18.75">
      <c r="A584" s="307"/>
      <c r="B584" s="287" t="s">
        <v>1137</v>
      </c>
      <c r="C584" s="288" t="s">
        <v>1138</v>
      </c>
      <c r="D584" s="289">
        <f>'CE MINISTERIALE 2019'!D584</f>
        <v>0</v>
      </c>
      <c r="E584" s="274"/>
      <c r="F584" s="291"/>
      <c r="G584" s="321"/>
      <c r="H584" s="321"/>
      <c r="J584" s="286"/>
      <c r="L584" s="292"/>
    </row>
    <row r="585" spans="1:29" s="299" customFormat="1" ht="18.75">
      <c r="A585" s="307"/>
      <c r="B585" s="293" t="s">
        <v>1139</v>
      </c>
      <c r="C585" s="294" t="s">
        <v>3965</v>
      </c>
      <c r="D585" s="337">
        <f>'CE MINISTERIALE 2019'!D585</f>
        <v>0</v>
      </c>
      <c r="E585" s="274"/>
      <c r="F585" s="275"/>
      <c r="G585" s="322"/>
      <c r="H585" s="322"/>
      <c r="J585" s="286"/>
      <c r="L585" s="292"/>
    </row>
    <row r="586" spans="1:29" s="299" customFormat="1" ht="18.75">
      <c r="A586" s="307"/>
      <c r="B586" s="293" t="s">
        <v>1141</v>
      </c>
      <c r="C586" s="294" t="s">
        <v>3966</v>
      </c>
      <c r="D586" s="337">
        <f>'CE MINISTERIALE 2019'!D586</f>
        <v>0</v>
      </c>
      <c r="E586" s="274"/>
      <c r="F586" s="275"/>
      <c r="G586" s="321"/>
      <c r="H586" s="321"/>
      <c r="J586" s="286"/>
      <c r="L586" s="292"/>
    </row>
    <row r="587" spans="1:29" s="275" customFormat="1" ht="25.5">
      <c r="A587" s="304"/>
      <c r="B587" s="287" t="s">
        <v>1143</v>
      </c>
      <c r="C587" s="288" t="s">
        <v>3967</v>
      </c>
      <c r="D587" s="337">
        <f>'CE MINISTERIALE 2019'!D587</f>
        <v>0</v>
      </c>
      <c r="E587" s="274"/>
      <c r="G587" s="323"/>
      <c r="H587" s="323"/>
      <c r="J587" s="286"/>
      <c r="L587" s="292"/>
    </row>
    <row r="588" spans="1:29" s="275" customFormat="1" ht="18.75">
      <c r="A588" s="304"/>
      <c r="B588" s="287" t="s">
        <v>1145</v>
      </c>
      <c r="C588" s="288" t="s">
        <v>5822</v>
      </c>
      <c r="D588" s="289">
        <f>'CE MINISTERIALE 2019'!D588</f>
        <v>58592041</v>
      </c>
      <c r="E588" s="274"/>
      <c r="F588" s="291"/>
      <c r="G588" s="324"/>
      <c r="H588" s="324"/>
      <c r="J588" s="286"/>
      <c r="L588" s="292"/>
    </row>
    <row r="589" spans="1:29" s="275" customFormat="1" ht="19.5" thickBot="1">
      <c r="A589" s="379"/>
      <c r="B589" s="325" t="s">
        <v>1146</v>
      </c>
      <c r="C589" s="326" t="s">
        <v>3968</v>
      </c>
      <c r="D589" s="327">
        <f>'CE MINISTERIALE 2019'!D589</f>
        <v>0</v>
      </c>
      <c r="E589" s="274"/>
      <c r="F589" s="291"/>
      <c r="G589" s="324"/>
      <c r="H589" s="324"/>
      <c r="J589" s="286"/>
      <c r="L589" s="292"/>
    </row>
    <row r="590" spans="1:29" s="28" customFormat="1">
      <c r="A590" s="320"/>
      <c r="B590" s="328"/>
      <c r="C590" s="329"/>
      <c r="D590" s="330"/>
      <c r="E590" s="320"/>
      <c r="F590" s="320"/>
      <c r="G590" s="324"/>
      <c r="H590" s="324"/>
      <c r="I590" s="320"/>
      <c r="J590" s="320"/>
      <c r="K590" s="320"/>
      <c r="L590" s="320"/>
      <c r="M590" s="320"/>
      <c r="N590" s="320"/>
      <c r="O590" s="320"/>
      <c r="P590" s="320"/>
      <c r="Q590" s="320"/>
      <c r="R590" s="320"/>
      <c r="S590" s="320"/>
      <c r="T590" s="320"/>
      <c r="U590" s="320"/>
      <c r="V590" s="320"/>
      <c r="W590" s="320"/>
      <c r="X590" s="320"/>
      <c r="Y590" s="320"/>
      <c r="Z590" s="320"/>
      <c r="AA590" s="320"/>
      <c r="AB590" s="320"/>
      <c r="AC590" s="331"/>
    </row>
    <row r="591" spans="1:29" s="28" customFormat="1">
      <c r="A591" s="320"/>
      <c r="B591" s="41" t="s">
        <v>6083</v>
      </c>
      <c r="C591" s="329"/>
      <c r="D591" s="330"/>
      <c r="E591" s="320"/>
      <c r="F591" s="320"/>
      <c r="G591" s="324"/>
      <c r="H591" s="324"/>
      <c r="I591" s="320"/>
      <c r="J591" s="320"/>
      <c r="K591" s="320"/>
      <c r="L591" s="320"/>
      <c r="M591" s="320"/>
      <c r="N591" s="320"/>
      <c r="O591" s="320"/>
      <c r="P591" s="320"/>
      <c r="Q591" s="320"/>
      <c r="R591" s="320"/>
      <c r="S591" s="320"/>
      <c r="T591" s="320"/>
      <c r="U591" s="320"/>
      <c r="V591" s="320"/>
      <c r="W591" s="320"/>
      <c r="X591" s="320"/>
      <c r="Y591" s="320"/>
      <c r="Z591" s="320"/>
      <c r="AA591" s="320"/>
      <c r="AB591" s="320"/>
      <c r="AC591" s="331"/>
    </row>
    <row r="592" spans="1:29" s="28" customFormat="1">
      <c r="A592" s="332"/>
      <c r="B592" s="217"/>
      <c r="C592" s="329"/>
      <c r="D592" s="333"/>
      <c r="E592" s="320"/>
      <c r="F592" s="320"/>
      <c r="G592" s="324"/>
      <c r="H592" s="324"/>
      <c r="I592" s="320"/>
      <c r="J592" s="320"/>
      <c r="K592" s="320"/>
      <c r="L592" s="320"/>
      <c r="M592" s="320"/>
      <c r="N592" s="320"/>
      <c r="O592" s="320"/>
      <c r="P592" s="320"/>
      <c r="Q592" s="320"/>
      <c r="R592" s="320"/>
      <c r="S592" s="320"/>
      <c r="T592" s="320"/>
      <c r="U592" s="320"/>
      <c r="V592" s="320"/>
      <c r="W592" s="320"/>
      <c r="X592" s="320"/>
      <c r="Y592" s="320"/>
      <c r="Z592" s="320"/>
      <c r="AA592" s="320"/>
      <c r="AB592" s="320"/>
      <c r="AC592" s="331"/>
    </row>
    <row r="593" spans="1:30" s="28" customFormat="1">
      <c r="A593" s="332"/>
      <c r="B593" s="41"/>
      <c r="C593" s="41"/>
      <c r="D593" s="334"/>
      <c r="E593" s="321"/>
      <c r="F593" s="321"/>
      <c r="G593" s="324"/>
      <c r="H593" s="324"/>
      <c r="I593" s="321"/>
      <c r="J593" s="321"/>
      <c r="K593" s="321"/>
      <c r="L593" s="321"/>
      <c r="M593" s="321"/>
      <c r="N593" s="321"/>
      <c r="O593" s="321"/>
      <c r="P593" s="321"/>
      <c r="Q593" s="321"/>
      <c r="R593" s="321"/>
      <c r="S593" s="321"/>
      <c r="T593" s="321"/>
      <c r="U593" s="321"/>
      <c r="V593" s="321"/>
      <c r="W593" s="321"/>
      <c r="X593" s="321"/>
      <c r="Y593" s="321"/>
      <c r="Z593" s="321"/>
      <c r="AA593" s="321"/>
      <c r="AB593" s="321"/>
      <c r="AC593" s="335"/>
    </row>
    <row r="594" spans="1:30" s="29" customFormat="1" ht="15" customHeight="1">
      <c r="A594" s="332"/>
      <c r="B594" s="42" t="s">
        <v>6087</v>
      </c>
      <c r="D594" s="333"/>
      <c r="E594" s="322"/>
      <c r="F594" s="322"/>
      <c r="G594" s="324"/>
      <c r="H594" s="324"/>
      <c r="I594" s="322"/>
      <c r="K594" s="322"/>
      <c r="N594" s="322"/>
      <c r="O594" s="29" t="s">
        <v>5823</v>
      </c>
      <c r="P594" s="322"/>
      <c r="Q594" s="322"/>
      <c r="R594" s="322"/>
      <c r="S594" s="322"/>
      <c r="T594" s="322"/>
      <c r="U594" s="322"/>
      <c r="V594" s="322"/>
      <c r="W594" s="322"/>
      <c r="X594" s="322"/>
      <c r="Y594" s="322"/>
      <c r="Z594" s="322"/>
      <c r="AA594" s="322"/>
      <c r="AB594" s="322"/>
      <c r="AC594" s="232"/>
    </row>
    <row r="595" spans="1:30" s="28" customFormat="1">
      <c r="A595" s="320"/>
      <c r="B595" s="41"/>
      <c r="C595" s="41"/>
      <c r="D595" s="334"/>
      <c r="E595" s="321"/>
      <c r="F595" s="321"/>
      <c r="G595" s="324"/>
      <c r="H595" s="324"/>
      <c r="I595" s="321"/>
      <c r="J595" s="321"/>
      <c r="K595" s="321"/>
      <c r="L595" s="321"/>
      <c r="M595" s="321"/>
      <c r="N595" s="321"/>
      <c r="O595" s="321"/>
      <c r="P595" s="321"/>
      <c r="Q595" s="321"/>
      <c r="R595" s="321"/>
      <c r="S595" s="321"/>
      <c r="T595" s="321"/>
      <c r="U595" s="321"/>
      <c r="V595" s="321"/>
      <c r="W595" s="321"/>
      <c r="X595" s="321"/>
      <c r="Y595" s="321"/>
      <c r="Z595" s="321"/>
      <c r="AA595" s="321"/>
      <c r="AB595" s="321"/>
      <c r="AC595" s="335"/>
    </row>
    <row r="596" spans="1:30" s="28" customFormat="1">
      <c r="A596" s="320"/>
      <c r="B596" s="329" t="s">
        <v>6088</v>
      </c>
      <c r="D596" s="330"/>
      <c r="E596" s="320"/>
      <c r="F596" s="320"/>
      <c r="G596" s="324"/>
      <c r="H596" s="324"/>
      <c r="I596" s="320"/>
      <c r="K596" s="322"/>
      <c r="L596" s="322"/>
      <c r="M596" s="322"/>
      <c r="N596" s="322" t="s">
        <v>5999</v>
      </c>
      <c r="O596" s="322"/>
      <c r="P596" s="322"/>
      <c r="Q596" s="322"/>
      <c r="R596" s="322"/>
      <c r="S596" s="322"/>
      <c r="T596" s="322"/>
      <c r="U596" s="322"/>
      <c r="V596" s="322"/>
      <c r="W596" s="322"/>
      <c r="X596" s="322"/>
      <c r="Y596" s="322"/>
      <c r="Z596" s="322"/>
      <c r="AA596" s="322"/>
      <c r="AB596" s="322"/>
      <c r="AC596" s="223"/>
    </row>
    <row r="597" spans="1:30" s="345" customFormat="1">
      <c r="A597" s="338"/>
      <c r="B597" s="340" t="s">
        <v>6089</v>
      </c>
      <c r="D597" s="341"/>
      <c r="E597" s="342"/>
      <c r="F597" s="342"/>
      <c r="G597" s="343"/>
      <c r="H597" s="343"/>
      <c r="I597" s="342"/>
      <c r="J597" s="342"/>
      <c r="K597" s="342"/>
      <c r="L597" s="616" t="s">
        <v>6000</v>
      </c>
      <c r="M597" s="616"/>
      <c r="N597" s="616"/>
      <c r="O597" s="616"/>
      <c r="P597" s="616"/>
      <c r="Q597" s="616"/>
      <c r="R597" s="616"/>
      <c r="S597" s="616"/>
      <c r="T597" s="616"/>
      <c r="U597" s="616"/>
      <c r="V597" s="616"/>
      <c r="W597" s="616"/>
      <c r="X597" s="342"/>
      <c r="Y597" s="342"/>
      <c r="Z597" s="342"/>
      <c r="AA597" s="342"/>
      <c r="AB597" s="342"/>
      <c r="AC597" s="344"/>
    </row>
    <row r="598" spans="1:30" s="28" customFormat="1">
      <c r="A598" s="320"/>
      <c r="B598" s="41"/>
      <c r="C598" s="41"/>
      <c r="D598" s="334"/>
      <c r="E598" s="321"/>
      <c r="F598" s="321"/>
      <c r="G598" s="324"/>
      <c r="H598" s="324"/>
      <c r="I598" s="321"/>
      <c r="J598" s="321"/>
      <c r="K598" s="321"/>
      <c r="L598" s="321"/>
      <c r="M598" s="321"/>
      <c r="N598" s="321"/>
      <c r="O598" s="321"/>
      <c r="P598" s="321"/>
      <c r="Q598" s="321"/>
      <c r="R598" s="321"/>
      <c r="S598" s="321"/>
      <c r="T598" s="321"/>
      <c r="U598" s="321"/>
      <c r="V598" s="321"/>
      <c r="W598" s="321"/>
      <c r="X598" s="321"/>
      <c r="Y598" s="321"/>
      <c r="Z598" s="321"/>
      <c r="AA598" s="321"/>
      <c r="AB598" s="321"/>
      <c r="AC598" s="335"/>
    </row>
    <row r="599" spans="1:30" s="28" customFormat="1">
      <c r="A599" s="320"/>
      <c r="B599" s="41"/>
      <c r="C599" s="41"/>
      <c r="D599" s="334"/>
      <c r="E599" s="321"/>
      <c r="F599" s="321"/>
      <c r="G599" s="324"/>
      <c r="H599" s="324"/>
      <c r="I599" s="321"/>
      <c r="J599" s="321"/>
      <c r="K599" s="321"/>
      <c r="L599" s="321"/>
      <c r="M599" s="321"/>
      <c r="N599" s="321"/>
      <c r="O599" s="321"/>
      <c r="P599" s="321"/>
      <c r="Q599" s="321"/>
      <c r="R599" s="321"/>
      <c r="S599" s="321"/>
      <c r="T599" s="321"/>
      <c r="U599" s="321"/>
      <c r="V599" s="321"/>
      <c r="W599" s="321"/>
      <c r="X599" s="321"/>
      <c r="Y599" s="321"/>
      <c r="Z599" s="321"/>
      <c r="AA599" s="321"/>
      <c r="AB599" s="321"/>
      <c r="AC599" s="335"/>
    </row>
    <row r="600" spans="1:30" s="28" customFormat="1">
      <c r="A600" s="323"/>
      <c r="B600" s="217"/>
      <c r="C600" s="29"/>
      <c r="D600" s="333"/>
      <c r="E600" s="322"/>
      <c r="F600" s="322"/>
      <c r="G600" s="324"/>
      <c r="H600" s="324"/>
      <c r="I600" s="322"/>
      <c r="K600" s="322"/>
      <c r="L600" s="322"/>
      <c r="O600" s="322"/>
      <c r="P600" s="29" t="s">
        <v>3970</v>
      </c>
      <c r="Q600" s="322"/>
      <c r="R600" s="322"/>
      <c r="S600" s="322"/>
      <c r="T600" s="322"/>
      <c r="U600" s="322"/>
      <c r="V600" s="322"/>
      <c r="W600" s="322"/>
      <c r="X600" s="322"/>
      <c r="Y600" s="322"/>
      <c r="Z600" s="322"/>
      <c r="AA600" s="322"/>
      <c r="AB600" s="322"/>
      <c r="AC600" s="223"/>
    </row>
    <row r="601" spans="1:30" s="28" customFormat="1">
      <c r="A601" s="323"/>
      <c r="B601" s="41"/>
      <c r="C601" s="41"/>
      <c r="D601" s="334"/>
      <c r="E601" s="321"/>
      <c r="F601" s="321"/>
      <c r="G601" s="324"/>
      <c r="H601" s="324"/>
      <c r="I601" s="321"/>
      <c r="J601" s="321"/>
      <c r="K601" s="321"/>
      <c r="L601" s="321"/>
      <c r="M601" s="321"/>
      <c r="N601" s="321"/>
      <c r="O601" s="321"/>
      <c r="P601" s="321"/>
      <c r="Q601" s="321"/>
      <c r="R601" s="321"/>
      <c r="S601" s="321"/>
      <c r="T601" s="321"/>
      <c r="U601" s="321"/>
      <c r="V601" s="321"/>
      <c r="W601" s="321"/>
      <c r="X601" s="321"/>
      <c r="Y601" s="321"/>
      <c r="Z601" s="321"/>
      <c r="AA601" s="321"/>
      <c r="AB601" s="321"/>
      <c r="AC601" s="335"/>
    </row>
    <row r="602" spans="1:30">
      <c r="A602" s="323"/>
      <c r="C602" s="28"/>
      <c r="D602" s="333"/>
      <c r="E602" s="323"/>
      <c r="F602" s="323"/>
      <c r="I602" s="323"/>
      <c r="J602" s="322"/>
      <c r="K602" s="322"/>
      <c r="L602" s="322"/>
      <c r="M602" s="322"/>
      <c r="N602" s="322"/>
      <c r="O602" s="322" t="s">
        <v>6001</v>
      </c>
      <c r="P602" s="322"/>
      <c r="Q602" s="322"/>
      <c r="R602" s="322"/>
      <c r="S602" s="322"/>
      <c r="T602" s="322"/>
      <c r="U602" s="322"/>
      <c r="V602" s="322"/>
      <c r="W602" s="322"/>
      <c r="X602" s="322"/>
      <c r="Y602" s="322"/>
      <c r="Z602" s="322"/>
      <c r="AA602" s="322"/>
      <c r="AB602" s="322"/>
      <c r="AD602" s="219"/>
    </row>
    <row r="603" spans="1:30" s="346" customFormat="1">
      <c r="B603" s="347"/>
      <c r="C603" s="347"/>
      <c r="D603" s="348"/>
      <c r="E603" s="343"/>
      <c r="F603" s="343"/>
      <c r="G603" s="343"/>
      <c r="H603" s="343"/>
      <c r="I603" s="343"/>
      <c r="J603" s="349"/>
      <c r="K603" s="349"/>
      <c r="L603" s="616" t="s">
        <v>6002</v>
      </c>
      <c r="M603" s="616"/>
      <c r="N603" s="616"/>
      <c r="O603" s="616"/>
      <c r="P603" s="616"/>
      <c r="Q603" s="616"/>
      <c r="R603" s="616"/>
      <c r="S603" s="616"/>
      <c r="T603" s="616"/>
      <c r="U603" s="616"/>
      <c r="V603" s="616"/>
      <c r="W603" s="616"/>
      <c r="AC603" s="350"/>
      <c r="AD603" s="351"/>
    </row>
  </sheetData>
  <mergeCells count="4">
    <mergeCell ref="A18:AB18"/>
    <mergeCell ref="F80:F84"/>
    <mergeCell ref="L597:W597"/>
    <mergeCell ref="L603:W603"/>
  </mergeCells>
  <pageMargins left="0" right="0" top="0" bottom="0.31496062992125984" header="0" footer="0.15748031496062992"/>
  <pageSetup paperSize="9" scale="50" fitToHeight="0" orientation="portrait" r:id="rId1"/>
  <headerFooter alignWithMargins="0">
    <oddFooter>&amp;R&amp;P / &amp;N</oddFooter>
  </headerFooter>
  <colBreaks count="1" manualBreakCount="1">
    <brk id="28" max="60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ch xmlns="b2d97902-37d2-4639-9471-585c35cc4dbd">Beschluss</Buch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4B0CB937D119458FE86445E76097FF" ma:contentTypeVersion="4" ma:contentTypeDescription="Create a new document." ma:contentTypeScope="" ma:versionID="09cc3e0804ae7f63f2d0faea6510e8c1">
  <xsd:schema xmlns:xsd="http://www.w3.org/2001/XMLSchema" xmlns:xs="http://www.w3.org/2001/XMLSchema" xmlns:p="http://schemas.microsoft.com/office/2006/metadata/properties" xmlns:ns2="b2d97902-37d2-4639-9471-585c35cc4dbd" xmlns:ns3="2c6e3e18-0ecf-4f24-86ca-29d93eabb864" targetNamespace="http://schemas.microsoft.com/office/2006/metadata/properties" ma:root="true" ma:fieldsID="c4b7c12174fd02b2be8b3ac0fe4581f7" ns2:_="" ns3:_="">
    <xsd:import namespace="b2d97902-37d2-4639-9471-585c35cc4dbd"/>
    <xsd:import namespace="2c6e3e18-0ecf-4f24-86ca-29d93eabb864"/>
    <xsd:element name="properties">
      <xsd:complexType>
        <xsd:sequence>
          <xsd:element name="documentManagement">
            <xsd:complexType>
              <xsd:all>
                <xsd:element ref="ns2:Buch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97902-37d2-4639-9471-585c35cc4dbd" elementFormDefault="qualified">
    <xsd:import namespace="http://schemas.microsoft.com/office/2006/documentManagement/types"/>
    <xsd:import namespace="http://schemas.microsoft.com/office/infopath/2007/PartnerControls"/>
    <xsd:element name="Buch" ma:index="4" ma:displayName="Buch" ma:default="Beschluss" ma:description="wird in das ausgesuchte Buch eingefügt" ma:format="Dropdown" ma:internalName="Buch" ma:readOnly="false">
      <xsd:simpleType>
        <xsd:restriction base="dms:Choice">
          <xsd:enumeration value="Beschluss"/>
          <xsd:enumeration value="Technische Kriterien"/>
          <xsd:enumeration value="Berich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e3e18-0ecf-4f24-86ca-29d93eabb864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0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2249D58-726C-4030-8D4A-146E3FA71812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2c6e3e18-0ecf-4f24-86ca-29d93eabb864"/>
    <ds:schemaRef ds:uri="http://schemas.microsoft.com/office/2006/documentManagement/types"/>
    <ds:schemaRef ds:uri="b2d97902-37d2-4639-9471-585c35cc4db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B42D98-F68A-43D6-A3C3-A303E270C0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E9D33E-59B7-4AEE-B304-C6863451F3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97902-37d2-4639-9471-585c35cc4dbd"/>
    <ds:schemaRef ds:uri="2c6e3e18-0ecf-4f24-86ca-29d93eabb8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DDE926B-8DDE-455D-866E-DE3EC05D9E4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25</vt:i4>
      </vt:variant>
    </vt:vector>
  </HeadingPairs>
  <TitlesOfParts>
    <vt:vector size="40" baseType="lpstr">
      <vt:lpstr>pdc2019</vt:lpstr>
      <vt:lpstr>CE statale</vt:lpstr>
      <vt:lpstr>CE statale (2)</vt:lpstr>
      <vt:lpstr>G.u.V.Rechnung Staat</vt:lpstr>
      <vt:lpstr>CE statale pluri</vt:lpstr>
      <vt:lpstr>G.u.V.Rechnung Staat pluri</vt:lpstr>
      <vt:lpstr>CE MINISTERIALE 2019</vt:lpstr>
      <vt:lpstr>CE MINISTERIALE 2019 MOB</vt:lpstr>
      <vt:lpstr>CE MINISTERIALE DE</vt:lpstr>
      <vt:lpstr>CE MINISTERIALE DE MOB</vt:lpstr>
      <vt:lpstr>Anlage A10 - Finanzierungsübers</vt:lpstr>
      <vt:lpstr>Allegato 1) dbase</vt:lpstr>
      <vt:lpstr>CE sintesi</vt:lpstr>
      <vt:lpstr>CE Synthese</vt:lpstr>
      <vt:lpstr>CE-Vergleich</vt:lpstr>
      <vt:lpstr>'Allegato 1) dbase'!Area_stampa</vt:lpstr>
      <vt:lpstr>'CE MINISTERIALE 2019'!Area_stampa</vt:lpstr>
      <vt:lpstr>'CE MINISTERIALE 2019 MOB'!Area_stampa</vt:lpstr>
      <vt:lpstr>'CE MINISTERIALE DE'!Area_stampa</vt:lpstr>
      <vt:lpstr>'CE MINISTERIALE DE MOB'!Area_stampa</vt:lpstr>
      <vt:lpstr>'CE sintesi'!Area_stampa</vt:lpstr>
      <vt:lpstr>'CE statale'!Area_stampa</vt:lpstr>
      <vt:lpstr>'CE statale (2)'!Area_stampa</vt:lpstr>
      <vt:lpstr>'CE statale pluri'!Area_stampa</vt:lpstr>
      <vt:lpstr>'CE Synthese'!Area_stampa</vt:lpstr>
      <vt:lpstr>'CE-Vergleich'!Area_stampa</vt:lpstr>
      <vt:lpstr>'G.u.V.Rechnung Staat'!Area_stampa</vt:lpstr>
      <vt:lpstr>'G.u.V.Rechnung Staat pluri'!Area_stampa</vt:lpstr>
      <vt:lpstr>'pdc2019'!Area_stampa</vt:lpstr>
      <vt:lpstr>'CE MINISTERIALE 2019'!Titoli_stampa</vt:lpstr>
      <vt:lpstr>'CE MINISTERIALE 2019 MOB'!Titoli_stampa</vt:lpstr>
      <vt:lpstr>'CE MINISTERIALE DE'!Titoli_stampa</vt:lpstr>
      <vt:lpstr>'CE MINISTERIALE DE MOB'!Titoli_stampa</vt:lpstr>
      <vt:lpstr>'CE statale'!Titoli_stampa</vt:lpstr>
      <vt:lpstr>'CE statale (2)'!Titoli_stampa</vt:lpstr>
      <vt:lpstr>'CE statale pluri'!Titoli_stampa</vt:lpstr>
      <vt:lpstr>'CE-Vergleich'!Titoli_stampa</vt:lpstr>
      <vt:lpstr>'G.u.V.Rechnung Staat'!Titoli_stampa</vt:lpstr>
      <vt:lpstr>'G.u.V.Rechnung Staat pluri'!Titoli_stampa</vt:lpstr>
      <vt:lpstr>'pdc2019'!Titoli_stampa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 MICK</dc:creator>
  <cp:lastModifiedBy>Tripodi Dr. Manuel</cp:lastModifiedBy>
  <cp:lastPrinted>2024-12-18T10:00:59Z</cp:lastPrinted>
  <dcterms:created xsi:type="dcterms:W3CDTF">2013-11-12T12:20:18Z</dcterms:created>
  <dcterms:modified xsi:type="dcterms:W3CDTF">2025-11-28T15:02:22Z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0x0101009E740313637BF749A243F4226ACA9703</vt:lpwstr>
  </property>
  <property fmtid="{D5CDD505-2E9C-101B-9397-08002B2CF9AE}" pid="3" name="_dlc_DocId">
    <vt:lpwstr>EV3XTJTMS33K-8-1</vt:lpwstr>
  </property>
  <property fmtid="{D5CDD505-2E9C-101B-9397-08002B2CF9AE}" pid="4" name="_dlc_DocIdItemGuid">
    <vt:lpwstr>6ba99f10-7b37-4aee-b3e9-d60ab9711667</vt:lpwstr>
  </property>
  <property fmtid="{D5CDD505-2E9C-101B-9397-08002B2CF9AE}" pid="5" name="_dlc_DocIdUrl">
    <vt:lpwstr>http://spointas-asb.asb.sabes.it:81/workgroups/economics-finances/_layouts/15/DocIdRedir.aspx?ID=EV3XTJTMS33K-8-1, EV3XTJTMS33K-8-1</vt:lpwstr>
  </property>
</Properties>
</file>